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4\Költségvetés\Költségvetés módosítás 1\Beterjesztett\"/>
    </mc:Choice>
  </mc:AlternateContent>
  <xr:revisionPtr revIDLastSave="0" documentId="13_ncr:1_{1DB1B2A7-B814-42D2-A3F2-B5FE2177A3A0}" xr6:coauthVersionLast="36" xr6:coauthVersionMax="47" xr10:uidLastSave="{00000000-0000-0000-0000-000000000000}"/>
  <bookViews>
    <workbookView xWindow="0" yWindow="0" windowWidth="25200" windowHeight="11475" tabRatio="597" firstSheet="6" activeTab="12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4 évi állami tám" sheetId="67" state="hidden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state="hidden" r:id="rId22"/>
    <sheet name="Kötváll ÖNK" sheetId="84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E77" i="15" l="1"/>
  <c r="AG59" i="15"/>
  <c r="AF59" i="15"/>
  <c r="AE59" i="15"/>
  <c r="I77" i="15"/>
  <c r="F49" i="8" l="1"/>
  <c r="E49" i="8"/>
  <c r="T20" i="15" l="1"/>
  <c r="G31" i="8"/>
  <c r="G47" i="8"/>
  <c r="T15" i="15" s="1"/>
  <c r="F16" i="8"/>
  <c r="E16" i="8"/>
  <c r="G14" i="8"/>
  <c r="G38" i="8"/>
  <c r="G37" i="8"/>
  <c r="T17" i="15" s="1"/>
  <c r="U45" i="15"/>
  <c r="F68" i="8"/>
  <c r="G68" i="8"/>
  <c r="E68" i="8"/>
  <c r="G33" i="8"/>
  <c r="G73" i="8"/>
  <c r="G26" i="8"/>
  <c r="T12" i="15" s="1"/>
  <c r="BB73" i="15"/>
  <c r="BA73" i="15"/>
  <c r="AZ73" i="15"/>
  <c r="AF73" i="15"/>
  <c r="AE73" i="15"/>
  <c r="AG73" i="15" s="1"/>
  <c r="G13" i="8"/>
  <c r="G16" i="8" s="1"/>
  <c r="AC45" i="79"/>
  <c r="AC47" i="79" s="1"/>
  <c r="AE10" i="79"/>
  <c r="Y45" i="79"/>
  <c r="Y47" i="79" s="1"/>
  <c r="F45" i="79"/>
  <c r="F47" i="79" s="1"/>
  <c r="BA72" i="15"/>
  <c r="AZ72" i="15"/>
  <c r="BB72" i="15" s="1"/>
  <c r="AF72" i="15"/>
  <c r="AE72" i="15"/>
  <c r="AG72" i="15" l="1"/>
  <c r="C11" i="5"/>
  <c r="AS70" i="15"/>
  <c r="G36" i="8"/>
  <c r="S21" i="15" s="1"/>
  <c r="AE21" i="15" s="1"/>
  <c r="AG21" i="15" s="1"/>
  <c r="AP21" i="15"/>
  <c r="AZ21" i="15" s="1"/>
  <c r="BA21" i="15"/>
  <c r="BA22" i="15"/>
  <c r="AZ22" i="15"/>
  <c r="AF21" i="15"/>
  <c r="BB22" i="15" l="1"/>
  <c r="BB21" i="15"/>
  <c r="G105" i="8"/>
  <c r="G104" i="8"/>
  <c r="G98" i="8"/>
  <c r="C42" i="79"/>
  <c r="E42" i="79"/>
  <c r="G42" i="79"/>
  <c r="H66" i="67" l="1"/>
  <c r="AF22" i="15" l="1"/>
  <c r="AF23" i="15"/>
  <c r="AF24" i="15"/>
  <c r="F40" i="8"/>
  <c r="E40" i="8"/>
  <c r="C15" i="10" l="1"/>
  <c r="Z37" i="79"/>
  <c r="Z42" i="79" s="1"/>
  <c r="W37" i="79"/>
  <c r="W42" i="79" s="1"/>
  <c r="V10" i="79"/>
  <c r="S24" i="79"/>
  <c r="N32" i="79"/>
  <c r="N45" i="79" s="1"/>
  <c r="N47" i="79" s="1"/>
  <c r="P32" i="79"/>
  <c r="P45" i="79" s="1"/>
  <c r="P47" i="79" s="1"/>
  <c r="Q32" i="79"/>
  <c r="Q45" i="79" s="1"/>
  <c r="Q47" i="79" s="1"/>
  <c r="T32" i="79"/>
  <c r="T45" i="79" s="1"/>
  <c r="T47" i="79" s="1"/>
  <c r="U32" i="79"/>
  <c r="U45" i="79" s="1"/>
  <c r="U47" i="79" s="1"/>
  <c r="W32" i="79"/>
  <c r="X32" i="79"/>
  <c r="X45" i="79" s="1"/>
  <c r="X47" i="79" s="1"/>
  <c r="AD32" i="79"/>
  <c r="AD45" i="79" s="1"/>
  <c r="AD47" i="79" s="1"/>
  <c r="AB24" i="79"/>
  <c r="AB32" i="79" s="1"/>
  <c r="AB45" i="79" s="1"/>
  <c r="AB47" i="79" s="1"/>
  <c r="Z24" i="79"/>
  <c r="Z32" i="79" s="1"/>
  <c r="Z45" i="79" s="1"/>
  <c r="Z47" i="79" s="1"/>
  <c r="R24" i="79"/>
  <c r="R32" i="79" s="1"/>
  <c r="R45" i="79" s="1"/>
  <c r="R47" i="79" s="1"/>
  <c r="O24" i="79"/>
  <c r="W45" i="79" l="1"/>
  <c r="W47" i="79" s="1"/>
  <c r="G34" i="8"/>
  <c r="S22" i="15" s="1"/>
  <c r="AE22" i="15" l="1"/>
  <c r="AG22" i="15" s="1"/>
  <c r="C29" i="64"/>
  <c r="G32" i="8"/>
  <c r="T70" i="15" s="1"/>
  <c r="C45" i="46" l="1"/>
  <c r="E41" i="46" l="1"/>
  <c r="BA19" i="15"/>
  <c r="BA20" i="15"/>
  <c r="BA23" i="15"/>
  <c r="AZ19" i="15"/>
  <c r="AZ20" i="15"/>
  <c r="AZ23" i="15"/>
  <c r="C45" i="47"/>
  <c r="BB23" i="15" l="1"/>
  <c r="BB20" i="15"/>
  <c r="BB19" i="15"/>
  <c r="G35" i="8"/>
  <c r="S23" i="15" s="1"/>
  <c r="AE23" i="15" s="1"/>
  <c r="AG23" i="15" s="1"/>
  <c r="AD70" i="15"/>
  <c r="AF63" i="15"/>
  <c r="AE63" i="15"/>
  <c r="AE54" i="15"/>
  <c r="AF52" i="15"/>
  <c r="AE52" i="15"/>
  <c r="AF19" i="15"/>
  <c r="AF20" i="15"/>
  <c r="K77" i="15"/>
  <c r="M77" i="15"/>
  <c r="O77" i="15"/>
  <c r="P77" i="15"/>
  <c r="Q77" i="15"/>
  <c r="U77" i="15"/>
  <c r="V77" i="15"/>
  <c r="W77" i="15"/>
  <c r="Y77" i="15"/>
  <c r="AA77" i="15"/>
  <c r="G77" i="15"/>
  <c r="E77" i="15"/>
  <c r="E59" i="82"/>
  <c r="J76" i="15" s="1"/>
  <c r="AF54" i="15"/>
  <c r="AG63" i="15" l="1"/>
  <c r="AG54" i="15"/>
  <c r="AG52" i="15"/>
  <c r="G46" i="8"/>
  <c r="G30" i="8"/>
  <c r="G29" i="8"/>
  <c r="S19" i="15" s="1"/>
  <c r="S20" i="15" l="1"/>
  <c r="AE19" i="15"/>
  <c r="AG19" i="15" s="1"/>
  <c r="AE20" i="15"/>
  <c r="AG20" i="15" s="1"/>
  <c r="E28" i="84"/>
  <c r="F28" i="84" s="1"/>
  <c r="G28" i="84" s="1"/>
  <c r="C29" i="5" l="1"/>
  <c r="E45" i="79" l="1"/>
  <c r="G45" i="79"/>
  <c r="H45" i="79"/>
  <c r="I45" i="79"/>
  <c r="J45" i="79"/>
  <c r="K45" i="79"/>
  <c r="L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s="1"/>
  <c r="I57" i="67" l="1"/>
  <c r="I59" i="67"/>
  <c r="I54" i="67"/>
  <c r="I66" i="67"/>
  <c r="D66" i="67"/>
  <c r="A12" i="64" l="1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2" i="15"/>
  <c r="AE13" i="15"/>
  <c r="AE14" i="15"/>
  <c r="AE15" i="15"/>
  <c r="AE16" i="15"/>
  <c r="AE24" i="15"/>
  <c r="AG24" i="15" s="1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3" i="15"/>
  <c r="AE55" i="15"/>
  <c r="AE56" i="15"/>
  <c r="AE57" i="15"/>
  <c r="AE58" i="15"/>
  <c r="AE60" i="15"/>
  <c r="AE61" i="15"/>
  <c r="AE62" i="15"/>
  <c r="AE64" i="15"/>
  <c r="AE65" i="15"/>
  <c r="AE66" i="15"/>
  <c r="AE67" i="15"/>
  <c r="AE68" i="15"/>
  <c r="AE69" i="15"/>
  <c r="AE70" i="15"/>
  <c r="AE71" i="15"/>
  <c r="AE74" i="15"/>
  <c r="AE75" i="15"/>
  <c r="AE76" i="15"/>
  <c r="AF15" i="15"/>
  <c r="AF29" i="15"/>
  <c r="AF30" i="15"/>
  <c r="AF33" i="15"/>
  <c r="AF40" i="15"/>
  <c r="AF46" i="15"/>
  <c r="AF47" i="15"/>
  <c r="AF48" i="15"/>
  <c r="AF49" i="15"/>
  <c r="AF50" i="15"/>
  <c r="AF51" i="15"/>
  <c r="AF53" i="15"/>
  <c r="AF55" i="15"/>
  <c r="AF56" i="15"/>
  <c r="AF57" i="15"/>
  <c r="AF58" i="15"/>
  <c r="AF60" i="15"/>
  <c r="AF61" i="15"/>
  <c r="AF62" i="15"/>
  <c r="AF64" i="15"/>
  <c r="AF65" i="15"/>
  <c r="AF66" i="15"/>
  <c r="AF67" i="15"/>
  <c r="AF68" i="15"/>
  <c r="AF69" i="15"/>
  <c r="AF71" i="15"/>
  <c r="AF74" i="15"/>
  <c r="AF75" i="15"/>
  <c r="AF11" i="15"/>
  <c r="AE10" i="15"/>
  <c r="E108" i="84" l="1"/>
  <c r="F108" i="84"/>
  <c r="G108" i="84"/>
  <c r="D108" i="84"/>
  <c r="AF70" i="15" l="1"/>
  <c r="AO31" i="15" l="1"/>
  <c r="C34" i="5"/>
  <c r="C24" i="47" l="1"/>
  <c r="O15" i="24" s="1"/>
  <c r="C16" i="49"/>
  <c r="AI30" i="15" l="1"/>
  <c r="BA74" i="15"/>
  <c r="AZ74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BA75" i="15" l="1"/>
  <c r="AZ75" i="15"/>
  <c r="AG74" i="15"/>
  <c r="AG75" i="15"/>
  <c r="BB75" i="15" l="1"/>
  <c r="BB74" i="15"/>
  <c r="AE17" i="15"/>
  <c r="I47" i="79" l="1"/>
  <c r="D12" i="79"/>
  <c r="C39" i="5" l="1"/>
  <c r="C23" i="5" l="1"/>
  <c r="AH76" i="15" s="1"/>
  <c r="F94" i="8" l="1"/>
  <c r="E94" i="8"/>
  <c r="G92" i="8"/>
  <c r="D28" i="6" l="1"/>
  <c r="H26" i="55"/>
  <c r="D26" i="55"/>
  <c r="C26" i="55"/>
  <c r="J13" i="55"/>
  <c r="H13" i="55"/>
  <c r="D13" i="55"/>
  <c r="C13" i="55"/>
  <c r="C47" i="46" l="1"/>
  <c r="C47" i="47" s="1"/>
  <c r="E48" i="46"/>
  <c r="O16" i="79" l="1"/>
  <c r="O17" i="79"/>
  <c r="O15" i="79"/>
  <c r="E47" i="79"/>
  <c r="G47" i="79"/>
  <c r="H47" i="79"/>
  <c r="K47" i="79"/>
  <c r="L47" i="79"/>
  <c r="E65" i="82" l="1"/>
  <c r="J77" i="15"/>
  <c r="BA55" i="15" l="1"/>
  <c r="AZ55" i="15"/>
  <c r="BB55" i="15" l="1"/>
  <c r="AG55" i="15"/>
  <c r="E10" i="82"/>
  <c r="D11" i="82"/>
  <c r="H76" i="15" s="1"/>
  <c r="H77" i="15" s="1"/>
  <c r="C11" i="82"/>
  <c r="F76" i="15" s="1"/>
  <c r="F77" i="15" s="1"/>
  <c r="E8" i="82"/>
  <c r="E7" i="82"/>
  <c r="E11" i="82" l="1"/>
  <c r="E69" i="82" s="1"/>
  <c r="AG62" i="15" l="1"/>
  <c r="BA53" i="15" l="1"/>
  <c r="AZ53" i="15"/>
  <c r="AG53" i="15" l="1"/>
  <c r="BB53" i="15"/>
  <c r="C44" i="46"/>
  <c r="C34" i="48" l="1"/>
  <c r="C44" i="47"/>
  <c r="C35" i="48"/>
  <c r="C21" i="10" l="1"/>
  <c r="G28" i="8" l="1"/>
  <c r="E20" i="80"/>
  <c r="L31" i="15" s="1"/>
  <c r="E52" i="80"/>
  <c r="N31" i="15" s="1"/>
  <c r="N77" i="15" s="1"/>
  <c r="AU44" i="15"/>
  <c r="D23" i="6"/>
  <c r="C27" i="5"/>
  <c r="C25" i="5"/>
  <c r="AF18" i="15" l="1"/>
  <c r="S18" i="15"/>
  <c r="AF31" i="15"/>
  <c r="C31" i="5"/>
  <c r="C36" i="5" s="1"/>
  <c r="E54" i="80"/>
  <c r="D13" i="14"/>
  <c r="S77" i="15" l="1"/>
  <c r="AE18" i="15"/>
  <c r="L77" i="15"/>
  <c r="C30" i="46"/>
  <c r="BA11" i="15"/>
  <c r="BA12" i="15"/>
  <c r="BA13" i="15"/>
  <c r="BA14" i="15"/>
  <c r="BA15" i="15"/>
  <c r="BA16" i="15"/>
  <c r="BA17" i="15"/>
  <c r="BA18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6" i="15"/>
  <c r="BA57" i="15"/>
  <c r="BA58" i="15"/>
  <c r="BA60" i="15"/>
  <c r="BA61" i="15"/>
  <c r="BA64" i="15"/>
  <c r="BA65" i="15"/>
  <c r="BA66" i="15"/>
  <c r="BA67" i="15"/>
  <c r="BA68" i="15"/>
  <c r="BA69" i="15"/>
  <c r="BA70" i="15"/>
  <c r="BA71" i="15"/>
  <c r="AZ11" i="15"/>
  <c r="AZ12" i="15"/>
  <c r="AZ13" i="15"/>
  <c r="AZ14" i="15"/>
  <c r="AZ15" i="15"/>
  <c r="AZ16" i="15"/>
  <c r="AZ17" i="15"/>
  <c r="AZ18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6" i="15"/>
  <c r="AZ57" i="15"/>
  <c r="AZ58" i="15"/>
  <c r="AZ60" i="15"/>
  <c r="AZ61" i="15"/>
  <c r="AZ64" i="15"/>
  <c r="AZ65" i="15"/>
  <c r="AZ66" i="15"/>
  <c r="AZ67" i="15"/>
  <c r="AZ68" i="15"/>
  <c r="AZ69" i="15"/>
  <c r="AZ70" i="15"/>
  <c r="AZ71" i="15"/>
  <c r="AZ76" i="15"/>
  <c r="BA10" i="15"/>
  <c r="AZ10" i="15"/>
  <c r="AT77" i="15"/>
  <c r="AU77" i="15"/>
  <c r="C25" i="46"/>
  <c r="AI77" i="15"/>
  <c r="AJ77" i="15"/>
  <c r="AL77" i="15"/>
  <c r="AM77" i="15"/>
  <c r="AN77" i="15"/>
  <c r="AO77" i="15"/>
  <c r="AP77" i="15"/>
  <c r="AQ77" i="15"/>
  <c r="AR77" i="15"/>
  <c r="AS77" i="15"/>
  <c r="AV77" i="15"/>
  <c r="AW77" i="15"/>
  <c r="AX77" i="15"/>
  <c r="AY77" i="15"/>
  <c r="AH77" i="15"/>
  <c r="C29" i="46" l="1"/>
  <c r="C20" i="46"/>
  <c r="C16" i="46"/>
  <c r="AZ77" i="15"/>
  <c r="C14" i="49" l="1"/>
  <c r="C22" i="47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C20" i="64" s="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E13" i="64" s="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F67" i="81" s="1"/>
  <c r="AG17" i="81"/>
  <c r="AG67" i="81" s="1"/>
  <c r="AH17" i="81"/>
  <c r="AI17" i="81"/>
  <c r="AJ17" i="81"/>
  <c r="AK17" i="81"/>
  <c r="AL17" i="81"/>
  <c r="AL67" i="81" s="1"/>
  <c r="AA17" i="81"/>
  <c r="D17" i="81"/>
  <c r="E17" i="81"/>
  <c r="F17" i="81"/>
  <c r="G17" i="81"/>
  <c r="H17" i="81"/>
  <c r="I17" i="81"/>
  <c r="J17" i="81"/>
  <c r="K17" i="81"/>
  <c r="L17" i="81"/>
  <c r="M17" i="81"/>
  <c r="M67" i="81" s="1"/>
  <c r="N17" i="81"/>
  <c r="N67" i="81" s="1"/>
  <c r="O17" i="81"/>
  <c r="O67" i="81" s="1"/>
  <c r="R17" i="81"/>
  <c r="S17" i="81"/>
  <c r="T17" i="81"/>
  <c r="T67" i="81" s="1"/>
  <c r="U17" i="81"/>
  <c r="V17" i="81"/>
  <c r="V67" i="81" s="1"/>
  <c r="W17" i="81"/>
  <c r="W67" i="81" s="1"/>
  <c r="P17" i="81"/>
  <c r="C20" i="44" l="1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D20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F14" i="45"/>
  <c r="E30" i="42"/>
  <c r="E13" i="42"/>
  <c r="E12" i="42"/>
  <c r="E14" i="42"/>
  <c r="C20" i="42"/>
  <c r="E12" i="44"/>
  <c r="X17" i="81"/>
  <c r="AM16" i="81" s="1"/>
  <c r="AC25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6" i="15"/>
  <c r="AE26" i="15" s="1"/>
  <c r="AO46" i="81"/>
  <c r="AC28" i="15"/>
  <c r="AE28" i="15" s="1"/>
  <c r="E24" i="64"/>
  <c r="C32" i="64"/>
  <c r="AM64" i="81"/>
  <c r="AC27" i="15" s="1"/>
  <c r="AE27" i="15" s="1"/>
  <c r="X67" i="81"/>
  <c r="C33" i="64"/>
  <c r="Z52" i="81"/>
  <c r="Z51" i="81"/>
  <c r="AM47" i="81"/>
  <c r="AO47" i="81" s="1"/>
  <c r="D32" i="45"/>
  <c r="AM17" i="81"/>
  <c r="AO17" i="81" s="1"/>
  <c r="AM65" i="8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29" i="15"/>
  <c r="AG30" i="15"/>
  <c r="AG47" i="15"/>
  <c r="AG48" i="15"/>
  <c r="AG51" i="15"/>
  <c r="AG64" i="15"/>
  <c r="AG65" i="15"/>
  <c r="AG66" i="15"/>
  <c r="AG71" i="15"/>
  <c r="AG18" i="15"/>
  <c r="AG33" i="15"/>
  <c r="AG60" i="15"/>
  <c r="AG61" i="15"/>
  <c r="AG68" i="15"/>
  <c r="AG69" i="15"/>
  <c r="BB18" i="15"/>
  <c r="BB38" i="15"/>
  <c r="BB39" i="15"/>
  <c r="BB60" i="15"/>
  <c r="BB61" i="15"/>
  <c r="BB24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40" i="15"/>
  <c r="BB41" i="15"/>
  <c r="BB42" i="15"/>
  <c r="BB43" i="15"/>
  <c r="BB44" i="15"/>
  <c r="BB45" i="15"/>
  <c r="BB46" i="15"/>
  <c r="BB47" i="15"/>
  <c r="BB48" i="15"/>
  <c r="BB49" i="15"/>
  <c r="BB50" i="15"/>
  <c r="BB51" i="15"/>
  <c r="BB56" i="15"/>
  <c r="BB57" i="15"/>
  <c r="BB58" i="15"/>
  <c r="BB64" i="15"/>
  <c r="BB65" i="15"/>
  <c r="BB66" i="15"/>
  <c r="BB67" i="15"/>
  <c r="BB68" i="15"/>
  <c r="BB69" i="15"/>
  <c r="BB70" i="15"/>
  <c r="BB71" i="15"/>
  <c r="BB10" i="15"/>
  <c r="BB11" i="15"/>
  <c r="BB12" i="15"/>
  <c r="BB13" i="15"/>
  <c r="BB14" i="15"/>
  <c r="BB15" i="15"/>
  <c r="BB16" i="15"/>
  <c r="BB17" i="15"/>
  <c r="AG50" i="15"/>
  <c r="AG40" i="15"/>
  <c r="AG46" i="15"/>
  <c r="AG49" i="15"/>
  <c r="AG56" i="15"/>
  <c r="AG57" i="15"/>
  <c r="AG58" i="15"/>
  <c r="AG67" i="15"/>
  <c r="AO64" i="81" l="1"/>
  <c r="C34" i="64"/>
  <c r="C48" i="64" s="1"/>
  <c r="AE25" i="15"/>
  <c r="AC77" i="15"/>
  <c r="AO65" i="81"/>
  <c r="AO67" i="81" s="1"/>
  <c r="AM67" i="81"/>
  <c r="E30" i="46"/>
  <c r="E30" i="47" l="1"/>
  <c r="E17" i="49" s="1"/>
  <c r="R32" i="15"/>
  <c r="R34" i="15"/>
  <c r="AF34" i="15" s="1"/>
  <c r="R35" i="15"/>
  <c r="AF35" i="15" s="1"/>
  <c r="R36" i="15"/>
  <c r="AF36" i="15" s="1"/>
  <c r="R37" i="15"/>
  <c r="AF37" i="15" s="1"/>
  <c r="R38" i="15"/>
  <c r="AF38" i="15" s="1"/>
  <c r="R39" i="15"/>
  <c r="AF39" i="15" s="1"/>
  <c r="R41" i="15"/>
  <c r="AF41" i="15" s="1"/>
  <c r="R42" i="15"/>
  <c r="AF42" i="15" s="1"/>
  <c r="R43" i="15"/>
  <c r="AF43" i="15" s="1"/>
  <c r="AF32" i="15" l="1"/>
  <c r="AG32" i="15" s="1"/>
  <c r="R77" i="15"/>
  <c r="AG38" i="15"/>
  <c r="AG37" i="15"/>
  <c r="AG43" i="15"/>
  <c r="AG36" i="15"/>
  <c r="AG42" i="15"/>
  <c r="AG35" i="15"/>
  <c r="AG41" i="15"/>
  <c r="AG34" i="15"/>
  <c r="AG39" i="15"/>
  <c r="AG15" i="15" l="1"/>
  <c r="G27" i="8"/>
  <c r="F21" i="8" l="1"/>
  <c r="E21" i="8"/>
  <c r="S23" i="79" l="1"/>
  <c r="S25" i="79"/>
  <c r="S26" i="79"/>
  <c r="S27" i="79"/>
  <c r="S28" i="79"/>
  <c r="S29" i="79"/>
  <c r="S30" i="79"/>
  <c r="S31" i="79"/>
  <c r="O23" i="79"/>
  <c r="O25" i="79"/>
  <c r="O26" i="79"/>
  <c r="O27" i="79"/>
  <c r="O28" i="79"/>
  <c r="O29" i="79"/>
  <c r="O30" i="79"/>
  <c r="O31" i="79"/>
  <c r="O22" i="79"/>
  <c r="D37" i="79"/>
  <c r="D39" i="79"/>
  <c r="S39" i="79" s="1"/>
  <c r="V39" i="79" s="1"/>
  <c r="D41" i="79"/>
  <c r="S41" i="79" s="1"/>
  <c r="D35" i="79"/>
  <c r="S35" i="79" s="1"/>
  <c r="J12" i="79"/>
  <c r="J47" i="79" s="1"/>
  <c r="C45" i="79"/>
  <c r="O32" i="79" l="1"/>
  <c r="S37" i="79"/>
  <c r="V37" i="79" s="1"/>
  <c r="D42" i="79"/>
  <c r="D45" i="79" s="1"/>
  <c r="C47" i="79"/>
  <c r="AA35" i="79"/>
  <c r="AE35" i="79" s="1"/>
  <c r="AA41" i="79"/>
  <c r="AE41" i="79" s="1"/>
  <c r="V41" i="79"/>
  <c r="V35" i="79"/>
  <c r="AA39" i="79"/>
  <c r="AE39" i="79" s="1"/>
  <c r="AA37" i="79" l="1"/>
  <c r="AE37" i="79" s="1"/>
  <c r="S42" i="79"/>
  <c r="E59" i="80"/>
  <c r="E67" i="80" s="1"/>
  <c r="E63" i="80"/>
  <c r="E68" i="80" s="1"/>
  <c r="V42" i="79" l="1"/>
  <c r="E65" i="80"/>
  <c r="AG31" i="15" l="1"/>
  <c r="E70" i="80"/>
  <c r="F53" i="8"/>
  <c r="G53" i="8"/>
  <c r="E53" i="8"/>
  <c r="M32" i="79" l="1"/>
  <c r="AA31" i="79"/>
  <c r="V31" i="79"/>
  <c r="AA30" i="79"/>
  <c r="AE30" i="79"/>
  <c r="AA29" i="79"/>
  <c r="V29" i="79"/>
  <c r="AA28" i="79"/>
  <c r="V28" i="79"/>
  <c r="AA27" i="79"/>
  <c r="AE27" i="79"/>
  <c r="AA26" i="79"/>
  <c r="AE26" i="79"/>
  <c r="AA25" i="79"/>
  <c r="V25" i="79"/>
  <c r="AA24" i="79"/>
  <c r="AE24" i="79" s="1"/>
  <c r="V24" i="79"/>
  <c r="AA23" i="79"/>
  <c r="V23" i="79"/>
  <c r="AA22" i="79"/>
  <c r="S22" i="79"/>
  <c r="S32" i="79" s="1"/>
  <c r="AE22" i="79"/>
  <c r="M18" i="79"/>
  <c r="S17" i="79"/>
  <c r="S16" i="79"/>
  <c r="S15" i="79"/>
  <c r="V15" i="79" s="1"/>
  <c r="S12" i="79"/>
  <c r="V12" i="79" s="1"/>
  <c r="D47" i="79"/>
  <c r="AA32" i="79" l="1"/>
  <c r="M45" i="79"/>
  <c r="M47" i="79" s="1"/>
  <c r="AA17" i="79"/>
  <c r="AE17" i="79" s="1"/>
  <c r="V17" i="79"/>
  <c r="O18" i="79"/>
  <c r="O45" i="79" s="1"/>
  <c r="O47" i="79" s="1"/>
  <c r="AA16" i="79"/>
  <c r="AE16" i="79" s="1"/>
  <c r="V16" i="79"/>
  <c r="AA42" i="79"/>
  <c r="AE31" i="79"/>
  <c r="AE23" i="79"/>
  <c r="AE28" i="79"/>
  <c r="V22" i="79"/>
  <c r="AE25" i="79"/>
  <c r="V27" i="79"/>
  <c r="S18" i="79"/>
  <c r="S45" i="79" s="1"/>
  <c r="S47" i="79" s="1"/>
  <c r="AA12" i="79"/>
  <c r="AE12" i="79" s="1"/>
  <c r="V26" i="79"/>
  <c r="AE29" i="79"/>
  <c r="AA15" i="79"/>
  <c r="AE15" i="79" s="1"/>
  <c r="V30" i="79"/>
  <c r="AE32" i="79" l="1"/>
  <c r="V32" i="79"/>
  <c r="AE42" i="79"/>
  <c r="V18" i="79"/>
  <c r="AA18" i="79"/>
  <c r="AE18" i="79" s="1"/>
  <c r="E10" i="46"/>
  <c r="E10" i="47" s="1"/>
  <c r="E11" i="46"/>
  <c r="E11" i="47" s="1"/>
  <c r="E19" i="46"/>
  <c r="E19" i="47" s="1"/>
  <c r="V45" i="79" l="1"/>
  <c r="V47" i="79" s="1"/>
  <c r="AA45" i="79"/>
  <c r="AA47" i="79" s="1"/>
  <c r="AE45" i="79"/>
  <c r="AE47" i="79" s="1"/>
  <c r="G25" i="8"/>
  <c r="AF12" i="15" l="1"/>
  <c r="AG12" i="15" s="1"/>
  <c r="E12" i="46"/>
  <c r="E12" i="47" s="1"/>
  <c r="C30" i="54" l="1"/>
  <c r="AG70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89" i="8"/>
  <c r="E89" i="8"/>
  <c r="F63" i="8"/>
  <c r="G63" i="8"/>
  <c r="E63" i="8"/>
  <c r="E17" i="46" l="1"/>
  <c r="E16" i="6"/>
  <c r="F16" i="6"/>
  <c r="G16" i="6"/>
  <c r="D40" i="24" l="1"/>
  <c r="G19" i="8"/>
  <c r="E40" i="24" l="1"/>
  <c r="F40" i="24" s="1"/>
  <c r="G40" i="24" s="1"/>
  <c r="H40" i="24" s="1"/>
  <c r="I40" i="24" s="1"/>
  <c r="G21" i="8"/>
  <c r="E28" i="46" s="1"/>
  <c r="E28" i="47" l="1"/>
  <c r="E15" i="49" s="1"/>
  <c r="AF10" i="15"/>
  <c r="AG10" i="15" s="1"/>
  <c r="J40" i="24"/>
  <c r="K40" i="24" l="1"/>
  <c r="L40" i="24" l="1"/>
  <c r="M40" i="24" l="1"/>
  <c r="N40" i="24" l="1"/>
  <c r="G94" i="8"/>
  <c r="E27" i="44" l="1"/>
  <c r="E33" i="44" s="1"/>
  <c r="Q34" i="81" l="1"/>
  <c r="Y34" i="81" s="1"/>
  <c r="AN33" i="81" s="1"/>
  <c r="AD26" i="15" s="1"/>
  <c r="Y30" i="81"/>
  <c r="Z30" i="81" s="1"/>
  <c r="F31" i="47"/>
  <c r="G31" i="47"/>
  <c r="H31" i="47"/>
  <c r="AF26" i="15" l="1"/>
  <c r="Z34" i="81"/>
  <c r="F80" i="8"/>
  <c r="E80" i="8"/>
  <c r="G78" i="8"/>
  <c r="F75" i="8"/>
  <c r="AG26" i="15" l="1"/>
  <c r="C53" i="44"/>
  <c r="AN34" i="81"/>
  <c r="AP34" i="81" s="1"/>
  <c r="AQ34" i="81" s="1"/>
  <c r="AP33" i="81"/>
  <c r="AQ33" i="81" s="1"/>
  <c r="E31" i="6"/>
  <c r="F31" i="6"/>
  <c r="G31" i="6"/>
  <c r="C53" i="5"/>
  <c r="C29" i="47" s="1"/>
  <c r="O10" i="24" s="1"/>
  <c r="C51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112" i="8" l="1"/>
  <c r="G112" i="8"/>
  <c r="E112" i="8"/>
  <c r="C40" i="5" l="1"/>
  <c r="C41" i="5" l="1"/>
  <c r="C65" i="5"/>
  <c r="F107" i="8" l="1"/>
  <c r="E107" i="8"/>
  <c r="AF13" i="15" l="1"/>
  <c r="AG13" i="15" s="1"/>
  <c r="C33" i="42"/>
  <c r="C46" i="47" l="1"/>
  <c r="C36" i="48" s="1"/>
  <c r="C41" i="47"/>
  <c r="E75" i="8"/>
  <c r="C30" i="48" l="1"/>
  <c r="C33" i="49"/>
  <c r="C31" i="48" s="1"/>
  <c r="F24" i="63" l="1"/>
  <c r="G24" i="63"/>
  <c r="H24" i="63"/>
  <c r="C19" i="48" l="1"/>
  <c r="G24" i="8" l="1"/>
  <c r="G40" i="8" s="1"/>
  <c r="F100" i="8"/>
  <c r="E100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56" i="8"/>
  <c r="G103" i="8"/>
  <c r="C26" i="46"/>
  <c r="C34" i="46" s="1"/>
  <c r="E48" i="47"/>
  <c r="O41" i="24" s="1"/>
  <c r="G88" i="8"/>
  <c r="C22" i="10"/>
  <c r="E58" i="8"/>
  <c r="E18" i="46"/>
  <c r="G45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2" i="8"/>
  <c r="G80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97" i="8"/>
  <c r="E83" i="8" l="1"/>
  <c r="E114" i="8"/>
  <c r="D41" i="24"/>
  <c r="E31" i="46"/>
  <c r="X44" i="15"/>
  <c r="D31" i="14"/>
  <c r="AK76" i="15" s="1"/>
  <c r="AF16" i="15"/>
  <c r="G100" i="8"/>
  <c r="E27" i="64" s="1"/>
  <c r="E33" i="64" s="1"/>
  <c r="Q43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75" i="8"/>
  <c r="Z45" i="15" s="1"/>
  <c r="H56" i="46"/>
  <c r="E21" i="46"/>
  <c r="E21" i="47" s="1"/>
  <c r="E20" i="48" s="1"/>
  <c r="G107" i="8"/>
  <c r="C17" i="49"/>
  <c r="G56" i="46"/>
  <c r="C30" i="47"/>
  <c r="E24" i="42"/>
  <c r="D14" i="6"/>
  <c r="D31" i="6" s="1"/>
  <c r="C46" i="5"/>
  <c r="C19" i="49"/>
  <c r="C43" i="48"/>
  <c r="G44" i="8"/>
  <c r="G49" i="8" s="1"/>
  <c r="F58" i="8"/>
  <c r="G87" i="8"/>
  <c r="Q11" i="81" s="1"/>
  <c r="C49" i="44"/>
  <c r="E24" i="44"/>
  <c r="E10" i="48"/>
  <c r="C55" i="46"/>
  <c r="C61" i="5"/>
  <c r="E55" i="47"/>
  <c r="E38" i="48"/>
  <c r="E45" i="48" s="1"/>
  <c r="G58" i="8"/>
  <c r="D34" i="45"/>
  <c r="C12" i="47"/>
  <c r="C12" i="48" s="1"/>
  <c r="E27" i="46" l="1"/>
  <c r="T76" i="15"/>
  <c r="T77" i="15" s="1"/>
  <c r="E27" i="42"/>
  <c r="E33" i="42" s="1"/>
  <c r="C49" i="42" s="1"/>
  <c r="Q57" i="81"/>
  <c r="C13" i="47"/>
  <c r="F83" i="8"/>
  <c r="F114" i="8"/>
  <c r="AF44" i="15"/>
  <c r="AG44" i="15" s="1"/>
  <c r="X77" i="15"/>
  <c r="E34" i="64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64" i="5"/>
  <c r="C42" i="24"/>
  <c r="E32" i="46"/>
  <c r="E32" i="47" s="1"/>
  <c r="I31" i="14"/>
  <c r="BA76" i="15"/>
  <c r="BB76" i="15" s="1"/>
  <c r="BB77" i="15" s="1"/>
  <c r="AK77" i="15"/>
  <c r="BA77" i="15" s="1"/>
  <c r="C17" i="47"/>
  <c r="C47" i="5"/>
  <c r="AG16" i="15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89" i="8"/>
  <c r="G114" i="8" s="1"/>
  <c r="G83" i="8"/>
  <c r="C62" i="5"/>
  <c r="C11" i="46"/>
  <c r="C11" i="47"/>
  <c r="C11" i="48" s="1"/>
  <c r="E18" i="48"/>
  <c r="O28" i="24"/>
  <c r="C32" i="44"/>
  <c r="E19" i="48"/>
  <c r="C27" i="10"/>
  <c r="AB76" i="15" s="1"/>
  <c r="AB77" i="15" s="1"/>
  <c r="C55" i="47"/>
  <c r="O24" i="24"/>
  <c r="E34" i="44"/>
  <c r="E54" i="44" s="1"/>
  <c r="O26" i="24"/>
  <c r="F24" i="45"/>
  <c r="C32" i="42"/>
  <c r="C17" i="46"/>
  <c r="O36" i="24"/>
  <c r="O16" i="24"/>
  <c r="C22" i="49"/>
  <c r="E17" i="47"/>
  <c r="E33" i="46"/>
  <c r="E33" i="47"/>
  <c r="C33" i="46" l="1"/>
  <c r="C35" i="46" s="1"/>
  <c r="C56" i="46" s="1"/>
  <c r="Y57" i="81"/>
  <c r="Z57" i="81" s="1"/>
  <c r="Q65" i="81"/>
  <c r="Y65" i="81" s="1"/>
  <c r="AF45" i="15"/>
  <c r="Z77" i="15"/>
  <c r="AF76" i="15"/>
  <c r="AG76" i="15" s="1"/>
  <c r="C67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AN46" i="81"/>
  <c r="Z47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N64" i="81" l="1"/>
  <c r="Z65" i="81"/>
  <c r="Q67" i="81"/>
  <c r="Y67" i="81"/>
  <c r="AD28" i="15"/>
  <c r="AF28" i="15" s="1"/>
  <c r="AG28" i="15" s="1"/>
  <c r="E27" i="47"/>
  <c r="E50" i="46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5" i="15"/>
  <c r="C54" i="44"/>
  <c r="D49" i="45"/>
  <c r="F34" i="45"/>
  <c r="F54" i="45" s="1"/>
  <c r="AN16" i="81"/>
  <c r="AD25" i="15" s="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AD27" i="15" l="1"/>
  <c r="AF27" i="15" s="1"/>
  <c r="AG27" i="15" s="1"/>
  <c r="AN65" i="81"/>
  <c r="AP65" i="81" s="1"/>
  <c r="AQ65" i="81" s="1"/>
  <c r="AP64" i="81"/>
  <c r="AQ64" i="81" s="1"/>
  <c r="D53" i="45"/>
  <c r="D54" i="45" s="1"/>
  <c r="E51" i="46"/>
  <c r="AF25" i="15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AN67" i="81" l="1"/>
  <c r="AF77" i="15"/>
  <c r="AG77" i="15" s="1"/>
  <c r="AD77" i="15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5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<sst xmlns="http://schemas.openxmlformats.org/spreadsheetml/2006/main" count="2349" uniqueCount="1123">
  <si>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</si>
  <si>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</si>
  <si>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</si>
  <si>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</si>
  <si>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</si>
  <si>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</si>
  <si>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</si>
  <si>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</si>
  <si>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</si>
  <si>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</si>
  <si>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</si>
  <si>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</si>
  <si>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</si>
  <si>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</si>
  <si>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</si>
  <si>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</si>
  <si>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</si>
  <si>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</si>
  <si>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</si>
  <si>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</si>
  <si>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</si>
  <si>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</si>
  <si>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</si>
  <si>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</si>
  <si>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</si>
  <si>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</si>
  <si>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</si>
  <si>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</si>
  <si>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</si>
  <si>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</si>
  <si>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</si>
  <si>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</si>
  <si>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</si>
  <si>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</si>
  <si>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</si>
  <si>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</si>
  <si>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</si>
  <si>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</si>
  <si>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</si>
  <si>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</si>
  <si>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</si>
  <si>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</si>
  <si>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</si>
  <si>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</si>
  <si>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</si>
  <si>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</si>
  <si>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</si>
  <si>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</si>
  <si>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</si>
  <si>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</si>
  <si>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</si>
  <si>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</si>
  <si>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</si>
  <si>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</si>
  <si>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</si>
  <si>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</si>
  <si>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</si>
  <si>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</si>
  <si>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</si>
  <si>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</si>
  <si>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</si>
  <si>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</si>
  <si>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</si>
  <si>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</si>
  <si>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</si>
  <si>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</si>
  <si>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</si>
  <si>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</si>
  <si>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</si>
  <si>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</si>
  <si>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</si>
  <si>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</si>
  <si>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</si>
  <si>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</si>
  <si>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</si>
  <si>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</si>
  <si>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</si>
  <si>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</si>
  <si>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</si>
  <si>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</si>
  <si>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</si>
  <si>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</si>
  <si>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</si>
  <si>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</si>
  <si>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</si>
  <si>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</si>
  <si>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</si>
  <si>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</si>
  <si>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</si>
  <si>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</si>
  <si>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</si>
  <si>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</si>
  <si>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</si>
  <si>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</si>
  <si>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</si>
  <si>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</si>
  <si>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</si>
  <si>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</si>
  <si>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</si>
  <si>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</si>
  <si>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</si>
  <si>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</si>
  <si>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</si>
  <si>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</si>
  <si>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</si>
  <si>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</si>
  <si>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</si>
  <si>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</si>
  <si>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</si>
  <si>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</si>
  <si>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</si>
  <si>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</si>
  <si>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</si>
  <si>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</si>
  <si>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</si>
  <si>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</si>
  <si>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</si>
  <si>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</si>
  <si>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</si>
  <si>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</si>
  <si>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</si>
  <si>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</si>
  <si>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</si>
  <si>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</si>
  <si>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</si>
  <si>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</si>
  <si>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</si>
  <si>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</si>
  <si>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</si>
  <si>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</si>
  <si>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</si>
  <si>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</si>
  <si>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</si>
  <si>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</si>
  <si>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</si>
  <si>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</si>
  <si>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</si>
  <si>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</si>
  <si>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</si>
  <si>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</si>
  <si>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</si>
  <si>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</si>
  <si>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</si>
  <si>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</si>
  <si>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</si>
  <si>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</si>
  <si>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</si>
  <si>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</si>
  <si>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</si>
  <si>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</si>
  <si>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</si>
  <si>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</si>
  <si>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</si>
  <si>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</si>
  <si>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</si>
  <si>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</si>
  <si>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</si>
  <si>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</si>
  <si>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</si>
  <si>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</si>
  <si>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</si>
  <si>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</si>
  <si>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</si>
  <si>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</si>
  <si>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</si>
  <si>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</si>
  <si>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</si>
  <si>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</si>
  <si>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</si>
  <si>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</si>
  <si>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</si>
  <si>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</si>
  <si>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</si>
  <si>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</si>
  <si>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</si>
  <si>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</si>
  <si>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</si>
  <si>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</si>
  <si>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</si>
  <si>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</si>
  <si>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</si>
  <si>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</si>
  <si>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</si>
  <si>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</si>
  <si>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</si>
  <si>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</si>
  <si>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</si>
  <si>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</si>
  <si>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</si>
  <si>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</si>
  <si>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</si>
  <si>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</si>
  <si>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</si>
  <si>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</si>
  <si>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</si>
  <si>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</si>
  <si>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</si>
  <si>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</si>
  <si>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</si>
  <si>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</si>
  <si>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</si>
  <si>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</si>
  <si>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</si>
  <si>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</si>
  <si>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</si>
  <si>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</si>
  <si>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</si>
  <si>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</si>
  <si>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</si>
  <si>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</si>
  <si>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</si>
  <si>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</si>
  <si>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</si>
  <si>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</si>
  <si>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</si>
  <si>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</si>
  <si>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</si>
  <si>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</si>
  <si>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</si>
  <si>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</si>
  <si>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</si>
  <si>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</si>
  <si>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</si>
  <si>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</si>
  <si>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</si>
  <si>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</si>
  <si>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</si>
  <si>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</si>
  <si>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</si>
  <si>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</si>
  <si>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</si>
  <si>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</si>
  <si>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</si>
  <si>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</si>
  <si>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</si>
  <si>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</si>
  <si>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</si>
  <si>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</si>
  <si>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</si>
  <si>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</si>
  <si>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</si>
  <si>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</si>
  <si>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</si>
  <si>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</si>
  <si>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</si>
  <si>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</si>
  <si>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</si>
  <si>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</si>
  <si>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</si>
  <si>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</si>
  <si>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</si>
  <si>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</si>
  <si>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</si>
  <si>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</si>
  <si>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</si>
  <si>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</si>
  <si>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</si>
  <si>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</si>
  <si>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</si>
  <si>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</si>
  <si>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</si>
  <si>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</si>
  <si>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</si>
  <si>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</si>
  <si>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</si>
  <si>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</si>
  <si>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</si>
  <si>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</si>
  <si>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</si>
  <si>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</si>
  <si>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</si>
  <si>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</si>
  <si>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</si>
  <si>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</si>
  <si>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</si>
  <si>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</si>
  <si>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</si>
  <si>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</si>
  <si>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</si>
  <si>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</si>
  <si>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</si>
  <si>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</si>
  <si>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</si>
  <si>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</si>
  <si>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</si>
  <si>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</si>
  <si>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</si>
  <si>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</si>
  <si>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</si>
  <si>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</si>
  <si>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</si>
  <si>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</si>
  <si>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</si>
  <si>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</si>
  <si>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</si>
  <si>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</si>
  <si>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</si>
  <si>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</si>
  <si>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</si>
  <si>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</si>
  <si>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</si>
  <si>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</si>
  <si>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</si>
  <si>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</si>
  <si>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</si>
  <si>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</si>
  <si>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</si>
  <si>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</si>
  <si>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</si>
  <si>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</si>
  <si>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</si>
  <si>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</si>
  <si>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</si>
  <si>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</si>
  <si>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</si>
  <si>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</si>
  <si>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</si>
  <si>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</si>
  <si>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</si>
  <si>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</si>
  <si>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</si>
  <si>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</si>
  <si>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</si>
  <si>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</si>
  <si>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</si>
  <si>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</si>
  <si>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</si>
  <si>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</si>
  <si>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</si>
  <si>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</si>
  <si>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</si>
  <si>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</si>
  <si>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</si>
  <si>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</si>
  <si>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</si>
  <si>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</si>
  <si>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</si>
  <si>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</si>
  <si>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</si>
  <si>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</si>
  <si>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</si>
  <si>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</si>
  <si>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</si>
  <si>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</si>
  <si>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</si>
  <si>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</si>
  <si>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</si>
  <si>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</si>
  <si>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</si>
  <si>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</si>
  <si>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</si>
  <si>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</si>
  <si>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</si>
  <si>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</si>
  <si>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</si>
  <si>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</si>
  <si>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</si>
  <si>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</si>
  <si>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</si>
  <si>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</si>
  <si>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</si>
  <si>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</si>
  <si>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</si>
  <si>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</si>
  <si>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</si>
  <si>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</si>
  <si>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</si>
  <si>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</si>
  <si>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</si>
  <si>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</si>
  <si>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</si>
  <si>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</si>
  <si>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</si>
  <si>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</si>
  <si>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</si>
  <si>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</si>
  <si>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</si>
  <si>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</si>
  <si>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</si>
  <si>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</si>
  <si>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</si>
  <si>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</si>
  <si>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</si>
  <si>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</si>
  <si>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</si>
  <si>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</si>
  <si>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</si>
  <si>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</si>
  <si>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</si>
  <si>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</si>
  <si>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</si>
  <si>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</si>
  <si>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</si>
  <si>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</si>
  <si>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</si>
  <si>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</si>
  <si>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</si>
  <si>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</si>
  <si>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</si>
  <si>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</si>
  <si>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</si>
  <si>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</si>
  <si>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</si>
  <si>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</si>
  <si>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</si>
  <si>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</si>
  <si>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</si>
  <si>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</si>
  <si>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</si>
  <si>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</si>
  <si>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</si>
  <si>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</si>
  <si>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</si>
  <si>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</si>
  <si>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</si>
  <si>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</si>
  <si>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</si>
  <si>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</si>
  <si>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</si>
  <si>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</si>
  <si>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</si>
  <si>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</si>
  <si>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</si>
  <si>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</si>
  <si>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</si>
  <si>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</si>
  <si>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</si>
  <si>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</si>
  <si>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</si>
  <si>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</si>
  <si>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</si>
  <si>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</si>
  <si>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</si>
  <si>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</si>
  <si>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</si>
  <si>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</si>
  <si>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</si>
  <si>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</si>
  <si>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</si>
  <si>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</si>
  <si>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</si>
  <si>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</si>
  <si>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</si>
  <si>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</si>
  <si>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</si>
  <si>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</si>
  <si>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</si>
  <si>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</si>
  <si>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</si>
  <si>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</si>
  <si>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</si>
  <si>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</si>
  <si>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</si>
  <si>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</si>
  <si>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</si>
  <si>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</si>
  <si>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</si>
  <si>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</si>
  <si>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</si>
  <si>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</si>
  <si>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</si>
  <si>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</si>
  <si>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</si>
  <si>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</si>
  <si>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</si>
  <si>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</si>
  <si>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</si>
  <si>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</si>
  <si>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</si>
  <si>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</si>
  <si>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</si>
  <si>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</si>
  <si>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</si>
  <si>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</si>
  <si>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</si>
  <si>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</si>
  <si>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</si>
  <si>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</si>
  <si>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</si>
  <si>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</si>
  <si>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</si>
  <si>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</si>
  <si>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</si>
  <si>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</si>
  <si>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</si>
  <si>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</si>
  <si>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</si>
  <si>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</si>
  <si>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</si>
  <si>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</si>
  <si>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</si>
  <si>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</si>
  <si>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</si>
  <si>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</si>
  <si>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</si>
  <si>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</si>
  <si>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</si>
  <si>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</si>
  <si>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</si>
  <si>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</si>
  <si>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</si>
  <si>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</si>
  <si>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</si>
  <si>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</si>
  <si>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</si>
  <si>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</si>
  <si>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</si>
  <si>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</si>
  <si>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</si>
  <si>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</si>
  <si>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</si>
  <si>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</si>
  <si>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</si>
  <si>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</si>
  <si>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</si>
  <si>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</si>
  <si>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</si>
  <si>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</si>
  <si>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</si>
  <si>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</si>
  <si>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</si>
  <si>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</si>
  <si>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</si>
  <si>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</si>
  <si>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</si>
  <si>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</si>
  <si>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</si>
  <si>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</si>
  <si>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</si>
  <si>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</si>
  <si>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</si>
  <si>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</si>
  <si>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</si>
  <si>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</si>
  <si>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</si>
  <si>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</si>
  <si>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</si>
  <si>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</si>
  <si>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</si>
  <si>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</si>
  <si>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</si>
  <si>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</si>
  <si>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</si>
  <si>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</si>
  <si>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</si>
  <si>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</si>
  <si>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</si>
  <si>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</si>
  <si>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</si>
  <si>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</si>
  <si>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</si>
  <si>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</si>
  <si>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</si>
  <si>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</si>
  <si>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</si>
  <si>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</si>
  <si>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</si>
  <si>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</si>
  <si>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</si>
  <si>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</si>
  <si>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</si>
  <si>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</si>
  <si>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</si>
  <si>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</si>
  <si>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</si>
  <si>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</si>
  <si>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</si>
  <si>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</si>
  <si>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</si>
  <si>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</si>
  <si>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</si>
  <si>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</si>
  <si>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</si>
  <si>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</si>
  <si>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</si>
  <si>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</si>
  <si>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</si>
  <si>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</si>
  <si>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</si>
  <si>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</si>
  <si>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</si>
  <si>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</si>
  <si>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</si>
  <si>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</si>
  <si>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</si>
  <si>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</si>
  <si>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</si>
  <si>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</si>
  <si>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</si>
  <si>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</si>
  <si>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</si>
  <si>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</si>
  <si>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</si>
  <si>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</si>
  <si>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</si>
  <si>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</si>
  <si>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</si>
  <si>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</si>
  <si>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</si>
  <si>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</si>
  <si>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</si>
  <si>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</si>
  <si>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</si>
  <si>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</si>
  <si>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</si>
  <si>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</si>
  <si>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</si>
  <si>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</si>
  <si>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</si>
  <si>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</si>
  <si>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</si>
  <si>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</si>
  <si>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</si>
  <si>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</si>
  <si>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</si>
  <si>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</si>
  <si>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</si>
  <si>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Váratlan kiadások tartaléka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</si>
  <si>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</si>
  <si>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</si>
  <si>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</si>
  <si>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</si>
  <si>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</si>
  <si>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</si>
  <si>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</si>
  <si>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</si>
  <si>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</si>
  <si>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</si>
  <si>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</si>
  <si>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</si>
  <si>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</si>
  <si>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</si>
  <si>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</si>
  <si>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</si>
  <si>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</si>
  <si>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</si>
  <si>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</si>
  <si>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</si>
  <si>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</si>
  <si>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</si>
  <si>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</si>
  <si>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</si>
  <si>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</si>
  <si>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</si>
  <si>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</si>
  <si>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</si>
  <si>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</si>
  <si>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</si>
  <si>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</si>
  <si>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</si>
  <si>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</si>
  <si>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</si>
  <si>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</si>
  <si>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</si>
  <si>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</si>
  <si>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</si>
  <si>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</si>
  <si>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</si>
  <si>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</si>
  <si>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</si>
  <si>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</si>
  <si>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</si>
  <si>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</si>
  <si>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</si>
  <si>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</si>
  <si>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</si>
  <si>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</si>
  <si>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</si>
  <si>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</si>
  <si>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</si>
  <si>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</si>
  <si>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</si>
  <si>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</si>
  <si>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</si>
  <si>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</si>
  <si>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</si>
  <si>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</si>
  <si>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</si>
  <si>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</si>
  <si>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</si>
  <si>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</si>
  <si>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</si>
  <si>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Hévíz Turizmus Marketing Egyesület [1/2016(I. 28.) Kt.hat.]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</si>
  <si>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</si>
  <si>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</si>
  <si>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</si>
  <si>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</si>
  <si>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</si>
  <si>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</si>
  <si>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</si>
  <si>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</si>
  <si>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</si>
  <si>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</si>
  <si>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</si>
  <si>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</si>
  <si>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</si>
  <si>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</si>
  <si>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</si>
  <si>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</si>
  <si>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</si>
  <si>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</si>
  <si>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</si>
  <si>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</si>
  <si>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</si>
  <si>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</si>
  <si>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</si>
  <si>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</si>
  <si>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</si>
  <si>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</si>
  <si>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</si>
  <si>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</si>
  <si>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</si>
  <si>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</si>
  <si>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</si>
  <si>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</si>
  <si>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</si>
  <si>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</si>
  <si>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</si>
  <si>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</si>
  <si>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</si>
  <si>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</si>
  <si>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</si>
  <si>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</si>
  <si>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</si>
  <si>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</si>
  <si>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502235 TOP-2.1.3-16-ZA1-2021-00047 Csapadékvíz infrastruktúra fejlesztés</t>
  </si>
  <si>
    <t>502229 Kézilabda munkacsarnok beruházás</t>
  </si>
  <si>
    <t>502218 Zrínyi utca külterületén közmű és zöldfelület</t>
  </si>
  <si>
    <t>502216 dr. Babócsay utca csap. Vízelvezetés közép-keleti városrész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</si>
  <si>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</si>
  <si>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</si>
  <si>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</si>
  <si>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</si>
  <si>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</si>
  <si>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</si>
  <si>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</si>
  <si>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</si>
  <si>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</si>
  <si>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</si>
  <si>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</si>
  <si>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</si>
  <si>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</si>
  <si>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</si>
  <si>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</si>
  <si>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</si>
  <si>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</si>
  <si>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</si>
  <si>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</si>
  <si>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</si>
  <si>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</si>
  <si>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</si>
  <si>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</si>
  <si>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</si>
  <si>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</si>
  <si>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</si>
  <si>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</si>
  <si>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</si>
  <si>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</si>
  <si>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</si>
  <si>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</si>
  <si>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</si>
  <si>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</si>
  <si>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</si>
  <si>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</si>
  <si>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</si>
  <si>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</si>
  <si>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</si>
  <si>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</si>
  <si>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</si>
  <si>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</si>
  <si>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</si>
  <si>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</si>
  <si>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</si>
  <si>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</si>
  <si>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</si>
  <si>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</si>
  <si>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</si>
  <si>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</si>
  <si>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</si>
  <si>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</si>
  <si>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</si>
  <si>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</si>
  <si>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</si>
  <si>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</si>
  <si>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</si>
  <si>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</si>
  <si>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</si>
  <si>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</si>
  <si>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</si>
  <si>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</si>
  <si>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</si>
  <si>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</si>
  <si>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</si>
  <si>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</si>
  <si>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</si>
  <si>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</si>
  <si>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</si>
  <si>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</si>
  <si>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</si>
  <si>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</si>
  <si>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</si>
  <si>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</si>
  <si>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</si>
  <si>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</si>
  <si>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</si>
  <si>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</si>
  <si>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</si>
  <si>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</si>
  <si>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</si>
  <si>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</si>
  <si>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</si>
  <si>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</si>
  <si>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</si>
  <si>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</si>
  <si>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</si>
  <si>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</si>
  <si>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</si>
  <si>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</si>
  <si>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</si>
  <si>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</si>
  <si>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</si>
  <si>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</si>
  <si>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</si>
  <si>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</si>
  <si>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</si>
  <si>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</si>
  <si>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</si>
  <si>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</si>
  <si>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</si>
  <si>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</si>
  <si>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</si>
  <si>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</si>
  <si>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</si>
  <si>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</si>
  <si>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</si>
  <si>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</si>
  <si>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</si>
  <si>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</si>
  <si>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</si>
  <si>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</si>
  <si>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</si>
  <si>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</si>
  <si>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</si>
  <si>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</si>
  <si>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</si>
  <si>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</si>
  <si>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</si>
  <si>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</si>
  <si>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</si>
  <si>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</si>
  <si>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</si>
  <si>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</si>
  <si>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</si>
  <si>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</si>
  <si>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</si>
  <si>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</si>
  <si>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</si>
  <si>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</si>
  <si>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</si>
  <si>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</si>
  <si>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</si>
  <si>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</si>
  <si>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</si>
  <si>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</si>
  <si>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</si>
  <si>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</si>
  <si>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</si>
  <si>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</si>
  <si>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</si>
  <si>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</si>
  <si>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</si>
  <si>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</si>
  <si>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</si>
  <si>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</si>
  <si>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</si>
  <si>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</si>
  <si>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</si>
  <si>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</si>
  <si>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</si>
  <si>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</si>
  <si>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</si>
  <si>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</si>
  <si>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</si>
  <si>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</si>
  <si>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HIV/157-116/2021</t>
  </si>
  <si>
    <t>TC Informatika Kft. - IT rendszergazdai szolg.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</si>
  <si>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</si>
  <si>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</si>
  <si>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</si>
  <si>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</si>
  <si>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</si>
  <si>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</si>
  <si>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</si>
  <si>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</si>
  <si>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</si>
  <si>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</si>
  <si>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</si>
  <si>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</si>
  <si>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</si>
  <si>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</si>
  <si>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</si>
  <si>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</si>
  <si>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</si>
  <si>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</si>
  <si>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</si>
  <si>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</si>
  <si>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</si>
  <si>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</si>
  <si>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</si>
  <si>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</si>
  <si>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</si>
  <si>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</si>
  <si>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</si>
  <si>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</si>
  <si>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</si>
  <si>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</si>
  <si>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</si>
  <si>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</si>
  <si>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</si>
  <si>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</si>
  <si>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</si>
  <si>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</si>
  <si>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</si>
  <si>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</si>
  <si>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</si>
  <si>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</si>
  <si>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</si>
  <si>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</si>
  <si>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</si>
  <si>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</si>
  <si>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</si>
  <si>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</si>
  <si>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</si>
  <si>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</si>
  <si>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</si>
  <si>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</si>
  <si>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</si>
  <si>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</si>
  <si>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HIV/178-19/2020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</si>
  <si>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</si>
  <si>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</si>
  <si>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</si>
  <si>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</si>
  <si>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</si>
  <si>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</si>
  <si>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</si>
  <si>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</si>
  <si>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</si>
  <si>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</si>
  <si>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</si>
  <si>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</si>
  <si>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</si>
  <si>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</si>
  <si>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</si>
  <si>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</si>
  <si>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</si>
  <si>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</si>
  <si>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</si>
  <si>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</si>
  <si>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</si>
  <si>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</si>
  <si>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</si>
  <si>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</si>
  <si>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</si>
  <si>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</si>
  <si>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</si>
  <si>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</si>
  <si>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E-on - áramdij</t>
  </si>
  <si>
    <t>12.1.1.4. Polgármesteri illetményhez és költségtérítéshez nyújtott támogatás</t>
  </si>
  <si>
    <t>Diferenciált 720-1200,- Ft/m2/év</t>
  </si>
  <si>
    <t>HIV/1288-97/2022</t>
  </si>
  <si>
    <t>TC Informatika Kft. - elektronikus információbiztonság</t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</si>
  <si>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</si>
  <si>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</si>
  <si>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</si>
  <si>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</si>
  <si>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</si>
  <si>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</si>
  <si>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</si>
  <si>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</si>
  <si>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</si>
  <si>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Moriarty Mérnöki Kft - 8331/2/2005 számú vízjogi eng. Felülvizsg.</t>
  </si>
  <si>
    <t>HIV/1100-1/2023</t>
  </si>
  <si>
    <t>Magyar Falu Program keretében Kerékpárút építés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</si>
  <si>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</si>
  <si>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</si>
  <si>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</si>
  <si>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</si>
  <si>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</si>
  <si>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</si>
  <si>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t>4. melléklet a …../2024. (…………...) önkormányzati rendelethez</t>
  </si>
  <si>
    <t xml:space="preserve">Települési önkormányzatok általános működésének és ágazati feladatainak  2024. évi várható támogatása </t>
  </si>
  <si>
    <t>önkormányzatokért felelős  miniszterárium  2023. 01.01-re vonatkozó adata: 4756 fő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</si>
  <si>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</si>
  <si>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</si>
  <si>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</si>
  <si>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</si>
  <si>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2024. évi  állami támogatásból származó eredeti előirányzat szerint elszámolható támogatás</t>
  </si>
  <si>
    <t>Bizottsági tagok díja</t>
  </si>
  <si>
    <t>Megbízási szerződés</t>
  </si>
  <si>
    <t>2024.  évi kiadások és bevételek kötelező/nem kötelező feladat megbontásban</t>
  </si>
  <si>
    <t>Hévíz Város Önkormányzat intézményei</t>
  </si>
  <si>
    <t>1</t>
  </si>
  <si>
    <t>GAMESZ , TASZII, FGYMK összesen</t>
  </si>
  <si>
    <t>Házi segítségnyújtás (vezető 1 fő és gondozó 6 fő)</t>
  </si>
  <si>
    <t>2024. évi  engedélyezett létszámkeret</t>
  </si>
  <si>
    <t xml:space="preserve">2024. évi Pénzügyi mérleg </t>
  </si>
  <si>
    <t>2024. évi pénzügyi mérleg</t>
  </si>
  <si>
    <t>Közoktatásért díjak, kitüntetések 32/2012 (IX.25.) ör alapján</t>
  </si>
  <si>
    <t>2024. évi költségvetési rendelet</t>
  </si>
  <si>
    <t>11. melléklet a …....../2024. (……...) önkormányzati rendelethez</t>
  </si>
  <si>
    <t xml:space="preserve">2024. évi pénzügyi mérlege </t>
  </si>
  <si>
    <t>Hitelállomány 2024. 01. 01. napján</t>
  </si>
  <si>
    <t>374,5 ha</t>
  </si>
  <si>
    <t>31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</si>
  <si>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</si>
  <si>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680,- Ft/fő/éjszaka</t>
  </si>
  <si>
    <t>2024. évi közhatalmi bevételek</t>
  </si>
  <si>
    <t xml:space="preserve">5. melléklet a …....../2024. (…...) önkormányzati rendelethez </t>
  </si>
  <si>
    <t>Mérték  (2024. évi január 1. napjától)</t>
  </si>
  <si>
    <t xml:space="preserve">2024. évi előirányzat összesen </t>
  </si>
  <si>
    <t>Slachta Margit Nemzeti Szociálpolitikai Intézet</t>
  </si>
  <si>
    <t>"Válaszd a hazait!" 2023. évi elszámolás alapján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</si>
  <si>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</si>
  <si>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</si>
  <si>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</si>
  <si>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</si>
  <si>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</si>
  <si>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</si>
  <si>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2024. évi felhalmozási kiadásai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</si>
  <si>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</si>
  <si>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</si>
  <si>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</si>
  <si>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</si>
  <si>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</si>
  <si>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HIV/19945-1/2023</t>
  </si>
  <si>
    <t>Pálinkás Róbert - pályázati és projekt tanácsadás</t>
  </si>
  <si>
    <t>HIV/1073/2023</t>
  </si>
  <si>
    <t>Bagger Consulting Kft - kerítés rendszer bérleti díj - "gyógyhely"</t>
  </si>
  <si>
    <t>2027.</t>
  </si>
  <si>
    <t>új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</si>
  <si>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</si>
  <si>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</si>
  <si>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</si>
  <si>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</si>
  <si>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</si>
  <si>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</si>
  <si>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</si>
  <si>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Úttervezés, kivitelezés</t>
  </si>
  <si>
    <t>új beruházás</t>
  </si>
  <si>
    <t>Út tervezés, kivitelezés</t>
  </si>
  <si>
    <t>Schullhof sétány GINOP-7.1.9-17 pályázat</t>
  </si>
  <si>
    <t>53.</t>
  </si>
  <si>
    <t>2024. év</t>
  </si>
  <si>
    <t xml:space="preserve">2024. évi pénzügyi mérleg </t>
  </si>
  <si>
    <t xml:space="preserve">2024. évi működési pénzügyi mérleg </t>
  </si>
  <si>
    <t xml:space="preserve">2024. évi felhalmozási pénzügyi mérleg </t>
  </si>
  <si>
    <t>2024. évi költségvetés</t>
  </si>
  <si>
    <t>2024. évi költségvetés felhalmozási bevételek</t>
  </si>
  <si>
    <t>2024. évi egyéb működési célú támogatások ÁHT-én beülre és  és működési támogatások ÁHT-n kívülre</t>
  </si>
  <si>
    <t>Deák tér 1. épület akadálymentesítés</t>
  </si>
  <si>
    <t xml:space="preserve">előirányzat felhasználási ütemterv a 2024. évi  költségvetési rendelethez </t>
  </si>
  <si>
    <t>Vörösmarty utcai tömbfeltárás</t>
  </si>
  <si>
    <t>63.</t>
  </si>
  <si>
    <t>A minimálbér és a garantált bérminimum emelkedése miatti ellentételezés (Költségvetési törvény 20-§ (4) bekezdés)</t>
  </si>
  <si>
    <t>505405 Óvoda 2023. szeptember 1-től felmerülő kötelezettségek</t>
  </si>
  <si>
    <t xml:space="preserve">  22. melléklet a …....../2024. (…....) önkormányzati rendelethez</t>
  </si>
  <si>
    <t>24. melléklet a …....../2024. (………....) önkormányzati rendelethez</t>
  </si>
  <si>
    <t>.047320</t>
  </si>
  <si>
    <t>.072111</t>
  </si>
  <si>
    <t>Klíma telepítés könyvtárban</t>
  </si>
  <si>
    <t>Klíma telepítés</t>
  </si>
  <si>
    <t>Parkoló bővítés</t>
  </si>
  <si>
    <t>"Hévízi Árpád utcai temető infrastruktúra fejlesztés"</t>
  </si>
  <si>
    <t>502240 Hévízi Árpád utcai temető infrastruktúra fejlesztés</t>
  </si>
  <si>
    <t xml:space="preserve"> 11.1</t>
  </si>
  <si>
    <t xml:space="preserve"> 11.2</t>
  </si>
  <si>
    <t>Hévízi Árpád utcai temető infrastruktúra fejlesztés</t>
  </si>
  <si>
    <t xml:space="preserve"> 48.1</t>
  </si>
  <si>
    <t xml:space="preserve"> 48.2</t>
  </si>
  <si>
    <t xml:space="preserve"> 60.1</t>
  </si>
  <si>
    <t xml:space="preserve"> 60.2</t>
  </si>
  <si>
    <t>505812 Interreg Europe Digitalize</t>
  </si>
  <si>
    <t xml:space="preserve"> 60.3</t>
  </si>
  <si>
    <t>505811 Be Redy pályázat</t>
  </si>
  <si>
    <t xml:space="preserve">Lakossági ivóvíz- és csatornaszolgáltatás 2023. évi támogatás fel nem használt részének visszafizetése </t>
  </si>
  <si>
    <t>2024. évi előirányzat</t>
  </si>
  <si>
    <t>MFP Zrínyi u.útfelújítás  el nem számolt támogatási összeg visszafizetése</t>
  </si>
  <si>
    <t>Bársonytalp a Cicákért Zala Egyesület</t>
  </si>
  <si>
    <t xml:space="preserve"> 2.1</t>
  </si>
  <si>
    <t xml:space="preserve"> 2.2</t>
  </si>
  <si>
    <t>Gyógyhely fejlesztés csökkentett koncepció előkészítése</t>
  </si>
  <si>
    <t xml:space="preserve"> 7.1</t>
  </si>
  <si>
    <t xml:space="preserve"> 7.2</t>
  </si>
  <si>
    <t>Deák tér 1. épület - gipszkartonozás</t>
  </si>
  <si>
    <t>MFP kerékpárút el nem számolt támogatási összeg visszafizetése</t>
  </si>
  <si>
    <t>GINOP-7.1.9-17-2018-00015 dr. Schulhof sétány fejlesztése műszaki hibák javítása</t>
  </si>
  <si>
    <t>Rákóczi u. 2. KIF csatlakozás 3X32 A teljesítmény bővítés (Tourinform)</t>
  </si>
  <si>
    <t>Villamoshálózat bővítés</t>
  </si>
  <si>
    <t xml:space="preserve"> 6.1</t>
  </si>
  <si>
    <t xml:space="preserve"> 6.2</t>
  </si>
  <si>
    <t>Egészségház fejlesztés - tervmódosítás</t>
  </si>
  <si>
    <t xml:space="preserve">1. melléklet a …....../2024. (VI…..) önkormányzati rendelethez , 1. melléklet a 1/2024. (II.08) önkormányzati rendelethez </t>
  </si>
  <si>
    <t xml:space="preserve">2. melléklet a …....../2024. (……...) önkormányzati rendelethez, 2. melléklet a 1/2024. (II.08) önkormányzati rendelethez </t>
  </si>
  <si>
    <t xml:space="preserve">3. melléklet a …....../2024. (…………..) önkormányzati rendelethez , 3. melléklet a 1/2024. (II.08) önkormányzati rendelethez </t>
  </si>
  <si>
    <t xml:space="preserve">4. melléklet a…....../2024. (…………..) önkormányzati rendelethez, 6. melléklet a 1/2024. (II.08) önkormányzati rendelethez </t>
  </si>
  <si>
    <t xml:space="preserve">5. melléklet a …....../2024. (……...) önkormányzati rendelethez, 7. melléklet a 1/2024. (II.08) önkormányzati rendelethez </t>
  </si>
  <si>
    <t xml:space="preserve">6. melléklet a…....../2024. (………..)önkormányzati rendelethez, 8. melléklet a 1/2024. (II.08) önkormányzati rendelethez </t>
  </si>
  <si>
    <t xml:space="preserve">   7. melléklet a…....../2024. (……………..) önkormányzati rendelethez, 9. melléklet a 1/2024. (II.08) önkormányzati rendelethez </t>
  </si>
  <si>
    <t xml:space="preserve">8. melléklet a …....../2024. (………...) önkormányzati rendelethez, 10. melléklet a 1/2024. (II.08) önkormányzati rendelethez </t>
  </si>
  <si>
    <t xml:space="preserve">9. melléklet a …....../2024. (……...) önkormányzati rendelethez, 12. melléklet a 1/2024. (II.08) önkormányzati rendelethez </t>
  </si>
  <si>
    <t xml:space="preserve">  10. melléklet a …....../2024. (………...) önkormányzati rendelethez, 13. melléklet a 1/2024. (II.08) önkormányzati rendelethez </t>
  </si>
  <si>
    <t xml:space="preserve">11. melléklet a …....../2024. (………...) önkormányzati rendelethez, 14. melléklet a 1/2024. (II.08) önkormányzati rendelethez </t>
  </si>
  <si>
    <t xml:space="preserve">  12. melléklet a …....../2024. (…....) önkormányzati rendelethez, 15. melléklet a 1/2024. (II.08) önkormányzati rendelethez </t>
  </si>
  <si>
    <t xml:space="preserve">  13. melléklet a …....../2024. (……..) önkormányzati rendelethez, 16. melléklet a 1/2024. (II.08) önkormányzati rendelethez </t>
  </si>
  <si>
    <t xml:space="preserve"> 14. melléklet a …....../2024. (……...) önkormányzati rendelethez, 17. melléklet a 1/2024. (II.08) önkormányzati rendelethez </t>
  </si>
  <si>
    <t xml:space="preserve">15. melléklet a …....../2024. (……....) önkormányzati rendelethez, 18. melléklet a 1/2024. (II.08) önkormányzati rendelethez </t>
  </si>
  <si>
    <t xml:space="preserve">16. melléklet a …....../2024. (…...)önkormányzati rendelethez, 19. melléklet a 1/2024. (II.08) önkormányzati rendelethez </t>
  </si>
  <si>
    <t xml:space="preserve">17. melléklet a …....../2024. (……....) önkormányzati rendelethez, 20. melléklet a 1/2024. (II.08) önkormányzati rendelethez </t>
  </si>
  <si>
    <t xml:space="preserve">18. melléklet a …....../2024. (………....) önkormányzati rendelethez, 21. melléklet a 1/2024. (II.08) önkormányzati rendelethez </t>
  </si>
  <si>
    <t xml:space="preserve">19. melléklet a …....../2024. (……..) önkormányzati rendelethez, 23. melléklet a 1/2024. (II.08) önkormányzati rendelethez </t>
  </si>
  <si>
    <t xml:space="preserve">        ebből ügyvédi díj bírságok behajtására </t>
  </si>
  <si>
    <t>Egyéb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</si>
</sst>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36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0" fontId="92" fillId="0" borderId="0" xfId="71" applyFont="1" applyAlignment="1">
      <alignment vertical="center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98" fillId="0" borderId="22" xfId="75" applyNumberFormat="1" applyFont="1" applyBorder="1" applyAlignment="1">
      <alignment vertical="center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0" fontId="92" fillId="0" borderId="0" xfId="71" applyFont="1" applyAlignment="1">
      <alignment wrapText="1"/>
    </xf>
    <xf numFmtId="0" fontId="106" fillId="0" borderId="0" xfId="71" applyFont="1" applyAlignment="1">
      <alignment wrapText="1"/>
    </xf>
    <xf numFmtId="3" fontId="108" fillId="0" borderId="0" xfId="71" applyNumberFormat="1" applyFont="1" applyAlignment="1">
      <alignment vertical="center"/>
    </xf>
    <xf numFmtId="0" fontId="108" fillId="0" borderId="0" xfId="71" applyFont="1" applyAlignment="1">
      <alignment vertical="center"/>
    </xf>
    <xf numFmtId="0" fontId="92" fillId="0" borderId="0" xfId="71" applyFont="1" applyAlignment="1">
      <alignment vertical="center" wrapText="1"/>
    </xf>
    <xf numFmtId="0" fontId="106" fillId="0" borderId="0" xfId="71" applyFont="1" applyAlignment="1">
      <alignment vertical="center" wrapText="1"/>
    </xf>
    <xf numFmtId="0" fontId="109" fillId="0" borderId="0" xfId="71" applyFont="1" applyAlignment="1">
      <alignment vertical="center"/>
    </xf>
    <xf numFmtId="3" fontId="109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1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1" fillId="0" borderId="22" xfId="0" applyFont="1" applyBorder="1" applyAlignment="1">
      <alignment horizontal="center" wrapText="1"/>
    </xf>
    <xf numFmtId="0" fontId="111" fillId="0" borderId="0" xfId="72" applyFont="1" applyAlignment="1">
      <alignment horizontal="left"/>
    </xf>
    <xf numFmtId="0" fontId="111" fillId="0" borderId="0" xfId="72" applyFont="1" applyAlignment="1">
      <alignment horizontal="center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1" fillId="0" borderId="0" xfId="0" applyFont="1"/>
    <xf numFmtId="3" fontId="111" fillId="0" borderId="0" xfId="0" applyNumberFormat="1" applyFont="1"/>
    <xf numFmtId="0" fontId="107" fillId="0" borderId="0" xfId="71" applyFont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111" fillId="0" borderId="39" xfId="72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0" fillId="0" borderId="0" xfId="0" applyNumberFormat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6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6" fillId="0" borderId="18" xfId="0" applyFont="1" applyBorder="1" applyAlignment="1">
      <alignment wrapText="1"/>
    </xf>
    <xf numFmtId="0" fontId="116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6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6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6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6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6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2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5" fillId="0" borderId="68" xfId="0" applyFont="1" applyBorder="1" applyAlignment="1">
      <alignment horizontal="center" vertical="center"/>
    </xf>
    <xf numFmtId="0" fontId="115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7" fillId="0" borderId="20" xfId="0" applyFont="1" applyBorder="1"/>
    <xf numFmtId="0" fontId="115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9" fontId="23" fillId="0" borderId="0" xfId="0" applyNumberFormat="1" applyFont="1" applyAlignment="1">
      <alignment horizontal="left" vertical="center" wrapText="1"/>
    </xf>
    <xf numFmtId="0" fontId="115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5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5" fillId="0" borderId="24" xfId="0" applyNumberFormat="1" applyFont="1" applyBorder="1"/>
    <xf numFmtId="0" fontId="115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5" fillId="0" borderId="106" xfId="0" applyFont="1" applyBorder="1"/>
    <xf numFmtId="0" fontId="23" fillId="0" borderId="69" xfId="0" applyFont="1" applyBorder="1"/>
    <xf numFmtId="3" fontId="115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8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8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20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21" fillId="0" borderId="0" xfId="0" applyFont="1"/>
    <xf numFmtId="0" fontId="55" fillId="0" borderId="20" xfId="0" applyFont="1" applyBorder="1" applyAlignment="1">
      <alignment horizontal="center"/>
    </xf>
    <xf numFmtId="0" fontId="113" fillId="0" borderId="0" xfId="0" applyFont="1" applyAlignment="1">
      <alignment horizontal="left" vertical="center"/>
    </xf>
    <xf numFmtId="0" fontId="113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21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55" fillId="0" borderId="24" xfId="0" applyFont="1" applyBorder="1" applyAlignment="1">
      <alignment horizontal="right" vertical="center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14" fontId="30" fillId="0" borderId="0" xfId="72" applyNumberFormat="1" applyFont="1" applyAlignment="1" applyProtection="1">
      <alignment horizontal="left" wrapText="1"/>
      <protection locked="0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2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3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3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3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20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28" fillId="0" borderId="24" xfId="0" applyNumberFormat="1" applyFont="1" applyBorder="1" applyAlignment="1">
      <alignment vertical="center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4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0" fontId="42" fillId="0" borderId="36" xfId="0" applyFont="1" applyBorder="1" applyAlignment="1">
      <alignment horizontal="center"/>
    </xf>
    <xf numFmtId="3" fontId="42" fillId="0" borderId="57" xfId="0" applyNumberFormat="1" applyFont="1" applyBorder="1" applyAlignment="1">
      <alignment vertical="center"/>
    </xf>
    <xf numFmtId="0" fontId="42" fillId="0" borderId="25" xfId="0" applyFont="1" applyBorder="1" applyAlignment="1">
      <alignment wrapText="1"/>
    </xf>
    <xf numFmtId="0" fontId="124" fillId="0" borderId="0" xfId="0" applyFont="1"/>
    <xf numFmtId="0" fontId="42" fillId="0" borderId="57" xfId="0" applyFont="1" applyBorder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5" fillId="0" borderId="0" xfId="0" applyFont="1" applyAlignment="1">
      <alignment vertical="center" wrapText="1"/>
    </xf>
    <xf numFmtId="3" fontId="28" fillId="0" borderId="23" xfId="0" applyNumberFormat="1" applyFont="1" applyBorder="1"/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28" fillId="25" borderId="0" xfId="0" applyFont="1" applyFill="1" applyAlignment="1">
      <alignment horizontal="left" wrapText="1"/>
    </xf>
    <xf numFmtId="3" fontId="28" fillId="25" borderId="24" xfId="0" applyNumberFormat="1" applyFont="1" applyFill="1" applyBorder="1"/>
    <xf numFmtId="0" fontId="28" fillId="25" borderId="0" xfId="0" applyFont="1" applyFill="1" applyAlignment="1">
      <alignment horizontal="left"/>
    </xf>
    <xf numFmtId="0" fontId="67" fillId="0" borderId="94" xfId="0" applyFont="1" applyBorder="1" applyAlignment="1">
      <alignment horizontal="center"/>
    </xf>
    <xf numFmtId="0" fontId="67" fillId="0" borderId="25" xfId="0" applyFont="1" applyBorder="1" applyAlignment="1">
      <alignment wrapText="1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25" borderId="0" xfId="0" applyFont="1" applyFill="1" applyAlignment="1">
      <alignment wrapText="1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28" fillId="25" borderId="0" xfId="0" applyFont="1" applyFill="1" applyAlignment="1">
      <alignment vertical="center" wrapText="1"/>
    </xf>
    <xf numFmtId="0" fontId="30" fillId="0" borderId="20" xfId="0" applyFont="1" applyBorder="1" applyAlignment="1">
      <alignment vertical="center"/>
    </xf>
    <xf numFmtId="3" fontId="28" fillId="25" borderId="24" xfId="0" applyNumberFormat="1" applyFont="1" applyFill="1" applyBorder="1" applyAlignment="1">
      <alignment vertical="center"/>
    </xf>
    <xf numFmtId="3" fontId="67" fillId="0" borderId="67" xfId="0" applyNumberFormat="1" applyFont="1" applyBorder="1"/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5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7" fillId="0" borderId="0" xfId="0" applyFont="1"/>
    <xf numFmtId="3" fontId="115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5" fillId="0" borderId="105" xfId="0" applyNumberFormat="1" applyFont="1" applyBorder="1" applyAlignment="1">
      <alignment horizontal="center"/>
    </xf>
    <xf numFmtId="3" fontId="115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5" fillId="0" borderId="76" xfId="0" applyNumberFormat="1" applyFont="1" applyBorder="1"/>
    <xf numFmtId="3" fontId="115" fillId="0" borderId="84" xfId="0" applyNumberFormat="1" applyFont="1" applyBorder="1"/>
    <xf numFmtId="3" fontId="42" fillId="0" borderId="0" xfId="0" applyNumberFormat="1" applyFont="1"/>
    <xf numFmtId="3" fontId="115" fillId="0" borderId="51" xfId="0" applyNumberFormat="1" applyFont="1" applyBorder="1"/>
    <xf numFmtId="0" fontId="42" fillId="0" borderId="76" xfId="0" applyFont="1" applyBorder="1"/>
    <xf numFmtId="3" fontId="115" fillId="0" borderId="81" xfId="0" applyNumberFormat="1" applyFont="1" applyBorder="1"/>
    <xf numFmtId="3" fontId="115" fillId="0" borderId="0" xfId="0" applyNumberFormat="1" applyFont="1"/>
    <xf numFmtId="0" fontId="42" fillId="0" borderId="16" xfId="0" applyFont="1" applyBorder="1"/>
    <xf numFmtId="3" fontId="115" fillId="0" borderId="16" xfId="0" applyNumberFormat="1" applyFont="1" applyBorder="1"/>
    <xf numFmtId="3" fontId="115" fillId="0" borderId="55" xfId="0" applyNumberFormat="1" applyFont="1" applyBorder="1"/>
    <xf numFmtId="3" fontId="115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5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5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5" fillId="0" borderId="25" xfId="0" applyNumberFormat="1" applyFont="1" applyBorder="1"/>
    <xf numFmtId="3" fontId="115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6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6" fillId="0" borderId="81" xfId="0" applyFont="1" applyBorder="1" applyAlignment="1">
      <alignment horizontal="right"/>
    </xf>
    <xf numFmtId="0" fontId="116" fillId="0" borderId="74" xfId="0" applyFont="1" applyBorder="1" applyAlignment="1">
      <alignment horizontal="right"/>
    </xf>
    <xf numFmtId="0" fontId="116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6" fillId="0" borderId="145" xfId="0" applyFont="1" applyBorder="1" applyAlignment="1">
      <alignment horizontal="right"/>
    </xf>
    <xf numFmtId="0" fontId="116" fillId="0" borderId="149" xfId="0" applyFont="1" applyBorder="1"/>
    <xf numFmtId="0" fontId="116" fillId="0" borderId="150" xfId="0" applyFont="1" applyBorder="1" applyAlignment="1">
      <alignment horizontal="right"/>
    </xf>
    <xf numFmtId="0" fontId="116" fillId="0" borderId="93" xfId="0" applyFont="1" applyBorder="1"/>
    <xf numFmtId="0" fontId="116" fillId="0" borderId="0" xfId="0" applyFont="1" applyAlignment="1">
      <alignment horizontal="right"/>
    </xf>
    <xf numFmtId="0" fontId="116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6" fillId="0" borderId="152" xfId="0" applyFont="1" applyBorder="1" applyAlignment="1">
      <alignment horizontal="right"/>
    </xf>
    <xf numFmtId="0" fontId="63" fillId="0" borderId="115" xfId="0" applyFont="1" applyBorder="1"/>
    <xf numFmtId="0" fontId="116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5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5" fillId="0" borderId="122" xfId="0" applyFont="1" applyBorder="1" applyAlignment="1">
      <alignment horizontal="center"/>
    </xf>
    <xf numFmtId="0" fontId="115" fillId="0" borderId="96" xfId="0" applyFont="1" applyBorder="1" applyAlignment="1">
      <alignment horizontal="center"/>
    </xf>
    <xf numFmtId="0" fontId="116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5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67" fillId="0" borderId="48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0" fontId="96" fillId="0" borderId="22" xfId="7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3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1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3" fontId="32" fillId="0" borderId="51" xfId="0" applyNumberFormat="1" applyFont="1" applyBorder="1" applyAlignment="1">
      <alignment vertical="center"/>
    </xf>
    <xf numFmtId="165" fontId="32" fillId="0" borderId="27" xfId="0" applyNumberFormat="1" applyFont="1" applyBorder="1" applyAlignment="1">
      <alignment horizontal="center" vertical="center"/>
    </xf>
    <xf numFmtId="1" fontId="63" fillId="24" borderId="27" xfId="0" applyNumberFormat="1" applyFont="1" applyFill="1" applyBorder="1" applyAlignment="1">
      <alignment horizontal="right" vertical="center"/>
    </xf>
    <xf numFmtId="0" fontId="63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/>
    </xf>
    <xf numFmtId="0" fontId="116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 vertical="center"/>
    </xf>
    <xf numFmtId="0" fontId="116" fillId="0" borderId="39" xfId="0" applyFont="1" applyBorder="1" applyAlignment="1">
      <alignment horizontal="right"/>
    </xf>
    <xf numFmtId="0" fontId="62" fillId="0" borderId="39" xfId="0" applyFont="1" applyBorder="1" applyAlignment="1">
      <alignment horizontal="right"/>
    </xf>
    <xf numFmtId="0" fontId="63" fillId="0" borderId="39" xfId="0" applyFont="1" applyBorder="1"/>
    <xf numFmtId="0" fontId="63" fillId="0" borderId="27" xfId="0" applyFont="1" applyBorder="1" applyAlignment="1">
      <alignment horizontal="right" vertical="center"/>
    </xf>
    <xf numFmtId="0" fontId="63" fillId="0" borderId="39" xfId="0" applyFont="1" applyBorder="1" applyAlignment="1">
      <alignment horizontal="right"/>
    </xf>
    <xf numFmtId="0" fontId="63" fillId="0" borderId="38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/>
    </xf>
    <xf numFmtId="0" fontId="28" fillId="25" borderId="0" xfId="0" applyFont="1" applyFill="1" applyAlignment="1">
      <alignment horizontal="left" vertical="center" wrapText="1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0" xfId="71" applyFont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0" fontId="67" fillId="0" borderId="141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9" fillId="0" borderId="79" xfId="71" applyNumberFormat="1" applyFont="1" applyBorder="1" applyAlignment="1">
      <alignment horizontal="center" vertical="center" wrapText="1"/>
    </xf>
    <xf numFmtId="3" fontId="89" fillId="0" borderId="80" xfId="71" applyNumberFormat="1" applyFont="1" applyBorder="1" applyAlignment="1">
      <alignment horizontal="center" vertical="center" wrapText="1"/>
    </xf>
    <xf numFmtId="3" fontId="86" fillId="0" borderId="0" xfId="0" applyNumberFormat="1" applyFont="1" applyAlignment="1">
      <alignment horizontal="right" vertical="top" wrapText="1"/>
    </xf>
    <xf numFmtId="0" fontId="117" fillId="0" borderId="20" xfId="0" applyFont="1" applyBorder="1"/>
    <xf numFmtId="0" fontId="117" fillId="0" borderId="0" xfId="0" applyFont="1"/>
    <xf numFmtId="0" fontId="115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5" fillId="0" borderId="12" xfId="0" applyFont="1" applyBorder="1" applyAlignment="1">
      <alignment horizontal="center" vertical="center"/>
    </xf>
    <xf numFmtId="0" fontId="113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20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/>
    </xf>
    <xf numFmtId="3" fontId="59" fillId="0" borderId="88" xfId="0" applyNumberFormat="1" applyFont="1" applyBorder="1" applyAlignment="1">
      <alignment horizontal="center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right"/>
    </xf>
    <xf numFmtId="3" fontId="113" fillId="0" borderId="0" xfId="0" applyNumberFormat="1" applyFont="1" applyAlignment="1">
      <alignment horizontal="right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0" fontId="59" fillId="0" borderId="1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6" fillId="0" borderId="0" xfId="0" applyFont="1" applyAlignment="1">
      <alignment horizontal="right"/>
    </xf>
    <xf numFmtId="0" fontId="59" fillId="0" borderId="129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0" fontId="59" fillId="0" borderId="127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89" xfId="0" applyNumberFormat="1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90" xfId="0" applyNumberFormat="1" applyFont="1" applyBorder="1" applyAlignment="1">
      <alignment horizontal="center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4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115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67" fillId="0" borderId="27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11" fillId="0" borderId="81" xfId="72" applyFont="1" applyBorder="1" applyAlignment="1">
      <alignment horizontal="center" wrapText="1"/>
    </xf>
    <xf numFmtId="0" fontId="111" fillId="0" borderId="22" xfId="72" applyFont="1" applyBorder="1" applyAlignment="1">
      <alignment horizontal="center" wrapText="1"/>
    </xf>
    <xf numFmtId="0" fontId="111" fillId="0" borderId="0" xfId="72" applyFont="1" applyAlignment="1">
      <alignment horizontal="right"/>
    </xf>
    <xf numFmtId="0" fontId="110" fillId="0" borderId="0" xfId="0" applyFont="1" applyAlignment="1">
      <alignment horizontal="right"/>
    </xf>
    <xf numFmtId="0" fontId="111" fillId="0" borderId="0" xfId="0" applyFont="1" applyAlignment="1">
      <alignment horizontal="center"/>
    </xf>
    <xf numFmtId="0" fontId="111" fillId="0" borderId="0" xfId="72" applyFont="1" applyAlignment="1">
      <alignment horizontal="center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70" t="s">
        <v>1102</v>
      </c>
      <c r="B1" s="970"/>
      <c r="C1" s="970"/>
      <c r="D1" s="970"/>
      <c r="E1" s="970"/>
    </row>
    <row r="2" spans="1:18" ht="20.25" x14ac:dyDescent="0.3">
      <c r="B2" s="190"/>
      <c r="E2" s="27"/>
    </row>
    <row r="3" spans="1:18" x14ac:dyDescent="0.2">
      <c r="B3" s="971" t="s">
        <v>51</v>
      </c>
      <c r="C3" s="971"/>
      <c r="D3" s="971"/>
      <c r="E3" s="971"/>
    </row>
    <row r="4" spans="1:18" x14ac:dyDescent="0.2">
      <c r="B4" s="973" t="s">
        <v>1054</v>
      </c>
      <c r="C4" s="973"/>
      <c r="D4" s="973"/>
      <c r="E4" s="973"/>
    </row>
    <row r="5" spans="1:18" x14ac:dyDescent="0.2">
      <c r="B5" s="972" t="s">
        <v>207</v>
      </c>
      <c r="C5" s="972"/>
      <c r="D5" s="972"/>
      <c r="E5" s="972"/>
    </row>
    <row r="6" spans="1:18" ht="12.75" customHeight="1" x14ac:dyDescent="0.2">
      <c r="A6" s="974" t="s">
        <v>53</v>
      </c>
      <c r="B6" s="975" t="s">
        <v>54</v>
      </c>
      <c r="C6" s="978" t="s">
        <v>55</v>
      </c>
      <c r="D6" s="976" t="s">
        <v>56</v>
      </c>
      <c r="E6" s="980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74"/>
      <c r="B7" s="975"/>
      <c r="C7" s="979"/>
      <c r="D7" s="977"/>
      <c r="E7" s="981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74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M9" s="3"/>
      <c r="N9" s="3"/>
      <c r="O9" s="3"/>
      <c r="P9" s="3"/>
      <c r="Q9" s="3"/>
      <c r="R9" s="3"/>
    </row>
    <row r="10" spans="1:18" x14ac:dyDescent="0.2">
      <c r="A10" s="268">
        <f t="shared" ref="A10:A56" si="0">A9+1</f>
        <v>2</v>
      </c>
      <c r="B10" s="13" t="s">
        <v>141</v>
      </c>
      <c r="C10" s="57"/>
      <c r="D10" s="114" t="s">
        <v>159</v>
      </c>
      <c r="E10" s="182">
        <f>'pü.mérleg Önkorm.'!E10+'pü.mérleg Hivatal'!F12+'püm. GAMESZ. '!E12+'püm Festetics'!E12+'püm-TASZII.'!E12</f>
        <v>1080883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136</v>
      </c>
      <c r="C11" s="59">
        <f>'tám, végl. pe.átv  '!C11+'tám, végl. pe.átv  '!C19+'tám, végl. pe.átv  '!C20</f>
        <v>483902</v>
      </c>
      <c r="D11" s="167" t="s">
        <v>160</v>
      </c>
      <c r="E11" s="182">
        <f>'pü.mérleg Önkorm.'!E11+'pü.mérleg Hivatal'!F13+'püm. GAMESZ. '!E13+'püm Festetics'!E13+'püm-TASZII.'!E13</f>
        <v>162768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134</v>
      </c>
      <c r="C12" s="59">
        <f>'pü.mérleg Önkorm.'!C12</f>
        <v>0</v>
      </c>
      <c r="D12" s="114" t="s">
        <v>161</v>
      </c>
      <c r="E12" s="182">
        <f>'pü.mérleg Önkorm.'!E12+'pü.mérleg Hivatal'!F14+'püm. GAMESZ. '!E14+'püm Festetics'!E14+'püm-TASZII.'!E14</f>
        <v>1737017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8">
        <f t="shared" si="0"/>
        <v>5</v>
      </c>
      <c r="B13" s="124" t="s">
        <v>685</v>
      </c>
      <c r="C13" s="59">
        <f>'tám, végl. pe.átv  '!C31+'tám, végl. pe.átv  '!C40+'tám, végl. pe.átv  '!C46+'tám, végl. pe.átv  '!C61+'tám, végl. pe.átv  '!C51</f>
        <v>16629</v>
      </c>
      <c r="D13" s="114"/>
      <c r="E13" s="182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13" t="s">
        <v>550</v>
      </c>
      <c r="C14" s="59"/>
      <c r="D14" s="114" t="s">
        <v>162</v>
      </c>
      <c r="E14" s="110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8">
        <f t="shared" si="0"/>
        <v>7</v>
      </c>
      <c r="B15" s="13" t="s">
        <v>549</v>
      </c>
      <c r="C15" s="59">
        <f>'pü.mérleg Önkorm.'!C15</f>
        <v>0</v>
      </c>
      <c r="D15" s="114"/>
      <c r="E15" s="110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200" t="s">
        <v>686</v>
      </c>
      <c r="C16" s="59">
        <f>'pü.mérleg Önkorm.'!C16+'pü.mérleg Hivatal'!D16+'püm. GAMESZ. '!C16+'püm Festetics'!C16+'püm-TASZII.'!C16</f>
        <v>6000</v>
      </c>
      <c r="D16" s="114" t="s">
        <v>163</v>
      </c>
      <c r="E16" s="182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137</v>
      </c>
      <c r="C17" s="59">
        <f>'közhatalmi bevételek'!D31</f>
        <v>1498000</v>
      </c>
      <c r="D17" s="114" t="s">
        <v>164</v>
      </c>
      <c r="E17" s="110">
        <f>'pü.mérleg Önkorm.'!E17+'pü.mérleg Hivatal'!F18</f>
        <v>18048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35" t="s">
        <v>37</v>
      </c>
      <c r="C18" s="223"/>
      <c r="D18" s="114" t="s">
        <v>165</v>
      </c>
      <c r="E18" s="59">
        <f>'pü.mérleg Önkorm.'!E18+'pü.mérleg Hivatal'!F19</f>
        <v>205399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35"/>
      <c r="C19" s="223"/>
      <c r="D19" s="114" t="s">
        <v>166</v>
      </c>
      <c r="E19" s="59">
        <f>'pü.mérleg Önkorm.'!E19+'pü.mérleg Hivatal'!F20+'püm. GAMESZ. '!E20+'püm Festetics'!E20+'püm-TASZII.'!E20</f>
        <v>178678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138</v>
      </c>
      <c r="C20" s="59">
        <f>'pü.mérleg Önkorm.'!C20+'pü.mérleg Hivatal'!D20+'püm. GAMESZ. '!C20+'püm Festetics'!C20+'püm-TASZII.'!C20</f>
        <v>616137</v>
      </c>
      <c r="D20" s="114" t="s">
        <v>167</v>
      </c>
      <c r="E20" s="182">
        <f>'pü.mérleg Önkorm.'!E20</f>
        <v>1220</v>
      </c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C21" s="223"/>
      <c r="D21" s="114" t="s">
        <v>168</v>
      </c>
      <c r="E21" s="182">
        <f>'pü.mérleg Önkorm.'!E21</f>
        <v>2500</v>
      </c>
      <c r="M21" s="3"/>
      <c r="N21" s="3"/>
      <c r="O21" s="3"/>
      <c r="P21" s="3"/>
      <c r="Q21" s="3"/>
      <c r="R21" s="3"/>
    </row>
    <row r="22" spans="1:18" s="16" customFormat="1" x14ac:dyDescent="0.2">
      <c r="A22" s="268">
        <f t="shared" si="0"/>
        <v>14</v>
      </c>
      <c r="B22" s="13" t="s">
        <v>140</v>
      </c>
      <c r="C22" s="223">
        <f>'pü.mérleg Önkorm.'!C22</f>
        <v>0</v>
      </c>
      <c r="D22" s="132"/>
      <c r="E22" s="110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8">
        <f t="shared" si="0"/>
        <v>15</v>
      </c>
      <c r="B23" s="13" t="s">
        <v>139</v>
      </c>
      <c r="C23" s="223">
        <v>0</v>
      </c>
      <c r="D23" s="132"/>
      <c r="E23" s="110"/>
      <c r="F23" s="47"/>
      <c r="G23" s="47"/>
      <c r="H23" s="47"/>
      <c r="I23" s="47"/>
      <c r="J23" s="47"/>
      <c r="K23" s="47"/>
      <c r="L23" s="47"/>
    </row>
    <row r="24" spans="1:18" x14ac:dyDescent="0.2">
      <c r="A24" s="268">
        <f t="shared" si="0"/>
        <v>16</v>
      </c>
      <c r="B24" s="13" t="s">
        <v>142</v>
      </c>
      <c r="C24" s="223">
        <f>'pü.mérleg Önkorm.'!C24</f>
        <v>54113</v>
      </c>
      <c r="D24" s="169" t="s">
        <v>63</v>
      </c>
      <c r="E24" s="111">
        <f>SUM(E10:E22)</f>
        <v>3402822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8">
        <f t="shared" si="0"/>
        <v>17</v>
      </c>
      <c r="B25" s="13" t="s">
        <v>143</v>
      </c>
      <c r="C25" s="223">
        <v>0</v>
      </c>
      <c r="D25" s="132"/>
      <c r="E25" s="110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13" t="s">
        <v>144</v>
      </c>
      <c r="C26" s="223">
        <v>0</v>
      </c>
      <c r="D26" s="170" t="s">
        <v>169</v>
      </c>
      <c r="E26" s="110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B27" s="13" t="s">
        <v>145</v>
      </c>
      <c r="C27" s="59">
        <v>0</v>
      </c>
      <c r="D27" s="114" t="s">
        <v>170</v>
      </c>
      <c r="E27" s="110">
        <f>'pü.mérleg Önkorm.'!E27+'pü.mérleg Hivatal'!F27+'püm. GAMESZ. '!E27+'püm Festetics'!E27+'püm-TASZII.'!E27</f>
        <v>860482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13"/>
      <c r="C28" s="59"/>
      <c r="D28" s="114" t="s">
        <v>171</v>
      </c>
      <c r="E28" s="110">
        <f>'pü.mérleg Önkorm.'!E28+'pü.mérleg Hivatal'!F28+'püm. GAMESZ. '!E28+'püm Festetics'!E28+'püm-TASZII.'!E28</f>
        <v>5715</v>
      </c>
      <c r="M28" s="3"/>
      <c r="N28" s="3"/>
      <c r="O28" s="3"/>
      <c r="P28" s="3"/>
      <c r="Q28" s="3"/>
      <c r="R28" s="3"/>
    </row>
    <row r="29" spans="1:18" x14ac:dyDescent="0.2">
      <c r="A29" s="268">
        <f t="shared" si="0"/>
        <v>21</v>
      </c>
      <c r="B29" s="13" t="s">
        <v>146</v>
      </c>
      <c r="C29" s="59">
        <f>'tám, végl. pe.átv  '!C34+'tám, végl. pe.átv  '!C53</f>
        <v>300</v>
      </c>
      <c r="D29" s="114" t="s">
        <v>172</v>
      </c>
      <c r="E29" s="110"/>
      <c r="M29" s="3"/>
      <c r="N29" s="3"/>
      <c r="O29" s="3"/>
      <c r="P29" s="3"/>
      <c r="Q29" s="3"/>
      <c r="R29" s="3"/>
    </row>
    <row r="30" spans="1:18" s="16" customFormat="1" x14ac:dyDescent="0.2">
      <c r="A30" s="268">
        <f t="shared" si="0"/>
        <v>22</v>
      </c>
      <c r="B30" s="13" t="s">
        <v>147</v>
      </c>
      <c r="C30" s="59">
        <f>'felh. bev.  '!D25+'felh. bev.  '!D29</f>
        <v>2145</v>
      </c>
      <c r="D30" s="167" t="s">
        <v>173</v>
      </c>
      <c r="E30" s="110">
        <f>'pü.mérleg Önkorm.'!E30+'pü.mérleg Hivatal'!F30+'püm. GAMESZ. '!E30+'püm Festetics'!E30+'püm-TASZII.'!E30</f>
        <v>1574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8">
        <f t="shared" si="0"/>
        <v>23</v>
      </c>
      <c r="B31" s="13"/>
      <c r="C31" s="57"/>
      <c r="D31" s="167" t="s">
        <v>558</v>
      </c>
      <c r="E31" s="59">
        <f>'pü.mérleg Önkorm.'!E31</f>
        <v>0</v>
      </c>
      <c r="F31" s="59">
        <f>'pü.mérleg Önkorm.'!F31</f>
        <v>0</v>
      </c>
      <c r="G31" s="59">
        <f>'pü.mérleg Önkorm.'!G31</f>
        <v>0</v>
      </c>
      <c r="H31" s="59">
        <f>'pü.mérleg Önkorm.'!H31</f>
        <v>0</v>
      </c>
      <c r="I31" s="120"/>
      <c r="J31" s="47"/>
      <c r="K31" s="47"/>
      <c r="L31" s="47"/>
    </row>
    <row r="32" spans="1:18" x14ac:dyDescent="0.2">
      <c r="A32" s="268">
        <f t="shared" si="0"/>
        <v>24</v>
      </c>
      <c r="C32" s="57"/>
      <c r="D32" s="167" t="s">
        <v>195</v>
      </c>
      <c r="E32" s="110">
        <f>'pü.mérleg Önkorm.'!E32+'pü.mérleg Hivatal'!F31+'püm. GAMESZ. '!E31+'püm Festetics'!E31+'püm-TASZII.'!E31</f>
        <v>63281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8">
        <f t="shared" si="0"/>
        <v>25</v>
      </c>
      <c r="B33" s="39" t="s">
        <v>49</v>
      </c>
      <c r="C33" s="183">
        <f>C12+C20+C11+C17+C13+C29</f>
        <v>2614968</v>
      </c>
      <c r="D33" s="114" t="s">
        <v>196</v>
      </c>
      <c r="E33" s="110">
        <f>tartalék!C15</f>
        <v>8123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8">
        <f t="shared" si="0"/>
        <v>26</v>
      </c>
      <c r="B34" s="35" t="s">
        <v>64</v>
      </c>
      <c r="C34" s="70">
        <f>C15+C16+C23+C24+C25+C26+C27+C30</f>
        <v>62258</v>
      </c>
      <c r="D34" s="164" t="s">
        <v>65</v>
      </c>
      <c r="E34" s="111">
        <f>SUM(E27:E33)</f>
        <v>939175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42" t="s">
        <v>48</v>
      </c>
      <c r="C35" s="48">
        <f>SUM(C33:C34)</f>
        <v>2677226</v>
      </c>
      <c r="D35" s="171" t="s">
        <v>66</v>
      </c>
      <c r="E35" s="95">
        <f>E24+E34</f>
        <v>4341997</v>
      </c>
      <c r="M35" s="3"/>
      <c r="N35" s="3"/>
      <c r="O35" s="3"/>
      <c r="P35" s="3"/>
      <c r="Q35" s="3"/>
      <c r="R35" s="3"/>
    </row>
    <row r="36" spans="1:18" ht="12" thickBot="1" x14ac:dyDescent="0.25">
      <c r="A36" s="268">
        <f t="shared" si="0"/>
        <v>28</v>
      </c>
      <c r="C36" s="57"/>
      <c r="D36" s="132"/>
      <c r="E36" s="110"/>
      <c r="M36" s="3"/>
      <c r="N36" s="3"/>
      <c r="O36" s="3"/>
      <c r="P36" s="3"/>
      <c r="Q36" s="3"/>
      <c r="R36" s="3"/>
    </row>
    <row r="37" spans="1:18" ht="12" thickBot="1" x14ac:dyDescent="0.25">
      <c r="A37" s="268">
        <f t="shared" si="0"/>
        <v>29</v>
      </c>
      <c r="B37" s="218" t="s">
        <v>21</v>
      </c>
      <c r="C37" s="189">
        <f>C35-E35</f>
        <v>-1664771</v>
      </c>
      <c r="D37" s="70"/>
      <c r="E37" s="111"/>
      <c r="M37" s="3"/>
      <c r="N37" s="3"/>
      <c r="O37" s="3"/>
      <c r="P37" s="3"/>
      <c r="Q37" s="3"/>
      <c r="R37" s="3"/>
    </row>
    <row r="38" spans="1:18" s="4" customFormat="1" x14ac:dyDescent="0.2">
      <c r="A38" s="268">
        <f t="shared" si="0"/>
        <v>30</v>
      </c>
      <c r="B38" s="25"/>
      <c r="C38" s="57"/>
      <c r="D38" s="132"/>
      <c r="E38" s="110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8">
        <f t="shared" si="0"/>
        <v>31</v>
      </c>
      <c r="B39" s="18" t="s">
        <v>148</v>
      </c>
      <c r="C39" s="138"/>
      <c r="D39" s="170" t="s">
        <v>174</v>
      </c>
      <c r="E39" s="95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8">
        <f t="shared" si="0"/>
        <v>32</v>
      </c>
      <c r="B40" s="21" t="s">
        <v>149</v>
      </c>
      <c r="C40" s="138"/>
      <c r="D40" s="172" t="s">
        <v>175</v>
      </c>
      <c r="E40" s="113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9">
        <f t="shared" si="0"/>
        <v>33</v>
      </c>
      <c r="B41" s="206" t="s">
        <v>606</v>
      </c>
      <c r="C41" s="224">
        <f>'pü.mérleg Önkorm.'!C41</f>
        <v>0</v>
      </c>
      <c r="D41" s="49" t="s">
        <v>493</v>
      </c>
      <c r="E41" s="59">
        <f>'pü.mérleg Önkorm.'!E41</f>
        <v>149724</v>
      </c>
      <c r="F41" s="42"/>
      <c r="G41" s="42"/>
      <c r="H41" s="42"/>
      <c r="I41" s="118"/>
      <c r="J41" s="42"/>
      <c r="K41" s="42"/>
      <c r="L41" s="42"/>
    </row>
    <row r="42" spans="1:18" x14ac:dyDescent="0.2">
      <c r="A42" s="268">
        <f t="shared" si="0"/>
        <v>34</v>
      </c>
      <c r="B42" s="14" t="s">
        <v>150</v>
      </c>
      <c r="C42" s="174"/>
      <c r="D42" s="114" t="s">
        <v>176</v>
      </c>
      <c r="E42" s="95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14" t="s">
        <v>151</v>
      </c>
      <c r="C43" s="57"/>
      <c r="D43" s="114" t="s">
        <v>177</v>
      </c>
      <c r="E43" s="95"/>
      <c r="M43" s="3"/>
      <c r="N43" s="3"/>
      <c r="O43" s="3"/>
      <c r="P43" s="3"/>
      <c r="Q43" s="3"/>
      <c r="R43" s="3"/>
    </row>
    <row r="44" spans="1:18" ht="21" x14ac:dyDescent="0.2">
      <c r="A44" s="268">
        <f t="shared" si="0"/>
        <v>36</v>
      </c>
      <c r="B44" s="174" t="s">
        <v>487</v>
      </c>
      <c r="C44" s="110">
        <f>'pü.mérleg Önkorm.'!C44+'pü.mérleg Hivatal'!D43+'püm. GAMESZ. '!C43+'püm Festetics'!C43+'püm-TASZII.'!C43</f>
        <v>795972</v>
      </c>
      <c r="D44" s="57" t="s">
        <v>178</v>
      </c>
      <c r="E44" s="95"/>
      <c r="M44" s="3"/>
      <c r="N44" s="3"/>
      <c r="O44" s="3"/>
      <c r="P44" s="3"/>
      <c r="Q44" s="3"/>
      <c r="R44" s="3"/>
    </row>
    <row r="45" spans="1:18" ht="21" x14ac:dyDescent="0.2">
      <c r="A45" s="268">
        <f t="shared" si="0"/>
        <v>37</v>
      </c>
      <c r="B45" s="174" t="s">
        <v>670</v>
      </c>
      <c r="C45" s="110">
        <f>'pü.mérleg Önkorm.'!C45+'pü.mérleg Hivatal'!D44+'püm. GAMESZ. '!C44+'püm Festetics'!C44+'püm-TASZII.'!C44</f>
        <v>1018523</v>
      </c>
      <c r="D45" s="57"/>
      <c r="E45" s="95"/>
      <c r="M45" s="3"/>
      <c r="N45" s="3"/>
      <c r="O45" s="3"/>
      <c r="P45" s="3"/>
      <c r="Q45" s="3"/>
      <c r="R45" s="3"/>
    </row>
    <row r="46" spans="1:18" x14ac:dyDescent="0.2">
      <c r="A46" s="268">
        <f t="shared" si="0"/>
        <v>38</v>
      </c>
      <c r="B46" s="130" t="s">
        <v>669</v>
      </c>
      <c r="C46" s="57">
        <f>'püm Festetics'!C44</f>
        <v>0</v>
      </c>
      <c r="D46" s="114"/>
      <c r="E46" s="95"/>
      <c r="M46" s="3"/>
      <c r="N46" s="3"/>
      <c r="O46" s="3"/>
      <c r="P46" s="3"/>
      <c r="Q46" s="3"/>
      <c r="R46" s="3"/>
    </row>
    <row r="47" spans="1:18" x14ac:dyDescent="0.2">
      <c r="A47" s="268">
        <f t="shared" si="0"/>
        <v>39</v>
      </c>
      <c r="B47" s="14" t="s">
        <v>153</v>
      </c>
      <c r="C47" s="57">
        <f>'pü.mérleg Önkorm.'!C47</f>
        <v>51735</v>
      </c>
      <c r="D47" s="114" t="s">
        <v>179</v>
      </c>
      <c r="E47" s="110"/>
      <c r="M47" s="3"/>
      <c r="N47" s="3"/>
      <c r="O47" s="3"/>
      <c r="P47" s="3"/>
      <c r="Q47" s="3"/>
      <c r="R47" s="3"/>
    </row>
    <row r="48" spans="1:18" x14ac:dyDescent="0.2">
      <c r="A48" s="268">
        <f t="shared" si="0"/>
        <v>40</v>
      </c>
      <c r="B48" s="14" t="s">
        <v>154</v>
      </c>
      <c r="C48" s="138"/>
      <c r="D48" s="167" t="s">
        <v>180</v>
      </c>
      <c r="E48" s="110">
        <f>'pü.mérleg Önkorm.'!E48</f>
        <v>51735</v>
      </c>
      <c r="M48" s="3"/>
      <c r="N48" s="3"/>
      <c r="O48" s="3"/>
      <c r="P48" s="3"/>
      <c r="Q48" s="3"/>
      <c r="R48" s="3"/>
    </row>
    <row r="49" spans="1:18" x14ac:dyDescent="0.2">
      <c r="A49" s="268">
        <f t="shared" si="0"/>
        <v>41</v>
      </c>
      <c r="B49" s="14" t="s">
        <v>155</v>
      </c>
      <c r="C49" s="57"/>
      <c r="D49" s="114" t="s">
        <v>181</v>
      </c>
      <c r="E49" s="110"/>
      <c r="M49" s="3"/>
      <c r="N49" s="3"/>
      <c r="O49" s="3"/>
      <c r="P49" s="3"/>
      <c r="Q49" s="3"/>
      <c r="R49" s="3"/>
    </row>
    <row r="50" spans="1:18" x14ac:dyDescent="0.2">
      <c r="A50" s="268">
        <f t="shared" si="0"/>
        <v>42</v>
      </c>
      <c r="B50" s="121" t="s">
        <v>156</v>
      </c>
      <c r="C50" s="57"/>
      <c r="D50" s="114" t="s">
        <v>182</v>
      </c>
      <c r="E50" s="110"/>
      <c r="M50" s="3"/>
      <c r="N50" s="3"/>
      <c r="O50" s="3"/>
      <c r="P50" s="3"/>
      <c r="Q50" s="3"/>
      <c r="R50" s="3"/>
    </row>
    <row r="51" spans="1:18" x14ac:dyDescent="0.2">
      <c r="A51" s="268">
        <f t="shared" si="0"/>
        <v>43</v>
      </c>
      <c r="B51" s="121" t="s">
        <v>157</v>
      </c>
      <c r="C51" s="57"/>
      <c r="D51" s="114" t="s">
        <v>183</v>
      </c>
      <c r="E51" s="110"/>
      <c r="M51" s="3"/>
      <c r="N51" s="3"/>
      <c r="O51" s="3"/>
      <c r="P51" s="3"/>
      <c r="Q51" s="3"/>
      <c r="R51" s="3"/>
    </row>
    <row r="52" spans="1:18" x14ac:dyDescent="0.2">
      <c r="A52" s="268">
        <f t="shared" si="0"/>
        <v>44</v>
      </c>
      <c r="B52" s="14" t="s">
        <v>158</v>
      </c>
      <c r="C52" s="57"/>
      <c r="D52" s="114" t="s">
        <v>184</v>
      </c>
      <c r="E52" s="110"/>
      <c r="M52" s="3"/>
      <c r="N52" s="3"/>
      <c r="O52" s="3"/>
      <c r="P52" s="3"/>
      <c r="Q52" s="3"/>
      <c r="R52" s="3"/>
    </row>
    <row r="53" spans="1:18" x14ac:dyDescent="0.2">
      <c r="A53" s="268">
        <f t="shared" si="0"/>
        <v>45</v>
      </c>
      <c r="B53" s="14"/>
      <c r="C53" s="57"/>
      <c r="D53" s="114" t="s">
        <v>185</v>
      </c>
      <c r="E53" s="110"/>
      <c r="M53" s="3"/>
      <c r="N53" s="3"/>
      <c r="O53" s="3"/>
      <c r="P53" s="3"/>
      <c r="Q53" s="3"/>
      <c r="R53" s="3"/>
    </row>
    <row r="54" spans="1:18" x14ac:dyDescent="0.2">
      <c r="A54" s="268">
        <f t="shared" si="0"/>
        <v>46</v>
      </c>
      <c r="B54" s="14"/>
      <c r="C54" s="57"/>
      <c r="D54" s="114" t="s">
        <v>186</v>
      </c>
      <c r="E54" s="110"/>
      <c r="M54" s="3"/>
      <c r="N54" s="3"/>
      <c r="O54" s="3"/>
      <c r="P54" s="3"/>
      <c r="Q54" s="3"/>
      <c r="R54" s="3"/>
    </row>
    <row r="55" spans="1:18" ht="12" thickBot="1" x14ac:dyDescent="0.25">
      <c r="A55" s="270">
        <f t="shared" si="0"/>
        <v>47</v>
      </c>
      <c r="B55" s="42" t="s">
        <v>265</v>
      </c>
      <c r="C55" s="138">
        <f>SUM(C40:C53)</f>
        <v>1866230</v>
      </c>
      <c r="D55" s="170" t="s">
        <v>258</v>
      </c>
      <c r="E55" s="95">
        <f>SUM(E40:E54)</f>
        <v>201459</v>
      </c>
      <c r="M55" s="3"/>
      <c r="N55" s="3"/>
      <c r="O55" s="3"/>
      <c r="P55" s="3"/>
      <c r="Q55" s="3"/>
      <c r="R55" s="3"/>
    </row>
    <row r="56" spans="1:18" ht="12" thickBot="1" x14ac:dyDescent="0.25">
      <c r="A56" s="188">
        <f t="shared" si="0"/>
        <v>48</v>
      </c>
      <c r="B56" s="201" t="s">
        <v>260</v>
      </c>
      <c r="C56" s="185">
        <f>C35+C55</f>
        <v>4543456</v>
      </c>
      <c r="D56" s="116" t="s">
        <v>259</v>
      </c>
      <c r="E56" s="162">
        <f>E35+E55</f>
        <v>4543456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1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2:C30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59" t="s">
        <v>1109</v>
      </c>
      <c r="B2" s="1059"/>
      <c r="C2" s="1059"/>
    </row>
    <row r="3" spans="1:3" x14ac:dyDescent="0.25">
      <c r="B3" s="661"/>
    </row>
    <row r="4" spans="1:3" ht="15" customHeight="1" x14ac:dyDescent="0.25">
      <c r="A4" s="1060" t="s">
        <v>73</v>
      </c>
      <c r="B4" s="1060"/>
      <c r="C4" s="1060"/>
    </row>
    <row r="5" spans="1:3" ht="15" customHeight="1" x14ac:dyDescent="0.25">
      <c r="A5" s="1061" t="s">
        <v>1009</v>
      </c>
      <c r="B5" s="1061"/>
      <c r="C5" s="1061"/>
    </row>
    <row r="6" spans="1:3" ht="15" customHeight="1" x14ac:dyDescent="0.25">
      <c r="A6" s="1061" t="s">
        <v>327</v>
      </c>
      <c r="B6" s="1061"/>
      <c r="C6" s="1061"/>
    </row>
    <row r="7" spans="1:3" ht="15" customHeight="1" x14ac:dyDescent="0.25">
      <c r="B7" s="635"/>
    </row>
    <row r="8" spans="1:3" s="662" customFormat="1" ht="20.100000000000001" customHeight="1" x14ac:dyDescent="0.25">
      <c r="A8" s="1062" t="s">
        <v>204</v>
      </c>
      <c r="B8" s="1063"/>
      <c r="C8" s="1063"/>
    </row>
    <row r="9" spans="1:3" s="662" customFormat="1" ht="20.100000000000001" customHeight="1" x14ac:dyDescent="0.25">
      <c r="A9" s="1064" t="s">
        <v>72</v>
      </c>
      <c r="B9" s="663" t="s">
        <v>54</v>
      </c>
      <c r="C9" s="664" t="s">
        <v>55</v>
      </c>
    </row>
    <row r="10" spans="1:3" ht="46.5" customHeight="1" x14ac:dyDescent="0.25">
      <c r="A10" s="1064"/>
      <c r="B10" s="1058" t="s">
        <v>78</v>
      </c>
      <c r="C10" s="1065" t="s">
        <v>128</v>
      </c>
    </row>
    <row r="11" spans="1:3" ht="20.100000000000001" customHeight="1" x14ac:dyDescent="0.25">
      <c r="A11" s="1064"/>
      <c r="B11" s="1058"/>
      <c r="C11" s="1066"/>
    </row>
    <row r="12" spans="1:3" ht="20.100000000000001" customHeight="1" x14ac:dyDescent="0.25">
      <c r="A12" s="393"/>
      <c r="B12" s="665" t="s">
        <v>328</v>
      </c>
      <c r="C12" s="666"/>
    </row>
    <row r="13" spans="1:3" ht="20.100000000000001" customHeight="1" x14ac:dyDescent="0.25">
      <c r="A13" s="397"/>
      <c r="B13" s="667" t="s">
        <v>420</v>
      </c>
      <c r="C13" s="401"/>
    </row>
    <row r="14" spans="1:3" ht="24.6" customHeight="1" thickBot="1" x14ac:dyDescent="0.3">
      <c r="A14" s="669" t="s">
        <v>295</v>
      </c>
      <c r="B14" s="670" t="s">
        <v>429</v>
      </c>
      <c r="C14" s="668">
        <v>8123</v>
      </c>
    </row>
    <row r="15" spans="1:3" s="11" customFormat="1" ht="19.5" customHeight="1" thickBot="1" x14ac:dyDescent="0.3">
      <c r="A15" s="671" t="s">
        <v>303</v>
      </c>
      <c r="B15" s="672" t="s">
        <v>46</v>
      </c>
      <c r="C15" s="673">
        <f>SUM(C14:C14)</f>
        <v>8123</v>
      </c>
    </row>
    <row r="16" spans="1:3" s="11" customFormat="1" ht="20.25" customHeight="1" x14ac:dyDescent="0.25">
      <c r="A16" s="397"/>
      <c r="B16" s="416"/>
      <c r="C16" s="674"/>
    </row>
    <row r="17" spans="1:3" ht="19.5" customHeight="1" x14ac:dyDescent="0.25">
      <c r="A17" s="397"/>
      <c r="B17" s="416" t="s">
        <v>421</v>
      </c>
      <c r="C17" s="675"/>
    </row>
    <row r="18" spans="1:3" ht="21" customHeight="1" x14ac:dyDescent="0.25">
      <c r="A18" s="397" t="s">
        <v>304</v>
      </c>
      <c r="B18" s="10" t="s">
        <v>329</v>
      </c>
      <c r="C18" s="668">
        <v>0</v>
      </c>
    </row>
    <row r="19" spans="1:3" ht="21.75" customHeight="1" x14ac:dyDescent="0.25">
      <c r="A19" s="397" t="s">
        <v>305</v>
      </c>
      <c r="B19" s="441" t="s">
        <v>330</v>
      </c>
      <c r="C19" s="668">
        <v>1220</v>
      </c>
    </row>
    <row r="20" spans="1:3" ht="21.75" customHeight="1" thickBot="1" x14ac:dyDescent="0.3">
      <c r="A20" s="669" t="s">
        <v>306</v>
      </c>
      <c r="B20" s="676" t="s">
        <v>617</v>
      </c>
      <c r="C20" s="677">
        <v>0</v>
      </c>
    </row>
    <row r="21" spans="1:3" s="11" customFormat="1" ht="21" customHeight="1" thickBot="1" x14ac:dyDescent="0.3">
      <c r="A21" s="678" t="s">
        <v>307</v>
      </c>
      <c r="B21" s="672" t="s">
        <v>422</v>
      </c>
      <c r="C21" s="679">
        <f>SUM(C18:C20)</f>
        <v>1220</v>
      </c>
    </row>
    <row r="22" spans="1:3" s="11" customFormat="1" ht="22.5" customHeight="1" thickBot="1" x14ac:dyDescent="0.3">
      <c r="A22" s="678" t="s">
        <v>308</v>
      </c>
      <c r="B22" s="680" t="s">
        <v>331</v>
      </c>
      <c r="C22" s="679">
        <f>C15+C21</f>
        <v>9343</v>
      </c>
    </row>
    <row r="23" spans="1:3" ht="20.100000000000001" customHeight="1" x14ac:dyDescent="0.25">
      <c r="A23" s="397"/>
      <c r="B23" s="441"/>
      <c r="C23" s="675"/>
    </row>
    <row r="24" spans="1:3" ht="20.100000000000001" customHeight="1" x14ac:dyDescent="0.25">
      <c r="A24" s="397"/>
      <c r="B24" s="681" t="s">
        <v>332</v>
      </c>
      <c r="C24" s="675"/>
    </row>
    <row r="25" spans="1:3" ht="20.100000000000001" customHeight="1" thickBot="1" x14ac:dyDescent="0.3">
      <c r="A25" s="669" t="s">
        <v>309</v>
      </c>
      <c r="B25" s="10" t="s">
        <v>333</v>
      </c>
      <c r="C25" s="668">
        <v>2500</v>
      </c>
    </row>
    <row r="26" spans="1:3" s="11" customFormat="1" ht="20.100000000000001" customHeight="1" thickBot="1" x14ac:dyDescent="0.3">
      <c r="A26" s="678" t="s">
        <v>310</v>
      </c>
      <c r="B26" s="682" t="s">
        <v>334</v>
      </c>
      <c r="C26" s="679">
        <f t="shared" ref="C26" si="0">C25</f>
        <v>2500</v>
      </c>
    </row>
    <row r="27" spans="1:3" s="11" customFormat="1" ht="20.100000000000001" customHeight="1" thickBot="1" x14ac:dyDescent="0.3">
      <c r="A27" s="671" t="s">
        <v>337</v>
      </c>
      <c r="B27" s="683" t="s">
        <v>205</v>
      </c>
      <c r="C27" s="679">
        <f>C22+C26</f>
        <v>11843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84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60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67" t="s">
        <v>1010</v>
      </c>
      <c r="C1" s="1068"/>
      <c r="D1" s="1068"/>
      <c r="E1" s="1068"/>
      <c r="F1" s="1069"/>
      <c r="G1" s="1069"/>
      <c r="H1" s="1069"/>
    </row>
    <row r="2" spans="2:12" ht="18" customHeight="1" x14ac:dyDescent="0.25">
      <c r="L2" s="221"/>
    </row>
    <row r="3" spans="2:12" ht="15.75" customHeight="1" x14ac:dyDescent="0.25">
      <c r="B3" s="1071" t="s">
        <v>73</v>
      </c>
      <c r="C3" s="1071"/>
      <c r="D3" s="1071"/>
      <c r="E3" s="1071"/>
      <c r="F3" s="1018"/>
      <c r="G3" s="1018"/>
      <c r="H3" s="1018"/>
    </row>
    <row r="4" spans="2:12" ht="15.75" customHeight="1" x14ac:dyDescent="0.25">
      <c r="B4" s="1071" t="s">
        <v>1009</v>
      </c>
      <c r="C4" s="1078"/>
      <c r="D4" s="1078"/>
      <c r="E4" s="1078"/>
    </row>
    <row r="5" spans="2:12" ht="15.75" customHeight="1" x14ac:dyDescent="0.25">
      <c r="B5" s="1071" t="s">
        <v>481</v>
      </c>
      <c r="C5" s="1071"/>
      <c r="D5" s="1071"/>
      <c r="E5" s="1071"/>
      <c r="F5" s="1018"/>
      <c r="G5" s="1018"/>
      <c r="H5" s="1018"/>
    </row>
    <row r="6" spans="2:12" s="11" customFormat="1" ht="14.25" customHeight="1" x14ac:dyDescent="0.25">
      <c r="B6" s="1072" t="s">
        <v>216</v>
      </c>
      <c r="C6" s="1072"/>
      <c r="D6" s="1072"/>
      <c r="E6" s="1072"/>
      <c r="F6" s="1018"/>
      <c r="G6" s="1018"/>
      <c r="H6" s="1018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73" t="s">
        <v>285</v>
      </c>
      <c r="C8" s="1075" t="s">
        <v>54</v>
      </c>
      <c r="D8" s="1075"/>
      <c r="E8" s="7" t="s">
        <v>55</v>
      </c>
      <c r="F8" s="10"/>
      <c r="G8" s="10"/>
    </row>
    <row r="9" spans="2:12" ht="30" customHeight="1" x14ac:dyDescent="0.25">
      <c r="B9" s="1074"/>
      <c r="C9" s="1076" t="s">
        <v>335</v>
      </c>
      <c r="D9" s="1076"/>
      <c r="E9" s="290"/>
      <c r="F9" s="10"/>
      <c r="G9" s="10"/>
    </row>
    <row r="10" spans="2:12" ht="52.9" customHeight="1" x14ac:dyDescent="0.25">
      <c r="B10" s="1074"/>
      <c r="C10" s="1076"/>
      <c r="D10" s="1077"/>
      <c r="E10" s="52" t="s">
        <v>61</v>
      </c>
      <c r="F10" s="10"/>
      <c r="G10" s="10"/>
    </row>
    <row r="11" spans="2:12" ht="23.25" customHeight="1" x14ac:dyDescent="0.25">
      <c r="B11" s="194"/>
      <c r="C11" s="1070" t="s">
        <v>386</v>
      </c>
      <c r="D11" s="1070"/>
      <c r="E11" s="53"/>
      <c r="F11" s="10"/>
      <c r="G11" s="10"/>
      <c r="I11" s="135"/>
    </row>
    <row r="12" spans="2:12" ht="18" customHeight="1" x14ac:dyDescent="0.25">
      <c r="B12" s="195"/>
      <c r="C12" s="9" t="s">
        <v>356</v>
      </c>
      <c r="D12" s="51"/>
      <c r="E12" s="53"/>
      <c r="F12" s="10"/>
      <c r="G12" s="10"/>
      <c r="I12" s="135"/>
    </row>
    <row r="13" spans="2:12" ht="18" customHeight="1" x14ac:dyDescent="0.25">
      <c r="B13" s="195" t="s">
        <v>295</v>
      </c>
      <c r="C13" s="54"/>
      <c r="D13" s="55" t="s">
        <v>478</v>
      </c>
      <c r="E13" s="53">
        <v>500</v>
      </c>
      <c r="F13" s="10"/>
      <c r="G13" s="10"/>
      <c r="I13" s="135"/>
    </row>
    <row r="14" spans="2:12" ht="18" customHeight="1" x14ac:dyDescent="0.25">
      <c r="B14" s="195" t="s">
        <v>303</v>
      </c>
      <c r="C14" s="54"/>
      <c r="D14" s="8" t="s">
        <v>356</v>
      </c>
      <c r="E14" s="53">
        <v>0</v>
      </c>
      <c r="F14" s="10"/>
      <c r="G14" s="10"/>
      <c r="I14" s="135"/>
    </row>
    <row r="15" spans="2:12" ht="18" customHeight="1" x14ac:dyDescent="0.25">
      <c r="B15" s="195" t="s">
        <v>304</v>
      </c>
      <c r="C15" s="54"/>
      <c r="D15" s="8" t="s">
        <v>505</v>
      </c>
      <c r="E15" s="53">
        <v>600</v>
      </c>
      <c r="F15" s="10"/>
      <c r="G15" s="10"/>
      <c r="I15" s="135"/>
    </row>
    <row r="16" spans="2:12" ht="18" customHeight="1" x14ac:dyDescent="0.25">
      <c r="B16" s="195" t="s">
        <v>305</v>
      </c>
      <c r="C16" s="54"/>
      <c r="D16" s="8" t="s">
        <v>506</v>
      </c>
      <c r="E16" s="53">
        <v>800</v>
      </c>
      <c r="F16" s="10"/>
      <c r="G16" s="10"/>
      <c r="I16" s="135"/>
    </row>
    <row r="17" spans="2:9" ht="18" customHeight="1" x14ac:dyDescent="0.25">
      <c r="B17" s="195" t="s">
        <v>306</v>
      </c>
      <c r="C17" s="54"/>
      <c r="D17" s="8" t="s">
        <v>507</v>
      </c>
      <c r="E17" s="53">
        <v>800</v>
      </c>
      <c r="F17" s="10"/>
      <c r="G17" s="10"/>
      <c r="I17" s="135"/>
    </row>
    <row r="18" spans="2:9" ht="18" customHeight="1" x14ac:dyDescent="0.25">
      <c r="B18" s="195" t="s">
        <v>307</v>
      </c>
      <c r="C18" s="54"/>
      <c r="D18" s="8" t="s">
        <v>508</v>
      </c>
      <c r="E18" s="53">
        <v>3609</v>
      </c>
      <c r="F18" s="10"/>
      <c r="G18" s="10"/>
      <c r="I18" s="135"/>
    </row>
    <row r="19" spans="2:9" ht="18" customHeight="1" x14ac:dyDescent="0.25">
      <c r="B19" s="195" t="s">
        <v>308</v>
      </c>
      <c r="C19" s="54"/>
      <c r="D19" s="8" t="s">
        <v>509</v>
      </c>
      <c r="E19" s="53">
        <v>2300</v>
      </c>
      <c r="F19" s="10"/>
      <c r="G19" s="10"/>
      <c r="I19" s="135"/>
    </row>
    <row r="20" spans="2:9" ht="18" customHeight="1" x14ac:dyDescent="0.25">
      <c r="B20" s="195" t="s">
        <v>309</v>
      </c>
      <c r="C20" s="54"/>
      <c r="D20" s="55" t="s">
        <v>385</v>
      </c>
      <c r="E20" s="53">
        <v>0</v>
      </c>
      <c r="F20" s="10"/>
      <c r="G20" s="10"/>
      <c r="I20" s="135"/>
    </row>
    <row r="21" spans="2:9" ht="18" customHeight="1" x14ac:dyDescent="0.25">
      <c r="B21" s="195" t="s">
        <v>310</v>
      </c>
      <c r="C21" s="54"/>
      <c r="D21" s="55" t="s">
        <v>355</v>
      </c>
      <c r="E21" s="53">
        <v>1800</v>
      </c>
      <c r="F21" s="10"/>
      <c r="G21" s="10"/>
      <c r="I21" s="135"/>
    </row>
    <row r="22" spans="2:9" ht="18" customHeight="1" x14ac:dyDescent="0.25">
      <c r="B22" s="195" t="s">
        <v>337</v>
      </c>
      <c r="C22" s="54"/>
      <c r="D22" s="156" t="s">
        <v>354</v>
      </c>
      <c r="E22" s="6">
        <v>1100</v>
      </c>
      <c r="F22" s="10"/>
      <c r="G22" s="10"/>
      <c r="I22" s="135"/>
    </row>
    <row r="23" spans="2:9" ht="18" customHeight="1" x14ac:dyDescent="0.25">
      <c r="B23" s="195" t="s">
        <v>338</v>
      </c>
      <c r="C23" s="54"/>
      <c r="D23" s="156" t="s">
        <v>581</v>
      </c>
      <c r="E23" s="6">
        <v>600</v>
      </c>
      <c r="F23" s="10"/>
      <c r="G23" s="10"/>
      <c r="I23" s="135"/>
    </row>
    <row r="24" spans="2:9" ht="18" customHeight="1" x14ac:dyDescent="0.25">
      <c r="B24" s="266" t="s">
        <v>339</v>
      </c>
      <c r="C24" s="9" t="s">
        <v>479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5"/>
    </row>
    <row r="25" spans="2:9" ht="18" customHeight="1" x14ac:dyDescent="0.25">
      <c r="B25" s="195"/>
      <c r="E25" s="53"/>
      <c r="F25" s="10"/>
      <c r="G25" s="10"/>
      <c r="I25" s="135"/>
    </row>
    <row r="26" spans="2:9" ht="18" customHeight="1" x14ac:dyDescent="0.25">
      <c r="B26" s="195"/>
      <c r="C26" s="9"/>
      <c r="E26" s="157"/>
      <c r="F26" s="10"/>
      <c r="G26" s="10"/>
      <c r="I26" s="135"/>
    </row>
    <row r="27" spans="2:9" ht="37.9" customHeight="1" x14ac:dyDescent="0.25">
      <c r="B27" s="196" t="s">
        <v>340</v>
      </c>
      <c r="D27" s="8" t="s">
        <v>389</v>
      </c>
      <c r="E27" s="53">
        <v>4200</v>
      </c>
      <c r="F27" s="10"/>
      <c r="G27" s="10"/>
      <c r="I27" s="135"/>
    </row>
    <row r="28" spans="2:9" ht="23.25" customHeight="1" thickBot="1" x14ac:dyDescent="0.3">
      <c r="B28" s="265" t="s">
        <v>341</v>
      </c>
      <c r="C28" s="193"/>
      <c r="D28" s="191" t="s">
        <v>387</v>
      </c>
      <c r="E28" s="158">
        <f t="shared" ref="E28" si="1">E27</f>
        <v>4200</v>
      </c>
      <c r="F28" s="10"/>
      <c r="G28" s="10"/>
      <c r="I28" s="135"/>
    </row>
    <row r="29" spans="2:9" s="11" customFormat="1" ht="18" customHeight="1" thickBot="1" x14ac:dyDescent="0.3">
      <c r="B29" s="264" t="s">
        <v>342</v>
      </c>
      <c r="C29" s="192" t="s">
        <v>480</v>
      </c>
      <c r="D29" s="61"/>
      <c r="E29" s="159">
        <f>E24+E26+E27</f>
        <v>16309</v>
      </c>
      <c r="I29" s="136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6" hidden="1" customWidth="1"/>
    <col min="7" max="7" width="7.140625" style="66" hidden="1" customWidth="1"/>
    <col min="8" max="8" width="7.85546875" style="66" hidden="1" customWidth="1"/>
    <col min="9" max="16384" width="9.140625" style="3"/>
  </cols>
  <sheetData>
    <row r="1" spans="1:9" ht="12.75" customHeight="1" x14ac:dyDescent="0.2">
      <c r="A1" s="1067" t="s">
        <v>1110</v>
      </c>
      <c r="B1" s="1067"/>
      <c r="C1" s="1067"/>
      <c r="D1" s="1067"/>
      <c r="E1" s="1067"/>
      <c r="F1" s="293"/>
      <c r="G1" s="294"/>
      <c r="H1" s="294"/>
      <c r="I1" s="294"/>
    </row>
    <row r="2" spans="1:9" x14ac:dyDescent="0.2">
      <c r="E2" s="27"/>
    </row>
    <row r="3" spans="1:9" ht="12.75" x14ac:dyDescent="0.2">
      <c r="B3" s="971" t="s">
        <v>73</v>
      </c>
      <c r="C3" s="971"/>
      <c r="D3" s="971"/>
      <c r="E3" s="971"/>
      <c r="F3" s="1018"/>
      <c r="G3" s="1018"/>
      <c r="H3" s="1018"/>
    </row>
    <row r="4" spans="1:9" x14ac:dyDescent="0.2">
      <c r="B4" s="1031" t="s">
        <v>1011</v>
      </c>
      <c r="C4" s="1031"/>
      <c r="D4" s="1031"/>
      <c r="E4" s="1031"/>
      <c r="F4" s="3"/>
      <c r="G4" s="3"/>
      <c r="H4" s="3"/>
    </row>
    <row r="5" spans="1:9" ht="12.75" x14ac:dyDescent="0.2">
      <c r="A5" s="972" t="s">
        <v>204</v>
      </c>
      <c r="B5" s="1020"/>
      <c r="C5" s="1020"/>
      <c r="D5" s="1020"/>
      <c r="E5" s="1018"/>
      <c r="F5" s="1020"/>
      <c r="G5" s="1020"/>
      <c r="H5" s="1020"/>
    </row>
    <row r="6" spans="1:9" ht="12.75" customHeight="1" x14ac:dyDescent="0.2">
      <c r="A6" s="974" t="s">
        <v>53</v>
      </c>
      <c r="B6" s="975" t="s">
        <v>54</v>
      </c>
      <c r="C6" s="1080" t="s">
        <v>55</v>
      </c>
      <c r="D6" s="1079" t="s">
        <v>56</v>
      </c>
      <c r="E6" s="1082" t="s">
        <v>57</v>
      </c>
      <c r="F6" s="3"/>
      <c r="G6" s="3"/>
      <c r="H6" s="3"/>
      <c r="I6" s="49"/>
    </row>
    <row r="7" spans="1:9" ht="12.75" customHeight="1" x14ac:dyDescent="0.2">
      <c r="A7" s="974"/>
      <c r="B7" s="975"/>
      <c r="C7" s="1081"/>
      <c r="D7" s="1079"/>
      <c r="E7" s="1082"/>
      <c r="F7" s="3"/>
      <c r="G7" s="3"/>
      <c r="H7" s="3"/>
      <c r="I7" s="49"/>
    </row>
    <row r="8" spans="1:9" s="15" customFormat="1" ht="36.6" customHeight="1" x14ac:dyDescent="0.2">
      <c r="A8" s="974"/>
      <c r="B8" s="28" t="s">
        <v>58</v>
      </c>
      <c r="C8" s="29" t="s">
        <v>61</v>
      </c>
      <c r="D8" s="30" t="s">
        <v>62</v>
      </c>
      <c r="E8" s="287" t="s">
        <v>61</v>
      </c>
      <c r="I8" s="133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8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4" t="s">
        <v>159</v>
      </c>
      <c r="E10" s="108">
        <f>'ÖNK kötelező-nem kötelező'!E77+'ÖNK kötelező-nem kötelező'!F77</f>
        <v>90540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136</v>
      </c>
      <c r="C11" s="57">
        <f>'tám, végl. pe.átv  '!C11+'tám, végl. pe.átv  '!C19+'tám, végl. pe.átv  '!C20</f>
        <v>483902</v>
      </c>
      <c r="D11" s="114" t="s">
        <v>160</v>
      </c>
      <c r="E11" s="108">
        <f>'ÖNK kötelező-nem kötelező'!G77+'ÖNK kötelező-nem kötelező'!H77</f>
        <v>20072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133</v>
      </c>
      <c r="C12" s="57">
        <v>0</v>
      </c>
      <c r="D12" s="114" t="s">
        <v>161</v>
      </c>
      <c r="E12" s="108">
        <f>'ÖNK kötelező-nem kötelező'!I77+'ÖNK kötelező-nem kötelező'!J77</f>
        <v>1160650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4" t="s">
        <v>685</v>
      </c>
      <c r="C13" s="57">
        <f>'tám, végl. pe.átv  '!C31</f>
        <v>8000</v>
      </c>
      <c r="D13" s="114"/>
      <c r="E13" s="108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550</v>
      </c>
      <c r="C14" s="57"/>
      <c r="D14" s="114" t="s">
        <v>162</v>
      </c>
      <c r="E14" s="108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549</v>
      </c>
      <c r="C15" s="57">
        <v>0</v>
      </c>
      <c r="D15" s="114"/>
      <c r="E15" s="230"/>
      <c r="F15" s="3"/>
      <c r="G15" s="3"/>
      <c r="H15" s="3"/>
      <c r="I15" s="49"/>
    </row>
    <row r="16" spans="1:9" x14ac:dyDescent="0.2">
      <c r="A16" s="31">
        <f t="shared" si="1"/>
        <v>8</v>
      </c>
      <c r="B16" s="200" t="s">
        <v>686</v>
      </c>
      <c r="C16" s="57">
        <f>'ÖNK kötelező-nem kötelező'!AP77+'ÖNK kötelező-nem kötelező'!AQ77</f>
        <v>6000</v>
      </c>
      <c r="D16" s="114" t="s">
        <v>163</v>
      </c>
      <c r="E16" s="230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137</v>
      </c>
      <c r="C17" s="57">
        <f>'közhatalmi bevételek'!D31</f>
        <v>1498000</v>
      </c>
      <c r="D17" s="114" t="s">
        <v>164</v>
      </c>
      <c r="E17" s="59">
        <f>'ÖNK kötelező-nem kötelező'!K77+'ÖNK kötelező-nem kötelező'!L77</f>
        <v>18048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8"/>
      <c r="D18" s="114" t="s">
        <v>165</v>
      </c>
      <c r="E18" s="59">
        <f>'ÖNK kötelező-nem kötelező'!M77+'ÖNK kötelező-nem kötelező'!N77</f>
        <v>205380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8"/>
      <c r="D19" s="114" t="s">
        <v>189</v>
      </c>
      <c r="E19" s="59">
        <f>'ÖNK kötelező-nem kötelező'!O77+'ÖNK kötelező-nem kötelező'!P77</f>
        <v>178678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138</v>
      </c>
      <c r="C20" s="69">
        <f>'ÖNK kötelező-nem kötelező'!AL77+'ÖNK kötelező-nem kötelező'!AM77</f>
        <v>243890</v>
      </c>
      <c r="D20" s="114" t="s">
        <v>167</v>
      </c>
      <c r="E20" s="182">
        <f>tartalék!C21</f>
        <v>1220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9"/>
      <c r="D21" s="114" t="s">
        <v>190</v>
      </c>
      <c r="E21" s="59">
        <f>tartalék!C26</f>
        <v>2500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9"/>
      <c r="D22" s="132"/>
      <c r="E22" s="110"/>
      <c r="I22" s="134"/>
    </row>
    <row r="23" spans="1:10" s="16" customFormat="1" x14ac:dyDescent="0.2">
      <c r="A23" s="31">
        <f t="shared" si="1"/>
        <v>15</v>
      </c>
      <c r="B23" s="25" t="s">
        <v>139</v>
      </c>
      <c r="C23" s="69">
        <v>0</v>
      </c>
      <c r="D23" s="132"/>
      <c r="E23" s="110"/>
      <c r="I23" s="134"/>
    </row>
    <row r="24" spans="1:10" x14ac:dyDescent="0.2">
      <c r="A24" s="31">
        <f t="shared" si="1"/>
        <v>16</v>
      </c>
      <c r="B24" s="25" t="s">
        <v>142</v>
      </c>
      <c r="C24" s="69">
        <v>54113</v>
      </c>
      <c r="D24" s="169" t="s">
        <v>63</v>
      </c>
      <c r="E24" s="111">
        <f t="shared" ref="E24:H24" si="2">SUM(E10:E22)</f>
        <v>1693397</v>
      </c>
      <c r="F24" s="17">
        <f t="shared" si="2"/>
        <v>0</v>
      </c>
      <c r="G24" s="17">
        <f t="shared" si="2"/>
        <v>0</v>
      </c>
      <c r="H24" s="93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143</v>
      </c>
      <c r="C25" s="69">
        <f>'felh. bev.  '!D13</f>
        <v>0</v>
      </c>
      <c r="D25" s="132"/>
      <c r="E25" s="198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144</v>
      </c>
      <c r="C26" s="57">
        <f>'felh. bev.  '!D16</f>
        <v>0</v>
      </c>
      <c r="D26" s="170" t="s">
        <v>32</v>
      </c>
      <c r="E26" s="198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145</v>
      </c>
      <c r="C27" s="57">
        <v>0</v>
      </c>
      <c r="D27" s="114" t="s">
        <v>191</v>
      </c>
      <c r="E27" s="110">
        <f>'felhalm. kiad.  '!G16+'felhalm. kiad.  '!G40+'felhalm. kiad.  '!G49+'felhalm. kiad.  '!G53+'felhalm. kiad.  '!G58+'felhalm. kiad.  '!G63</f>
        <v>830211</v>
      </c>
      <c r="F27" s="3"/>
      <c r="G27" s="3"/>
      <c r="H27" s="3"/>
      <c r="I27" s="132"/>
      <c r="J27" s="166"/>
    </row>
    <row r="28" spans="1:10" x14ac:dyDescent="0.2">
      <c r="A28" s="31">
        <f t="shared" si="0"/>
        <v>20</v>
      </c>
      <c r="B28" s="13"/>
      <c r="C28" s="57"/>
      <c r="D28" s="114" t="s">
        <v>171</v>
      </c>
      <c r="E28" s="110">
        <f>'felhalm. kiad.  '!G21</f>
        <v>5715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146</v>
      </c>
      <c r="C29" s="57">
        <f>'ÖNK kötelező-nem kötelező'!AN77+'ÖNK kötelező-nem kötelező'!AO77</f>
        <v>0</v>
      </c>
      <c r="D29" s="114" t="s">
        <v>172</v>
      </c>
      <c r="E29" s="110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188</v>
      </c>
      <c r="C30" s="57">
        <f>'ÖNK kötelező-nem kötelező'!AT44+'ÖNK kötelező-nem kötelező'!AU44</f>
        <v>2145</v>
      </c>
      <c r="D30" s="114" t="s">
        <v>173</v>
      </c>
      <c r="E30" s="110">
        <f>'ÖNK kötelező-nem kötelező'!U77+'ÖNK kötelező-nem kötelező'!V77</f>
        <v>1574</v>
      </c>
      <c r="I30" s="134"/>
    </row>
    <row r="31" spans="1:10" s="16" customFormat="1" x14ac:dyDescent="0.2">
      <c r="A31" s="31">
        <f t="shared" si="0"/>
        <v>23</v>
      </c>
      <c r="B31" s="25"/>
      <c r="C31" s="57"/>
      <c r="D31" s="114" t="s">
        <v>558</v>
      </c>
      <c r="E31" s="110">
        <f>'felhalm. kiad.  '!G80</f>
        <v>0</v>
      </c>
      <c r="I31" s="134"/>
    </row>
    <row r="32" spans="1:10" x14ac:dyDescent="0.2">
      <c r="A32" s="31">
        <f t="shared" si="0"/>
        <v>24</v>
      </c>
      <c r="C32" s="57"/>
      <c r="D32" s="114" t="s">
        <v>556</v>
      </c>
      <c r="E32" s="110">
        <f>'felhalm. kiad.  '!G75</f>
        <v>63281</v>
      </c>
      <c r="F32" s="3"/>
      <c r="G32" s="3"/>
      <c r="H32" s="3"/>
      <c r="I32" s="49"/>
    </row>
    <row r="33" spans="1:9" s="4" customFormat="1" x14ac:dyDescent="0.2">
      <c r="A33" s="31">
        <f t="shared" si="0"/>
        <v>25</v>
      </c>
      <c r="B33" s="39" t="s">
        <v>49</v>
      </c>
      <c r="C33" s="183">
        <f>C12+C20+C11+C17+C13+C29</f>
        <v>2233792</v>
      </c>
      <c r="D33" s="114" t="s">
        <v>557</v>
      </c>
      <c r="E33" s="59">
        <f>tartalék!C15</f>
        <v>8123</v>
      </c>
      <c r="I33" s="117"/>
    </row>
    <row r="34" spans="1:9" x14ac:dyDescent="0.2">
      <c r="A34" s="31">
        <f t="shared" si="0"/>
        <v>26</v>
      </c>
      <c r="B34" s="40" t="s">
        <v>64</v>
      </c>
      <c r="C34" s="70">
        <f>C15+C16+C24+C25+C26+C27+C30</f>
        <v>62258</v>
      </c>
      <c r="D34" s="164" t="s">
        <v>65</v>
      </c>
      <c r="E34" s="111">
        <f>SUM(E27:E33)</f>
        <v>908904</v>
      </c>
      <c r="F34" s="3"/>
      <c r="G34" s="3"/>
      <c r="H34" s="3"/>
      <c r="I34" s="49"/>
    </row>
    <row r="35" spans="1:9" x14ac:dyDescent="0.2">
      <c r="A35" s="31">
        <f t="shared" si="0"/>
        <v>27</v>
      </c>
      <c r="B35" s="42" t="s">
        <v>48</v>
      </c>
      <c r="C35" s="48">
        <f>C33+C34</f>
        <v>2296050</v>
      </c>
      <c r="D35" s="171" t="s">
        <v>66</v>
      </c>
      <c r="E35" s="95">
        <f>E24+E34</f>
        <v>2602301</v>
      </c>
      <c r="F35" s="38">
        <f t="shared" ref="F35:H35" si="3">F24+F34</f>
        <v>0</v>
      </c>
      <c r="G35" s="38">
        <f t="shared" si="3"/>
        <v>0</v>
      </c>
      <c r="H35" s="97">
        <f t="shared" si="3"/>
        <v>0</v>
      </c>
      <c r="I35" s="49"/>
    </row>
    <row r="36" spans="1:9" x14ac:dyDescent="0.2">
      <c r="A36" s="31">
        <f t="shared" si="0"/>
        <v>28</v>
      </c>
      <c r="C36" s="59"/>
      <c r="D36" s="132"/>
      <c r="E36" s="198"/>
      <c r="F36" s="3"/>
      <c r="G36" s="3"/>
      <c r="H36" s="3"/>
      <c r="I36" s="49"/>
    </row>
    <row r="37" spans="1:9" x14ac:dyDescent="0.2">
      <c r="A37" s="31">
        <f t="shared" si="0"/>
        <v>29</v>
      </c>
      <c r="B37" s="42" t="s">
        <v>21</v>
      </c>
      <c r="C37" s="48">
        <f>C35-E35</f>
        <v>-306251</v>
      </c>
      <c r="D37" s="169"/>
      <c r="E37" s="234"/>
      <c r="F37" s="3"/>
      <c r="G37" s="3"/>
      <c r="H37" s="3"/>
      <c r="I37" s="49"/>
    </row>
    <row r="38" spans="1:9" s="4" customFormat="1" x14ac:dyDescent="0.2">
      <c r="A38" s="31">
        <f t="shared" si="0"/>
        <v>30</v>
      </c>
      <c r="B38" s="25"/>
      <c r="C38" s="110"/>
      <c r="D38" s="132"/>
      <c r="E38" s="198"/>
      <c r="I38" s="117"/>
    </row>
    <row r="39" spans="1:9" s="4" customFormat="1" x14ac:dyDescent="0.2">
      <c r="A39" s="31">
        <f t="shared" si="0"/>
        <v>31</v>
      </c>
      <c r="B39" s="18" t="s">
        <v>50</v>
      </c>
      <c r="C39" s="138"/>
      <c r="D39" s="170" t="s">
        <v>31</v>
      </c>
      <c r="E39" s="226"/>
      <c r="I39" s="117"/>
    </row>
    <row r="40" spans="1:9" s="4" customFormat="1" x14ac:dyDescent="0.2">
      <c r="A40" s="31">
        <f t="shared" si="0"/>
        <v>32</v>
      </c>
      <c r="B40" s="21" t="s">
        <v>463</v>
      </c>
      <c r="C40" s="138"/>
      <c r="D40" s="172" t="s">
        <v>4</v>
      </c>
      <c r="E40" s="235"/>
      <c r="I40" s="117"/>
    </row>
    <row r="41" spans="1:9" s="4" customFormat="1" ht="12.75" customHeight="1" x14ac:dyDescent="0.2">
      <c r="A41" s="67">
        <f t="shared" si="0"/>
        <v>33</v>
      </c>
      <c r="B41" s="206" t="s">
        <v>598</v>
      </c>
      <c r="C41" s="259"/>
      <c r="D41" s="184" t="s">
        <v>3</v>
      </c>
      <c r="E41" s="110">
        <f>'hitelállomány '!H12</f>
        <v>149724</v>
      </c>
      <c r="I41" s="117"/>
    </row>
    <row r="42" spans="1:9" x14ac:dyDescent="0.2">
      <c r="A42" s="31">
        <f t="shared" si="0"/>
        <v>34</v>
      </c>
      <c r="B42" s="14" t="s">
        <v>465</v>
      </c>
      <c r="C42" s="174"/>
      <c r="D42" s="114" t="s">
        <v>5</v>
      </c>
      <c r="E42" s="226"/>
      <c r="F42" s="3"/>
      <c r="G42" s="3"/>
      <c r="H42" s="3"/>
      <c r="I42" s="49"/>
    </row>
    <row r="43" spans="1:9" x14ac:dyDescent="0.2">
      <c r="A43" s="31">
        <f t="shared" si="0"/>
        <v>35</v>
      </c>
      <c r="B43" s="14" t="s">
        <v>151</v>
      </c>
      <c r="C43" s="57"/>
      <c r="D43" s="114" t="s">
        <v>6</v>
      </c>
      <c r="E43" s="226"/>
      <c r="F43" s="3"/>
      <c r="G43" s="3"/>
      <c r="H43" s="3"/>
      <c r="I43" s="49"/>
    </row>
    <row r="44" spans="1:9" x14ac:dyDescent="0.2">
      <c r="A44" s="31">
        <f t="shared" si="0"/>
        <v>36</v>
      </c>
      <c r="B44" s="121" t="s">
        <v>152</v>
      </c>
      <c r="C44" s="57">
        <f>'ÖNK kötelező-nem kötelező'!AX76+'ÖNK kötelező-nem kötelező'!AY76</f>
        <v>729193</v>
      </c>
      <c r="D44" s="114" t="s">
        <v>7</v>
      </c>
      <c r="E44" s="226"/>
      <c r="F44" s="3"/>
      <c r="G44" s="3"/>
      <c r="H44" s="3"/>
      <c r="I44" s="49"/>
    </row>
    <row r="45" spans="1:9" ht="17.25" x14ac:dyDescent="0.2">
      <c r="A45" s="31"/>
      <c r="B45" s="260" t="s">
        <v>671</v>
      </c>
      <c r="C45" s="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1018523</v>
      </c>
      <c r="D45" s="114"/>
      <c r="E45" s="226"/>
      <c r="F45" s="3"/>
      <c r="G45" s="3"/>
      <c r="H45" s="3"/>
      <c r="I45" s="49"/>
    </row>
    <row r="46" spans="1:9" x14ac:dyDescent="0.2">
      <c r="A46" s="31">
        <f>A44+1</f>
        <v>37</v>
      </c>
      <c r="B46" s="121" t="s">
        <v>669</v>
      </c>
      <c r="C46" s="229"/>
      <c r="D46" s="114"/>
      <c r="E46" s="226"/>
      <c r="F46" s="3"/>
      <c r="G46" s="3"/>
      <c r="H46" s="3"/>
      <c r="I46" s="49"/>
    </row>
    <row r="47" spans="1:9" x14ac:dyDescent="0.2">
      <c r="A47" s="31">
        <f t="shared" si="0"/>
        <v>38</v>
      </c>
      <c r="B47" s="14" t="s">
        <v>153</v>
      </c>
      <c r="C47" s="57">
        <f>'ÖNK kötelező-nem kötelező'!AY29+'ÖNK kötelező-nem kötelező'!AX29</f>
        <v>51735</v>
      </c>
      <c r="D47" s="114" t="s">
        <v>8</v>
      </c>
      <c r="E47" s="198"/>
      <c r="F47" s="3"/>
      <c r="G47" s="3"/>
      <c r="H47" s="3"/>
      <c r="I47" s="49"/>
    </row>
    <row r="48" spans="1:9" x14ac:dyDescent="0.2">
      <c r="A48" s="31">
        <f t="shared" si="0"/>
        <v>39</v>
      </c>
      <c r="B48" s="14" t="s">
        <v>467</v>
      </c>
      <c r="C48" s="238"/>
      <c r="D48" s="114" t="s">
        <v>192</v>
      </c>
      <c r="E48" s="110">
        <f>'ÖNK kötelező-nem kötelező'!AD29+'ÖNK kötelező-nem kötelező'!AC29</f>
        <v>51735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468</v>
      </c>
      <c r="C49" s="229"/>
      <c r="D49" s="114" t="s">
        <v>181</v>
      </c>
      <c r="E49" s="198"/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469</v>
      </c>
      <c r="C50" s="229"/>
      <c r="D50" s="167" t="s">
        <v>182</v>
      </c>
      <c r="E50" s="59">
        <f>'pü.mérleg Hivatal'!D48+'püm. GAMESZ. '!C48+'püm-TASZII.'!C48+'püm Festetics'!C48</f>
        <v>1261470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9"/>
      <c r="D51" s="167" t="s">
        <v>183</v>
      </c>
      <c r="E51" s="59">
        <f>'pü.mérleg Hivatal'!D49+'püm. GAMESZ. '!C49+'püm-TASZII.'!C49+'püm Festetics'!C49</f>
        <v>30271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4" t="s">
        <v>13</v>
      </c>
      <c r="E52" s="110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9"/>
      <c r="D53" s="114" t="s">
        <v>14</v>
      </c>
      <c r="E53" s="110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9"/>
      <c r="D54" s="114" t="s">
        <v>15</v>
      </c>
      <c r="E54" s="110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265</v>
      </c>
      <c r="C55" s="138">
        <f>SUM(C40:C53)</f>
        <v>1799451</v>
      </c>
      <c r="D55" s="170" t="s">
        <v>258</v>
      </c>
      <c r="E55" s="95">
        <f t="shared" ref="E55:H55" si="4">SUM(E40:E54)</f>
        <v>1493200</v>
      </c>
      <c r="F55" s="38">
        <f t="shared" si="4"/>
        <v>0</v>
      </c>
      <c r="G55" s="38">
        <f t="shared" si="4"/>
        <v>0</v>
      </c>
      <c r="H55" s="97">
        <f t="shared" si="4"/>
        <v>0</v>
      </c>
      <c r="I55" s="49"/>
    </row>
    <row r="56" spans="1:11" ht="12" thickBot="1" x14ac:dyDescent="0.25">
      <c r="A56" s="188">
        <f t="shared" si="0"/>
        <v>47</v>
      </c>
      <c r="B56" s="201" t="s">
        <v>260</v>
      </c>
      <c r="C56" s="185">
        <f>C35+C55</f>
        <v>4095501</v>
      </c>
      <c r="D56" s="186" t="s">
        <v>259</v>
      </c>
      <c r="E56" s="189">
        <f>E35+E55</f>
        <v>4095501</v>
      </c>
      <c r="F56" s="99">
        <f t="shared" ref="F56:H56" si="5">F35+F55</f>
        <v>0</v>
      </c>
      <c r="G56" s="115">
        <f t="shared" si="5"/>
        <v>0</v>
      </c>
      <c r="H56" s="129">
        <f t="shared" si="5"/>
        <v>0</v>
      </c>
      <c r="K56" s="207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BB77"/>
  <sheetViews>
    <sheetView tabSelected="1" zoomScale="130" zoomScaleNormal="130" workbookViewId="0">
      <pane xSplit="3" ySplit="9" topLeftCell="D49" activePane="bottomRight" state="frozen"/>
      <selection pane="topRight" activeCell="D1" sqref="D1"/>
      <selection pane="bottomLeft" activeCell="A10" sqref="A10"/>
      <selection pane="bottomRight" activeCell="T15" sqref="T15"/>
    </sheetView>
  </sheetViews>
  <sheetFormatPr defaultColWidth="9.140625" defaultRowHeight="9.75" x14ac:dyDescent="0.2"/>
  <cols>
    <col min="1" max="1" width="4.140625" style="361" customWidth="1"/>
    <col min="2" max="2" width="4.85546875" style="385" customWidth="1"/>
    <col min="3" max="3" width="31.140625" style="386" customWidth="1"/>
    <col min="4" max="4" width="5.42578125" style="386" customWidth="1"/>
    <col min="5" max="5" width="4.5703125" style="387" customWidth="1"/>
    <col min="6" max="18" width="4.5703125" style="388" customWidth="1"/>
    <col min="19" max="19" width="5.42578125" style="388" customWidth="1"/>
    <col min="20" max="20" width="5" style="388" customWidth="1"/>
    <col min="21" max="29" width="4.5703125" style="388" customWidth="1"/>
    <col min="30" max="30" width="5.28515625" style="388" bestFit="1" customWidth="1"/>
    <col min="31" max="32" width="5.28515625" style="388" customWidth="1"/>
    <col min="33" max="33" width="5.7109375" style="388" customWidth="1"/>
    <col min="34" max="36" width="4.5703125" style="361" customWidth="1"/>
    <col min="37" max="37" width="5.28515625" style="361" bestFit="1" customWidth="1"/>
    <col min="38" max="49" width="4.5703125" style="361" customWidth="1"/>
    <col min="50" max="50" width="5.140625" style="361" customWidth="1"/>
    <col min="51" max="51" width="5.28515625" style="361" customWidth="1"/>
    <col min="52" max="52" width="5.5703125" style="361" customWidth="1"/>
    <col min="53" max="53" width="5.28515625" style="361" customWidth="1"/>
    <col min="54" max="54" width="5.7109375" style="361" customWidth="1"/>
    <col min="55" max="16384" width="9.140625" style="361"/>
  </cols>
  <sheetData>
    <row r="1" spans="2:54" ht="8.25" x14ac:dyDescent="0.15">
      <c r="B1" s="1128" t="s">
        <v>1111</v>
      </c>
      <c r="C1" s="1128"/>
      <c r="D1" s="1128"/>
      <c r="E1" s="1128"/>
      <c r="F1" s="1128"/>
      <c r="G1" s="1128"/>
      <c r="H1" s="1128"/>
      <c r="I1" s="1128"/>
      <c r="J1" s="1128"/>
      <c r="K1" s="1128"/>
      <c r="L1" s="1128"/>
      <c r="M1" s="1128"/>
      <c r="N1" s="1128"/>
      <c r="O1" s="1128"/>
      <c r="P1" s="1128"/>
      <c r="Q1" s="1128"/>
      <c r="R1" s="1128"/>
      <c r="S1" s="1128"/>
      <c r="T1" s="1128"/>
      <c r="U1" s="1128"/>
      <c r="V1" s="1128"/>
      <c r="W1" s="1128"/>
      <c r="X1" s="1128"/>
      <c r="Y1" s="1128"/>
      <c r="Z1" s="1128"/>
      <c r="AA1" s="1128"/>
      <c r="AB1" s="1128"/>
      <c r="AC1" s="1128"/>
      <c r="AD1" s="1128"/>
      <c r="AE1" s="1128"/>
      <c r="AF1" s="1128"/>
      <c r="AG1" s="1128"/>
      <c r="AH1" s="1128"/>
      <c r="AI1" s="1128"/>
      <c r="AJ1" s="1128"/>
      <c r="AK1" s="1128"/>
      <c r="AL1" s="1128"/>
      <c r="AM1" s="1128"/>
      <c r="AN1" s="1128"/>
      <c r="AO1" s="1128"/>
      <c r="AP1" s="1128"/>
      <c r="AQ1" s="1128"/>
      <c r="AR1" s="1128"/>
      <c r="AS1" s="1128"/>
      <c r="AT1" s="1128"/>
      <c r="AU1" s="1128"/>
      <c r="AV1" s="1128"/>
      <c r="AW1" s="1128"/>
      <c r="AX1" s="1128"/>
      <c r="AY1" s="1128"/>
      <c r="AZ1" s="1128"/>
      <c r="BA1" s="1128"/>
      <c r="BB1" s="1128"/>
    </row>
    <row r="2" spans="2:54" x14ac:dyDescent="0.2">
      <c r="B2" s="1025" t="s">
        <v>73</v>
      </c>
      <c r="C2" s="1025"/>
      <c r="D2" s="1025"/>
      <c r="E2" s="1025"/>
      <c r="F2" s="1025"/>
      <c r="G2" s="1025"/>
      <c r="H2" s="1025"/>
      <c r="I2" s="1025"/>
      <c r="J2" s="1025"/>
      <c r="K2" s="1025"/>
      <c r="L2" s="1025"/>
      <c r="M2" s="1025"/>
      <c r="N2" s="1025"/>
      <c r="O2" s="1025"/>
      <c r="P2" s="1025"/>
      <c r="Q2" s="1025"/>
      <c r="R2" s="1025"/>
      <c r="S2" s="1025"/>
      <c r="T2" s="1025"/>
      <c r="U2" s="1025"/>
      <c r="V2" s="1025"/>
      <c r="W2" s="1025"/>
      <c r="X2" s="1025"/>
      <c r="Y2" s="1025"/>
      <c r="Z2" s="1025"/>
      <c r="AA2" s="1025"/>
      <c r="AB2" s="1025"/>
      <c r="AC2" s="1025"/>
      <c r="AD2" s="1025"/>
      <c r="AE2" s="1025"/>
      <c r="AF2" s="1025"/>
      <c r="AG2" s="1025"/>
      <c r="AH2" s="1025"/>
      <c r="AI2" s="1025"/>
      <c r="AJ2" s="1025"/>
      <c r="AK2" s="1025"/>
      <c r="AL2" s="1025"/>
      <c r="AM2" s="1025"/>
      <c r="AN2" s="1025"/>
      <c r="AO2" s="1025"/>
      <c r="AP2" s="1025"/>
      <c r="AQ2" s="1025"/>
      <c r="AR2" s="1025"/>
      <c r="AS2" s="1025"/>
      <c r="AT2" s="1025"/>
      <c r="AU2" s="1025"/>
      <c r="AV2" s="1025"/>
      <c r="AW2" s="1025"/>
      <c r="AX2" s="1025"/>
      <c r="AY2" s="1025"/>
      <c r="AZ2" s="1025"/>
      <c r="BA2" s="1025"/>
      <c r="BB2" s="1025"/>
    </row>
    <row r="3" spans="2:54" x14ac:dyDescent="0.2">
      <c r="B3" s="1025" t="s">
        <v>1000</v>
      </c>
      <c r="C3" s="1025"/>
      <c r="D3" s="1025"/>
      <c r="E3" s="1025"/>
      <c r="F3" s="1025"/>
      <c r="G3" s="1025"/>
      <c r="H3" s="1025"/>
      <c r="I3" s="1025"/>
      <c r="J3" s="1025"/>
      <c r="K3" s="1025"/>
      <c r="L3" s="1025"/>
      <c r="M3" s="1025"/>
      <c r="N3" s="1025"/>
      <c r="O3" s="1025"/>
      <c r="P3" s="1025"/>
      <c r="Q3" s="1025"/>
      <c r="R3" s="1025"/>
      <c r="S3" s="1025"/>
      <c r="T3" s="1025"/>
      <c r="U3" s="1025"/>
      <c r="V3" s="1025"/>
      <c r="W3" s="1025"/>
      <c r="X3" s="1025"/>
      <c r="Y3" s="1025"/>
      <c r="Z3" s="1025"/>
      <c r="AA3" s="1025"/>
      <c r="AB3" s="1025"/>
      <c r="AC3" s="1025"/>
      <c r="AD3" s="1025"/>
      <c r="AE3" s="1025"/>
      <c r="AF3" s="1025"/>
      <c r="AG3" s="1025"/>
      <c r="AH3" s="1025"/>
      <c r="AI3" s="1025"/>
      <c r="AJ3" s="1025"/>
      <c r="AK3" s="1025"/>
      <c r="AL3" s="1025"/>
      <c r="AM3" s="1025"/>
      <c r="AN3" s="1025"/>
      <c r="AO3" s="1025"/>
      <c r="AP3" s="1025"/>
      <c r="AQ3" s="1025"/>
      <c r="AR3" s="1025"/>
      <c r="AS3" s="1025"/>
      <c r="AT3" s="1025"/>
      <c r="AU3" s="1025"/>
      <c r="AV3" s="1025"/>
      <c r="AW3" s="1025"/>
      <c r="AX3" s="1025"/>
      <c r="AY3" s="1025"/>
      <c r="AZ3" s="1025"/>
      <c r="BA3" s="1025"/>
      <c r="BB3" s="1025"/>
    </row>
    <row r="4" spans="2:54" ht="12.75" customHeight="1" thickBot="1" x14ac:dyDescent="0.25">
      <c r="B4" s="1127" t="s">
        <v>204</v>
      </c>
      <c r="C4" s="1127"/>
      <c r="D4" s="1127"/>
      <c r="E4" s="1127"/>
      <c r="F4" s="1127"/>
      <c r="G4" s="1127"/>
      <c r="H4" s="1127"/>
      <c r="I4" s="1127"/>
      <c r="J4" s="1127"/>
      <c r="K4" s="1127"/>
      <c r="L4" s="1127"/>
      <c r="M4" s="1127"/>
      <c r="N4" s="1127"/>
      <c r="O4" s="1127"/>
      <c r="P4" s="1127"/>
      <c r="Q4" s="1127"/>
      <c r="R4" s="1127"/>
      <c r="S4" s="1127"/>
      <c r="T4" s="1127"/>
      <c r="U4" s="1127"/>
      <c r="V4" s="1127"/>
      <c r="W4" s="1127"/>
      <c r="X4" s="1127"/>
      <c r="Y4" s="1127"/>
      <c r="Z4" s="1127"/>
      <c r="AA4" s="1127"/>
      <c r="AB4" s="1127"/>
      <c r="AC4" s="1127"/>
      <c r="AD4" s="1127"/>
      <c r="AE4" s="1127"/>
      <c r="AF4" s="1127"/>
      <c r="AG4" s="1127"/>
      <c r="AH4" s="1127"/>
      <c r="AI4" s="1127"/>
      <c r="AJ4" s="1127"/>
      <c r="AK4" s="1127"/>
      <c r="AL4" s="1127"/>
      <c r="AM4" s="1127"/>
      <c r="AN4" s="1127"/>
      <c r="AO4" s="1127"/>
      <c r="AP4" s="1127"/>
      <c r="AQ4" s="1127"/>
      <c r="AR4" s="1127"/>
      <c r="AS4" s="1127"/>
      <c r="AT4" s="1127"/>
      <c r="AU4" s="1127"/>
      <c r="AV4" s="1127"/>
      <c r="AW4" s="1127"/>
      <c r="AX4" s="1127"/>
      <c r="AY4" s="1127"/>
      <c r="AZ4" s="1127"/>
      <c r="BA4" s="1127"/>
      <c r="BB4" s="1127"/>
    </row>
    <row r="5" spans="2:54" ht="12.75" customHeight="1" x14ac:dyDescent="0.2">
      <c r="B5" s="1130" t="s">
        <v>285</v>
      </c>
      <c r="C5" s="558" t="s">
        <v>54</v>
      </c>
      <c r="D5" s="559" t="s">
        <v>55</v>
      </c>
      <c r="E5" s="1109" t="s">
        <v>56</v>
      </c>
      <c r="F5" s="1110"/>
      <c r="G5" s="1109" t="s">
        <v>57</v>
      </c>
      <c r="H5" s="1110"/>
      <c r="I5" s="1109" t="s">
        <v>286</v>
      </c>
      <c r="J5" s="1110"/>
      <c r="K5" s="1109" t="s">
        <v>287</v>
      </c>
      <c r="L5" s="1110"/>
      <c r="M5" s="1109" t="s">
        <v>288</v>
      </c>
      <c r="N5" s="1110"/>
      <c r="O5" s="1109" t="s">
        <v>384</v>
      </c>
      <c r="P5" s="1129"/>
      <c r="Q5" s="1138" t="s">
        <v>390</v>
      </c>
      <c r="R5" s="1129"/>
      <c r="S5" s="1085" t="s">
        <v>391</v>
      </c>
      <c r="T5" s="1086"/>
      <c r="U5" s="1085" t="s">
        <v>705</v>
      </c>
      <c r="V5" s="1086"/>
      <c r="W5" s="1085" t="s">
        <v>393</v>
      </c>
      <c r="X5" s="1086"/>
      <c r="Y5" s="1085" t="s">
        <v>394</v>
      </c>
      <c r="Z5" s="1086"/>
      <c r="AA5" s="1085" t="s">
        <v>395</v>
      </c>
      <c r="AB5" s="1086"/>
      <c r="AC5" s="1085" t="s">
        <v>706</v>
      </c>
      <c r="AD5" s="1086"/>
      <c r="AE5" s="1085" t="s">
        <v>707</v>
      </c>
      <c r="AF5" s="1086"/>
      <c r="AG5" s="560" t="s">
        <v>708</v>
      </c>
      <c r="AH5" s="1087" t="s">
        <v>709</v>
      </c>
      <c r="AI5" s="1088"/>
      <c r="AJ5" s="1087" t="s">
        <v>710</v>
      </c>
      <c r="AK5" s="1088"/>
      <c r="AL5" s="1087" t="s">
        <v>711</v>
      </c>
      <c r="AM5" s="1088"/>
      <c r="AN5" s="1087" t="s">
        <v>712</v>
      </c>
      <c r="AO5" s="1088"/>
      <c r="AP5" s="1087" t="s">
        <v>713</v>
      </c>
      <c r="AQ5" s="1088"/>
      <c r="AR5" s="1087" t="s">
        <v>714</v>
      </c>
      <c r="AS5" s="1088"/>
      <c r="AT5" s="1087" t="s">
        <v>676</v>
      </c>
      <c r="AU5" s="1088"/>
      <c r="AV5" s="1087" t="s">
        <v>717</v>
      </c>
      <c r="AW5" s="1088"/>
      <c r="AX5" s="1087" t="s">
        <v>751</v>
      </c>
      <c r="AY5" s="1088"/>
      <c r="AZ5" s="1087" t="s">
        <v>943</v>
      </c>
      <c r="BA5" s="1088"/>
      <c r="BB5" s="561" t="s">
        <v>944</v>
      </c>
    </row>
    <row r="6" spans="2:54" ht="10.5" thickBot="1" x14ac:dyDescent="0.25">
      <c r="B6" s="1131"/>
      <c r="C6" s="372"/>
      <c r="D6" s="562"/>
      <c r="E6" s="1120" t="s">
        <v>62</v>
      </c>
      <c r="F6" s="1121"/>
      <c r="G6" s="1121"/>
      <c r="H6" s="1121"/>
      <c r="I6" s="1121"/>
      <c r="J6" s="1121"/>
      <c r="K6" s="1121"/>
      <c r="L6" s="1121"/>
      <c r="M6" s="1121"/>
      <c r="N6" s="1121"/>
      <c r="O6" s="1121"/>
      <c r="P6" s="1121"/>
      <c r="Q6" s="1121"/>
      <c r="R6" s="1121"/>
      <c r="S6" s="1122"/>
      <c r="T6" s="1122"/>
      <c r="U6" s="1122"/>
      <c r="V6" s="1122"/>
      <c r="W6" s="1122"/>
      <c r="X6" s="1122"/>
      <c r="Y6" s="1122"/>
      <c r="Z6" s="1122"/>
      <c r="AA6" s="1122"/>
      <c r="AB6" s="1122"/>
      <c r="AC6" s="1122"/>
      <c r="AD6" s="1122"/>
      <c r="AE6" s="1122"/>
      <c r="AF6" s="1122"/>
      <c r="AG6" s="1123"/>
      <c r="AH6" s="1083" t="s">
        <v>58</v>
      </c>
      <c r="AI6" s="1083"/>
      <c r="AJ6" s="1083"/>
      <c r="AK6" s="1083"/>
      <c r="AL6" s="1083"/>
      <c r="AM6" s="1083"/>
      <c r="AN6" s="1083"/>
      <c r="AO6" s="1083"/>
      <c r="AP6" s="1083"/>
      <c r="AQ6" s="1083"/>
      <c r="AR6" s="1083"/>
      <c r="AS6" s="1083"/>
      <c r="AT6" s="1083"/>
      <c r="AU6" s="1083"/>
      <c r="AV6" s="1083"/>
      <c r="AW6" s="1083"/>
      <c r="AX6" s="1083"/>
      <c r="AY6" s="1083"/>
      <c r="AZ6" s="1083"/>
      <c r="BA6" s="1083"/>
      <c r="BB6" s="1084"/>
    </row>
    <row r="7" spans="2:54" s="345" customFormat="1" ht="33.75" customHeight="1" x14ac:dyDescent="0.2">
      <c r="B7" s="1132"/>
      <c r="C7" s="1106" t="s">
        <v>78</v>
      </c>
      <c r="D7" s="1115" t="s">
        <v>716</v>
      </c>
      <c r="E7" s="1118" t="s">
        <v>268</v>
      </c>
      <c r="F7" s="1113"/>
      <c r="G7" s="1111" t="s">
        <v>20</v>
      </c>
      <c r="H7" s="1111"/>
      <c r="I7" s="1111" t="s">
        <v>266</v>
      </c>
      <c r="J7" s="1111"/>
      <c r="K7" s="1113" t="s">
        <v>275</v>
      </c>
      <c r="L7" s="1113"/>
      <c r="M7" s="1113" t="s">
        <v>274</v>
      </c>
      <c r="N7" s="1113"/>
      <c r="O7" s="1134" t="s">
        <v>187</v>
      </c>
      <c r="P7" s="1135"/>
      <c r="Q7" s="1113" t="s">
        <v>267</v>
      </c>
      <c r="R7" s="1111"/>
      <c r="S7" s="1097" t="s">
        <v>693</v>
      </c>
      <c r="T7" s="1097"/>
      <c r="U7" s="1113" t="s">
        <v>694</v>
      </c>
      <c r="V7" s="1113"/>
      <c r="W7" s="1113" t="s">
        <v>804</v>
      </c>
      <c r="X7" s="1111"/>
      <c r="Y7" s="1113" t="s">
        <v>695</v>
      </c>
      <c r="Z7" s="1111"/>
      <c r="AA7" s="1097" t="s">
        <v>750</v>
      </c>
      <c r="AB7" s="1097"/>
      <c r="AC7" s="1097" t="s">
        <v>703</v>
      </c>
      <c r="AD7" s="1097"/>
      <c r="AE7" s="1097" t="s">
        <v>62</v>
      </c>
      <c r="AF7" s="1098"/>
      <c r="AG7" s="1100" t="s">
        <v>696</v>
      </c>
      <c r="AH7" s="1139" t="s">
        <v>808</v>
      </c>
      <c r="AI7" s="1093"/>
      <c r="AJ7" s="1092" t="s">
        <v>697</v>
      </c>
      <c r="AK7" s="1093"/>
      <c r="AL7" s="1092" t="s">
        <v>698</v>
      </c>
      <c r="AM7" s="1093"/>
      <c r="AN7" s="1092" t="s">
        <v>700</v>
      </c>
      <c r="AO7" s="1093"/>
      <c r="AP7" s="1092" t="s">
        <v>699</v>
      </c>
      <c r="AQ7" s="1093"/>
      <c r="AR7" s="1092" t="s">
        <v>701</v>
      </c>
      <c r="AS7" s="1093"/>
      <c r="AT7" s="1092" t="s">
        <v>807</v>
      </c>
      <c r="AU7" s="1093"/>
      <c r="AV7" s="1092" t="s">
        <v>702</v>
      </c>
      <c r="AW7" s="1093"/>
      <c r="AX7" s="1098" t="s">
        <v>704</v>
      </c>
      <c r="AY7" s="1103"/>
      <c r="AZ7" s="1097" t="s">
        <v>58</v>
      </c>
      <c r="BA7" s="1098"/>
      <c r="BB7" s="1089" t="s">
        <v>260</v>
      </c>
    </row>
    <row r="8" spans="2:54" s="345" customFormat="1" ht="37.5" customHeight="1" x14ac:dyDescent="0.2">
      <c r="B8" s="1132"/>
      <c r="C8" s="1107"/>
      <c r="D8" s="1116"/>
      <c r="E8" s="1119"/>
      <c r="F8" s="1114"/>
      <c r="G8" s="1112"/>
      <c r="H8" s="1112"/>
      <c r="I8" s="1112"/>
      <c r="J8" s="1112"/>
      <c r="K8" s="1114"/>
      <c r="L8" s="1114"/>
      <c r="M8" s="1114"/>
      <c r="N8" s="1114"/>
      <c r="O8" s="1136"/>
      <c r="P8" s="1137"/>
      <c r="Q8" s="1125"/>
      <c r="R8" s="1126"/>
      <c r="S8" s="1124"/>
      <c r="T8" s="1124"/>
      <c r="U8" s="1125"/>
      <c r="V8" s="1125"/>
      <c r="W8" s="1125"/>
      <c r="X8" s="1126"/>
      <c r="Y8" s="1125"/>
      <c r="Z8" s="1126"/>
      <c r="AA8" s="1029"/>
      <c r="AB8" s="1029"/>
      <c r="AC8" s="1029"/>
      <c r="AD8" s="1029"/>
      <c r="AE8" s="1029"/>
      <c r="AF8" s="1099"/>
      <c r="AG8" s="1101"/>
      <c r="AH8" s="1096" t="s">
        <v>731</v>
      </c>
      <c r="AI8" s="1095"/>
      <c r="AJ8" s="1094">
        <v>900020</v>
      </c>
      <c r="AK8" s="1095"/>
      <c r="AL8" s="1094" t="s">
        <v>749</v>
      </c>
      <c r="AM8" s="1095"/>
      <c r="AN8" s="1094" t="s">
        <v>732</v>
      </c>
      <c r="AO8" s="1095"/>
      <c r="AP8" s="1094" t="s">
        <v>734</v>
      </c>
      <c r="AQ8" s="1095"/>
      <c r="AR8" s="1094" t="s">
        <v>733</v>
      </c>
      <c r="AS8" s="1095"/>
      <c r="AT8" s="1094" t="s">
        <v>806</v>
      </c>
      <c r="AU8" s="1095"/>
      <c r="AV8" s="1094">
        <v>13350</v>
      </c>
      <c r="AW8" s="1095"/>
      <c r="AX8" s="1104">
        <v>900060</v>
      </c>
      <c r="AY8" s="1105"/>
      <c r="AZ8" s="1029"/>
      <c r="BA8" s="1099"/>
      <c r="BB8" s="1090"/>
    </row>
    <row r="9" spans="2:54" ht="34.5" customHeight="1" thickBot="1" x14ac:dyDescent="0.2">
      <c r="B9" s="1133"/>
      <c r="C9" s="1108"/>
      <c r="D9" s="1117"/>
      <c r="E9" s="373" t="s">
        <v>59</v>
      </c>
      <c r="F9" s="374" t="s">
        <v>60</v>
      </c>
      <c r="G9" s="375" t="s">
        <v>59</v>
      </c>
      <c r="H9" s="374" t="s">
        <v>60</v>
      </c>
      <c r="I9" s="375" t="s">
        <v>59</v>
      </c>
      <c r="J9" s="374" t="s">
        <v>60</v>
      </c>
      <c r="K9" s="375" t="s">
        <v>59</v>
      </c>
      <c r="L9" s="375" t="s">
        <v>60</v>
      </c>
      <c r="M9" s="375" t="s">
        <v>59</v>
      </c>
      <c r="N9" s="374" t="s">
        <v>60</v>
      </c>
      <c r="O9" s="375" t="s">
        <v>59</v>
      </c>
      <c r="P9" s="374" t="s">
        <v>60</v>
      </c>
      <c r="Q9" s="376" t="s">
        <v>59</v>
      </c>
      <c r="R9" s="376" t="s">
        <v>60</v>
      </c>
      <c r="S9" s="376" t="s">
        <v>59</v>
      </c>
      <c r="T9" s="376" t="s">
        <v>60</v>
      </c>
      <c r="U9" s="376" t="s">
        <v>59</v>
      </c>
      <c r="V9" s="376" t="s">
        <v>60</v>
      </c>
      <c r="W9" s="376" t="s">
        <v>59</v>
      </c>
      <c r="X9" s="376" t="s">
        <v>60</v>
      </c>
      <c r="Y9" s="376" t="s">
        <v>59</v>
      </c>
      <c r="Z9" s="376" t="s">
        <v>60</v>
      </c>
      <c r="AA9" s="376" t="s">
        <v>59</v>
      </c>
      <c r="AB9" s="376" t="s">
        <v>60</v>
      </c>
      <c r="AC9" s="376" t="s">
        <v>59</v>
      </c>
      <c r="AD9" s="376" t="s">
        <v>60</v>
      </c>
      <c r="AE9" s="376" t="s">
        <v>59</v>
      </c>
      <c r="AF9" s="377" t="s">
        <v>60</v>
      </c>
      <c r="AG9" s="1102"/>
      <c r="AH9" s="378" t="s">
        <v>59</v>
      </c>
      <c r="AI9" s="376" t="s">
        <v>60</v>
      </c>
      <c r="AJ9" s="376" t="s">
        <v>59</v>
      </c>
      <c r="AK9" s="376" t="s">
        <v>60</v>
      </c>
      <c r="AL9" s="376" t="s">
        <v>59</v>
      </c>
      <c r="AM9" s="376" t="s">
        <v>60</v>
      </c>
      <c r="AN9" s="376" t="s">
        <v>59</v>
      </c>
      <c r="AO9" s="376" t="s">
        <v>60</v>
      </c>
      <c r="AP9" s="376" t="s">
        <v>59</v>
      </c>
      <c r="AQ9" s="376" t="s">
        <v>60</v>
      </c>
      <c r="AR9" s="376" t="s">
        <v>59</v>
      </c>
      <c r="AS9" s="376" t="s">
        <v>60</v>
      </c>
      <c r="AT9" s="376" t="s">
        <v>59</v>
      </c>
      <c r="AU9" s="376" t="s">
        <v>60</v>
      </c>
      <c r="AV9" s="376" t="s">
        <v>59</v>
      </c>
      <c r="AW9" s="376" t="s">
        <v>60</v>
      </c>
      <c r="AX9" s="376" t="s">
        <v>59</v>
      </c>
      <c r="AY9" s="376" t="s">
        <v>60</v>
      </c>
      <c r="AZ9" s="376" t="s">
        <v>59</v>
      </c>
      <c r="BA9" s="377" t="s">
        <v>60</v>
      </c>
      <c r="BB9" s="1091"/>
    </row>
    <row r="10" spans="2:54" ht="12.75" customHeight="1" x14ac:dyDescent="0.15">
      <c r="B10" s="658" t="s">
        <v>295</v>
      </c>
      <c r="C10" s="347" t="s">
        <v>730</v>
      </c>
      <c r="D10" s="552" t="s">
        <v>735</v>
      </c>
      <c r="E10" s="334"/>
      <c r="F10" s="333"/>
      <c r="G10" s="334"/>
      <c r="H10" s="333"/>
      <c r="I10" s="334"/>
      <c r="J10" s="333"/>
      <c r="K10" s="334"/>
      <c r="L10" s="333"/>
      <c r="M10" s="334"/>
      <c r="N10" s="333"/>
      <c r="O10" s="334"/>
      <c r="P10" s="360"/>
      <c r="Q10" s="334"/>
      <c r="R10" s="333"/>
      <c r="S10" s="330">
        <v>5715</v>
      </c>
      <c r="T10" s="329"/>
      <c r="U10" s="334"/>
      <c r="V10" s="333"/>
      <c r="W10" s="334"/>
      <c r="X10" s="553"/>
      <c r="Y10" s="334"/>
      <c r="Z10" s="333"/>
      <c r="AA10" s="334"/>
      <c r="AB10" s="333"/>
      <c r="AC10" s="334"/>
      <c r="AD10" s="333"/>
      <c r="AE10" s="330">
        <f>E10+G10+I10+K10+M10+O10+Q10+S10+U10+Y10+AC10+AA10+W10</f>
        <v>5715</v>
      </c>
      <c r="AF10" s="330">
        <f>F10+H10+J10+L10+N10+P10+R10+T10+V10+Z10+AD10+AB10+X10</f>
        <v>0</v>
      </c>
      <c r="AG10" s="343">
        <f>AE10+AF10</f>
        <v>5715</v>
      </c>
      <c r="AH10" s="334"/>
      <c r="AI10" s="333"/>
      <c r="AJ10" s="334"/>
      <c r="AK10" s="333"/>
      <c r="AL10" s="334"/>
      <c r="AM10" s="333"/>
      <c r="AN10" s="334"/>
      <c r="AO10" s="333"/>
      <c r="AP10" s="334"/>
      <c r="AQ10" s="333"/>
      <c r="AR10" s="334"/>
      <c r="AS10" s="333"/>
      <c r="AT10" s="334"/>
      <c r="AU10" s="553"/>
      <c r="AV10" s="334"/>
      <c r="AW10" s="333"/>
      <c r="AX10" s="334"/>
      <c r="AY10" s="333"/>
      <c r="AZ10" s="325">
        <f>AH10+AJ10+AL10+AN10+AP10+AR10+AV10+AX10+AT10</f>
        <v>0</v>
      </c>
      <c r="BA10" s="325">
        <f>AI10+AK10+AM10+AO10+AQ10+AS10+AW10+AY10+AU10</f>
        <v>0</v>
      </c>
      <c r="BB10" s="344">
        <f t="shared" ref="BB10:BB16" si="0">AZ10+BA10</f>
        <v>0</v>
      </c>
    </row>
    <row r="11" spans="2:54" ht="12.75" customHeight="1" x14ac:dyDescent="0.15">
      <c r="B11" s="659" t="s">
        <v>303</v>
      </c>
      <c r="C11" s="347" t="s">
        <v>729</v>
      </c>
      <c r="D11" s="517" t="s">
        <v>736</v>
      </c>
      <c r="E11" s="334"/>
      <c r="F11" s="333"/>
      <c r="G11" s="334"/>
      <c r="H11" s="333"/>
      <c r="I11" s="334"/>
      <c r="J11" s="333"/>
      <c r="K11" s="334"/>
      <c r="L11" s="333"/>
      <c r="M11" s="334"/>
      <c r="N11" s="333"/>
      <c r="O11" s="334"/>
      <c r="P11" s="360"/>
      <c r="Q11" s="334"/>
      <c r="R11" s="333"/>
      <c r="S11" s="334"/>
      <c r="T11" s="333"/>
      <c r="U11" s="334"/>
      <c r="V11" s="333"/>
      <c r="W11" s="334"/>
      <c r="X11" s="333"/>
      <c r="Y11" s="334"/>
      <c r="Z11" s="333"/>
      <c r="AA11" s="334"/>
      <c r="AB11" s="333"/>
      <c r="AC11" s="334"/>
      <c r="AD11" s="333"/>
      <c r="AE11" s="330">
        <f t="shared" ref="AE11:AE69" si="1">E11+G11+I11+K11+M11+O11+Q11+S11+U11+Y11+AC11+AA11+W11</f>
        <v>0</v>
      </c>
      <c r="AF11" s="330">
        <f>F11+H11+J11+L11+N11+P11+R11+T11+V11+Z11+AD11+AB11+X11</f>
        <v>0</v>
      </c>
      <c r="AG11" s="343">
        <f t="shared" ref="AG11:AG73" si="2">AE11+AF11</f>
        <v>0</v>
      </c>
      <c r="AH11" s="334"/>
      <c r="AI11" s="333"/>
      <c r="AJ11" s="334"/>
      <c r="AK11" s="333"/>
      <c r="AL11" s="334"/>
      <c r="AM11" s="333"/>
      <c r="AN11" s="334"/>
      <c r="AO11" s="333"/>
      <c r="AP11" s="334"/>
      <c r="AQ11" s="333"/>
      <c r="AR11" s="334"/>
      <c r="AS11" s="333"/>
      <c r="AT11" s="334"/>
      <c r="AU11" s="333"/>
      <c r="AV11" s="334"/>
      <c r="AW11" s="333"/>
      <c r="AX11" s="334"/>
      <c r="AY11" s="333"/>
      <c r="AZ11" s="325">
        <f t="shared" ref="AZ11:AZ73" si="3">AH11+AJ11+AL11+AN11+AP11+AR11+AV11+AX11+AT11</f>
        <v>0</v>
      </c>
      <c r="BA11" s="325">
        <f t="shared" ref="BA11:BA73" si="4">AI11+AK11+AM11+AO11+AQ11+AS11+AW11+AY11+AU11</f>
        <v>0</v>
      </c>
      <c r="BB11" s="344">
        <f t="shared" si="0"/>
        <v>0</v>
      </c>
    </row>
    <row r="12" spans="2:54" s="345" customFormat="1" ht="12.75" customHeight="1" x14ac:dyDescent="0.2">
      <c r="B12" s="659" t="s">
        <v>304</v>
      </c>
      <c r="C12" s="348" t="s">
        <v>618</v>
      </c>
      <c r="D12" s="496" t="s">
        <v>736</v>
      </c>
      <c r="E12" s="325">
        <v>5800</v>
      </c>
      <c r="F12" s="327"/>
      <c r="G12" s="325">
        <v>1637</v>
      </c>
      <c r="H12" s="327"/>
      <c r="I12" s="325">
        <v>205170</v>
      </c>
      <c r="J12" s="327"/>
      <c r="K12" s="325"/>
      <c r="L12" s="327"/>
      <c r="M12" s="325"/>
      <c r="N12" s="327"/>
      <c r="O12" s="325"/>
      <c r="P12" s="327"/>
      <c r="Q12" s="325"/>
      <c r="R12" s="327"/>
      <c r="S12" s="325">
        <v>476411</v>
      </c>
      <c r="T12" s="327">
        <f>'felhalm. kiad.  '!G26</f>
        <v>4500</v>
      </c>
      <c r="U12" s="325"/>
      <c r="V12" s="327"/>
      <c r="W12" s="325"/>
      <c r="X12" s="327"/>
      <c r="Y12" s="325"/>
      <c r="Z12" s="327"/>
      <c r="AA12" s="325"/>
      <c r="AB12" s="327"/>
      <c r="AC12" s="325"/>
      <c r="AD12" s="327"/>
      <c r="AE12" s="330">
        <f t="shared" si="1"/>
        <v>689018</v>
      </c>
      <c r="AF12" s="330">
        <f t="shared" ref="AF12:AF70" si="5">F12+H12+J12+L12+N12+P12+R12+T12+V12+Z12+AD12+AB12+X12</f>
        <v>4500</v>
      </c>
      <c r="AG12" s="343">
        <f t="shared" si="2"/>
        <v>693518</v>
      </c>
      <c r="AH12" s="325"/>
      <c r="AI12" s="327"/>
      <c r="AJ12" s="325"/>
      <c r="AK12" s="327"/>
      <c r="AL12" s="325"/>
      <c r="AM12" s="327"/>
      <c r="AN12" s="325"/>
      <c r="AO12" s="327"/>
      <c r="AP12" s="325"/>
      <c r="AQ12" s="327"/>
      <c r="AR12" s="325"/>
      <c r="AS12" s="327"/>
      <c r="AT12" s="325"/>
      <c r="AU12" s="327"/>
      <c r="AV12" s="325"/>
      <c r="AW12" s="327"/>
      <c r="AX12" s="325">
        <v>670589</v>
      </c>
      <c r="AY12" s="327"/>
      <c r="AZ12" s="325">
        <f t="shared" si="3"/>
        <v>670589</v>
      </c>
      <c r="BA12" s="325">
        <f t="shared" si="4"/>
        <v>0</v>
      </c>
      <c r="BB12" s="344">
        <f t="shared" si="0"/>
        <v>670589</v>
      </c>
    </row>
    <row r="13" spans="2:54" ht="13.5" customHeight="1" x14ac:dyDescent="0.15">
      <c r="B13" s="659" t="s">
        <v>305</v>
      </c>
      <c r="C13" s="347" t="s">
        <v>728</v>
      </c>
      <c r="D13" s="517" t="s">
        <v>735</v>
      </c>
      <c r="E13" s="330"/>
      <c r="F13" s="333"/>
      <c r="G13" s="334"/>
      <c r="H13" s="333"/>
      <c r="I13" s="330"/>
      <c r="J13" s="360"/>
      <c r="K13" s="330"/>
      <c r="L13" s="333"/>
      <c r="M13" s="334"/>
      <c r="N13" s="333"/>
      <c r="O13" s="334"/>
      <c r="P13" s="360"/>
      <c r="Q13" s="334"/>
      <c r="R13" s="333"/>
      <c r="S13" s="334"/>
      <c r="T13" s="329"/>
      <c r="U13" s="334"/>
      <c r="V13" s="333"/>
      <c r="W13" s="334"/>
      <c r="X13" s="333"/>
      <c r="Y13" s="334"/>
      <c r="Z13" s="333"/>
      <c r="AA13" s="334"/>
      <c r="AB13" s="333"/>
      <c r="AC13" s="334"/>
      <c r="AD13" s="333"/>
      <c r="AE13" s="330">
        <f t="shared" si="1"/>
        <v>0</v>
      </c>
      <c r="AF13" s="330">
        <f t="shared" si="5"/>
        <v>0</v>
      </c>
      <c r="AG13" s="343">
        <f t="shared" si="2"/>
        <v>0</v>
      </c>
      <c r="AH13" s="379"/>
      <c r="AI13" s="360"/>
      <c r="AJ13" s="379"/>
      <c r="AK13" s="360"/>
      <c r="AL13" s="379"/>
      <c r="AM13" s="360"/>
      <c r="AN13" s="379"/>
      <c r="AO13" s="360"/>
      <c r="AP13" s="379"/>
      <c r="AQ13" s="360"/>
      <c r="AR13" s="379"/>
      <c r="AS13" s="360"/>
      <c r="AT13" s="379"/>
      <c r="AU13" s="360"/>
      <c r="AV13" s="379"/>
      <c r="AW13" s="360"/>
      <c r="AX13" s="379"/>
      <c r="AY13" s="360"/>
      <c r="AZ13" s="325">
        <f t="shared" si="3"/>
        <v>0</v>
      </c>
      <c r="BA13" s="325">
        <f t="shared" si="4"/>
        <v>0</v>
      </c>
      <c r="BB13" s="344">
        <f t="shared" si="0"/>
        <v>0</v>
      </c>
    </row>
    <row r="14" spans="2:54" ht="13.5" customHeight="1" x14ac:dyDescent="0.15">
      <c r="B14" s="659" t="s">
        <v>306</v>
      </c>
      <c r="C14" s="348" t="s">
        <v>727</v>
      </c>
      <c r="D14" s="496" t="s">
        <v>735</v>
      </c>
      <c r="E14" s="325"/>
      <c r="F14" s="327"/>
      <c r="G14" s="325"/>
      <c r="H14" s="327"/>
      <c r="I14" s="325"/>
      <c r="J14" s="327"/>
      <c r="K14" s="325"/>
      <c r="L14" s="327"/>
      <c r="M14" s="325"/>
      <c r="N14" s="327"/>
      <c r="O14" s="325"/>
      <c r="P14" s="360"/>
      <c r="Q14" s="325"/>
      <c r="R14" s="327"/>
      <c r="S14" s="325">
        <v>6399</v>
      </c>
      <c r="T14" s="329"/>
      <c r="U14" s="325"/>
      <c r="V14" s="327"/>
      <c r="W14" s="325"/>
      <c r="X14" s="327"/>
      <c r="Y14" s="325"/>
      <c r="Z14" s="327"/>
      <c r="AA14" s="325"/>
      <c r="AB14" s="327"/>
      <c r="AC14" s="325"/>
      <c r="AD14" s="327"/>
      <c r="AE14" s="330">
        <f t="shared" si="1"/>
        <v>6399</v>
      </c>
      <c r="AF14" s="330">
        <f t="shared" si="5"/>
        <v>0</v>
      </c>
      <c r="AG14" s="343">
        <f t="shared" si="2"/>
        <v>6399</v>
      </c>
      <c r="AH14" s="379"/>
      <c r="AI14" s="360"/>
      <c r="AJ14" s="379"/>
      <c r="AK14" s="360"/>
      <c r="AL14" s="379"/>
      <c r="AM14" s="360"/>
      <c r="AN14" s="379"/>
      <c r="AO14" s="360"/>
      <c r="AP14" s="379"/>
      <c r="AQ14" s="360"/>
      <c r="AR14" s="379"/>
      <c r="AS14" s="360"/>
      <c r="AT14" s="379"/>
      <c r="AU14" s="360"/>
      <c r="AV14" s="379"/>
      <c r="AW14" s="360"/>
      <c r="AX14" s="379"/>
      <c r="AY14" s="360"/>
      <c r="AZ14" s="325">
        <f t="shared" si="3"/>
        <v>0</v>
      </c>
      <c r="BA14" s="325">
        <f t="shared" si="4"/>
        <v>0</v>
      </c>
      <c r="BB14" s="344">
        <f t="shared" si="0"/>
        <v>0</v>
      </c>
    </row>
    <row r="15" spans="2:54" ht="14.25" customHeight="1" x14ac:dyDescent="0.15">
      <c r="B15" s="659" t="s">
        <v>307</v>
      </c>
      <c r="C15" s="348" t="s">
        <v>577</v>
      </c>
      <c r="D15" s="496" t="s">
        <v>735</v>
      </c>
      <c r="E15" s="325"/>
      <c r="F15" s="327"/>
      <c r="G15" s="325"/>
      <c r="H15" s="327"/>
      <c r="I15" s="325"/>
      <c r="J15" s="327"/>
      <c r="K15" s="325"/>
      <c r="L15" s="327"/>
      <c r="M15" s="325"/>
      <c r="N15" s="327"/>
      <c r="O15" s="325"/>
      <c r="P15" s="360"/>
      <c r="Q15" s="325"/>
      <c r="R15" s="327"/>
      <c r="S15" s="325"/>
      <c r="T15" s="327">
        <f>'felhalm. kiad.  '!G47</f>
        <v>10000</v>
      </c>
      <c r="U15" s="325"/>
      <c r="V15" s="327"/>
      <c r="W15" s="325"/>
      <c r="X15" s="327"/>
      <c r="Y15" s="325"/>
      <c r="Z15" s="327"/>
      <c r="AA15" s="325"/>
      <c r="AB15" s="327"/>
      <c r="AC15" s="325"/>
      <c r="AD15" s="327"/>
      <c r="AE15" s="330">
        <f t="shared" si="1"/>
        <v>0</v>
      </c>
      <c r="AF15" s="330">
        <f t="shared" si="5"/>
        <v>10000</v>
      </c>
      <c r="AG15" s="343">
        <f t="shared" si="2"/>
        <v>10000</v>
      </c>
      <c r="AH15" s="379"/>
      <c r="AI15" s="360"/>
      <c r="AJ15" s="379"/>
      <c r="AK15" s="360"/>
      <c r="AL15" s="379"/>
      <c r="AM15" s="360"/>
      <c r="AN15" s="379"/>
      <c r="AO15" s="360"/>
      <c r="AP15" s="379"/>
      <c r="AQ15" s="360"/>
      <c r="AR15" s="379"/>
      <c r="AS15" s="360"/>
      <c r="AT15" s="379"/>
      <c r="AU15" s="360"/>
      <c r="AV15" s="379"/>
      <c r="AW15" s="360"/>
      <c r="AX15" s="379"/>
      <c r="AY15" s="360"/>
      <c r="AZ15" s="325">
        <f t="shared" si="3"/>
        <v>0</v>
      </c>
      <c r="BA15" s="325">
        <f t="shared" si="4"/>
        <v>0</v>
      </c>
      <c r="BB15" s="344">
        <f t="shared" si="0"/>
        <v>0</v>
      </c>
    </row>
    <row r="16" spans="2:54" ht="14.25" customHeight="1" x14ac:dyDescent="0.15">
      <c r="B16" s="659" t="s">
        <v>308</v>
      </c>
      <c r="C16" s="348" t="s">
        <v>726</v>
      </c>
      <c r="D16" s="496" t="s">
        <v>736</v>
      </c>
      <c r="E16" s="325"/>
      <c r="F16" s="327"/>
      <c r="G16" s="325"/>
      <c r="H16" s="327"/>
      <c r="I16" s="325"/>
      <c r="J16" s="327"/>
      <c r="K16" s="325"/>
      <c r="L16" s="327"/>
      <c r="M16" s="325"/>
      <c r="N16" s="327"/>
      <c r="O16" s="325"/>
      <c r="P16" s="360"/>
      <c r="Q16" s="325"/>
      <c r="R16" s="327"/>
      <c r="S16" s="325"/>
      <c r="T16" s="327"/>
      <c r="U16" s="325"/>
      <c r="V16" s="327"/>
      <c r="W16" s="325"/>
      <c r="X16" s="327"/>
      <c r="Y16" s="325"/>
      <c r="Z16" s="327"/>
      <c r="AA16" s="325"/>
      <c r="AB16" s="327"/>
      <c r="AC16" s="325"/>
      <c r="AD16" s="327"/>
      <c r="AE16" s="330">
        <f t="shared" si="1"/>
        <v>0</v>
      </c>
      <c r="AF16" s="330">
        <f t="shared" si="5"/>
        <v>0</v>
      </c>
      <c r="AG16" s="343">
        <f t="shared" si="2"/>
        <v>0</v>
      </c>
      <c r="AH16" s="379"/>
      <c r="AI16" s="360"/>
      <c r="AJ16" s="379"/>
      <c r="AK16" s="360"/>
      <c r="AL16" s="379"/>
      <c r="AM16" s="360"/>
      <c r="AN16" s="379"/>
      <c r="AO16" s="360"/>
      <c r="AP16" s="379"/>
      <c r="AQ16" s="360"/>
      <c r="AR16" s="379"/>
      <c r="AS16" s="360"/>
      <c r="AT16" s="379"/>
      <c r="AU16" s="360"/>
      <c r="AV16" s="379"/>
      <c r="AW16" s="360"/>
      <c r="AX16" s="379"/>
      <c r="AY16" s="360"/>
      <c r="AZ16" s="325">
        <f t="shared" si="3"/>
        <v>0</v>
      </c>
      <c r="BA16" s="325">
        <f t="shared" si="4"/>
        <v>0</v>
      </c>
      <c r="BB16" s="344">
        <f t="shared" si="0"/>
        <v>0</v>
      </c>
    </row>
    <row r="17" spans="2:54" ht="14.25" customHeight="1" x14ac:dyDescent="0.15">
      <c r="B17" s="659" t="s">
        <v>309</v>
      </c>
      <c r="C17" s="348" t="s">
        <v>584</v>
      </c>
      <c r="D17" s="496" t="s">
        <v>736</v>
      </c>
      <c r="E17" s="325"/>
      <c r="F17" s="327"/>
      <c r="G17" s="325"/>
      <c r="H17" s="327"/>
      <c r="I17" s="325"/>
      <c r="J17" s="327"/>
      <c r="K17" s="325">
        <v>2001</v>
      </c>
      <c r="L17" s="327"/>
      <c r="M17" s="325"/>
      <c r="N17" s="327"/>
      <c r="O17" s="325"/>
      <c r="P17" s="360"/>
      <c r="Q17" s="325"/>
      <c r="R17" s="327"/>
      <c r="S17" s="325"/>
      <c r="T17" s="327">
        <f>'felhalm. kiad.  '!G37</f>
        <v>20619</v>
      </c>
      <c r="U17" s="325"/>
      <c r="V17" s="327"/>
      <c r="W17" s="325"/>
      <c r="X17" s="327"/>
      <c r="Y17" s="325"/>
      <c r="Z17" s="327"/>
      <c r="AA17" s="325"/>
      <c r="AB17" s="327"/>
      <c r="AC17" s="325"/>
      <c r="AD17" s="327"/>
      <c r="AE17" s="330">
        <f t="shared" si="1"/>
        <v>2001</v>
      </c>
      <c r="AF17" s="330">
        <f t="shared" si="5"/>
        <v>20619</v>
      </c>
      <c r="AG17" s="343">
        <f t="shared" si="2"/>
        <v>22620</v>
      </c>
      <c r="AH17" s="325"/>
      <c r="AI17" s="327"/>
      <c r="AJ17" s="325"/>
      <c r="AK17" s="327"/>
      <c r="AL17" s="325"/>
      <c r="AM17" s="327"/>
      <c r="AN17" s="325"/>
      <c r="AO17" s="327"/>
      <c r="AP17" s="325"/>
      <c r="AQ17" s="327"/>
      <c r="AR17" s="325"/>
      <c r="AS17" s="327"/>
      <c r="AT17" s="325"/>
      <c r="AU17" s="327"/>
      <c r="AV17" s="325"/>
      <c r="AW17" s="327"/>
      <c r="AX17" s="325">
        <v>1676</v>
      </c>
      <c r="AY17" s="327"/>
      <c r="AZ17" s="325">
        <f t="shared" si="3"/>
        <v>1676</v>
      </c>
      <c r="BA17" s="325">
        <f t="shared" si="4"/>
        <v>0</v>
      </c>
      <c r="BB17" s="344">
        <f>AZ17+BA17</f>
        <v>1676</v>
      </c>
    </row>
    <row r="18" spans="2:54" ht="14.25" customHeight="1" x14ac:dyDescent="0.15">
      <c r="B18" s="659" t="s">
        <v>310</v>
      </c>
      <c r="C18" s="348" t="s">
        <v>725</v>
      </c>
      <c r="D18" s="496" t="s">
        <v>736</v>
      </c>
      <c r="E18" s="325"/>
      <c r="F18" s="327"/>
      <c r="G18" s="325"/>
      <c r="H18" s="327"/>
      <c r="I18" s="325">
        <v>732</v>
      </c>
      <c r="J18" s="325"/>
      <c r="K18" s="332"/>
      <c r="L18" s="327"/>
      <c r="M18" s="325"/>
      <c r="N18" s="327"/>
      <c r="O18" s="325"/>
      <c r="P18" s="360"/>
      <c r="Q18" s="325"/>
      <c r="R18" s="327"/>
      <c r="S18" s="325">
        <f>'felhalm. kiad.  '!G28</f>
        <v>3502</v>
      </c>
      <c r="T18" s="327"/>
      <c r="U18" s="325"/>
      <c r="V18" s="327"/>
      <c r="W18" s="325"/>
      <c r="X18" s="327"/>
      <c r="Y18" s="325"/>
      <c r="Z18" s="327"/>
      <c r="AA18" s="325"/>
      <c r="AB18" s="327"/>
      <c r="AC18" s="325"/>
      <c r="AD18" s="327"/>
      <c r="AE18" s="330">
        <f t="shared" si="1"/>
        <v>4234</v>
      </c>
      <c r="AF18" s="330">
        <f t="shared" si="5"/>
        <v>0</v>
      </c>
      <c r="AG18" s="343">
        <f t="shared" si="2"/>
        <v>4234</v>
      </c>
      <c r="AH18" s="325"/>
      <c r="AI18" s="327"/>
      <c r="AJ18" s="325"/>
      <c r="AK18" s="327"/>
      <c r="AL18" s="325"/>
      <c r="AM18" s="327"/>
      <c r="AN18" s="325"/>
      <c r="AO18" s="327"/>
      <c r="AP18" s="325"/>
      <c r="AQ18" s="327"/>
      <c r="AR18" s="325"/>
      <c r="AS18" s="327"/>
      <c r="AT18" s="325"/>
      <c r="AU18" s="327"/>
      <c r="AV18" s="325"/>
      <c r="AW18" s="327"/>
      <c r="AX18" s="325">
        <v>2176</v>
      </c>
      <c r="AY18" s="327"/>
      <c r="AZ18" s="325">
        <f t="shared" si="3"/>
        <v>2176</v>
      </c>
      <c r="BA18" s="325">
        <f t="shared" si="4"/>
        <v>0</v>
      </c>
      <c r="BB18" s="344">
        <f t="shared" ref="BB18:BB76" si="6">AZ18+BA18</f>
        <v>2176</v>
      </c>
    </row>
    <row r="19" spans="2:54" ht="14.25" customHeight="1" x14ac:dyDescent="0.15">
      <c r="B19" s="659" t="s">
        <v>337</v>
      </c>
      <c r="C19" s="348" t="s">
        <v>1027</v>
      </c>
      <c r="D19" s="497" t="s">
        <v>1068</v>
      </c>
      <c r="E19" s="325"/>
      <c r="F19" s="327"/>
      <c r="G19" s="325"/>
      <c r="H19" s="327"/>
      <c r="I19" s="325">
        <v>76431</v>
      </c>
      <c r="J19" s="325">
        <v>2700</v>
      </c>
      <c r="K19" s="332"/>
      <c r="L19" s="327"/>
      <c r="M19" s="325"/>
      <c r="N19" s="327"/>
      <c r="O19" s="325"/>
      <c r="P19" s="327"/>
      <c r="Q19" s="325"/>
      <c r="R19" s="327"/>
      <c r="S19" s="325">
        <f>'felhalm. kiad.  '!G29+'felhalm. kiad.  '!G13-T19</f>
        <v>211817</v>
      </c>
      <c r="T19" s="327">
        <v>5804</v>
      </c>
      <c r="U19" s="325"/>
      <c r="V19" s="327"/>
      <c r="W19" s="325"/>
      <c r="X19" s="327"/>
      <c r="Y19" s="325"/>
      <c r="Z19" s="327"/>
      <c r="AA19" s="325"/>
      <c r="AB19" s="327"/>
      <c r="AC19" s="325"/>
      <c r="AD19" s="327"/>
      <c r="AE19" s="330">
        <f t="shared" ref="AE19:AE23" si="7">E19+G19+I19+K19+M19+O19+Q19+S19+U19+Y19+AC19+AA19+W19</f>
        <v>288248</v>
      </c>
      <c r="AF19" s="330">
        <f t="shared" si="5"/>
        <v>8504</v>
      </c>
      <c r="AG19" s="343">
        <f t="shared" si="2"/>
        <v>296752</v>
      </c>
      <c r="AH19" s="325"/>
      <c r="AI19" s="327"/>
      <c r="AJ19" s="325"/>
      <c r="AK19" s="327"/>
      <c r="AL19" s="325"/>
      <c r="AM19" s="327"/>
      <c r="AN19" s="325"/>
      <c r="AO19" s="327"/>
      <c r="AP19" s="325"/>
      <c r="AQ19" s="327"/>
      <c r="AR19" s="325"/>
      <c r="AS19" s="327"/>
      <c r="AT19" s="325"/>
      <c r="AU19" s="327"/>
      <c r="AV19" s="325"/>
      <c r="AW19" s="327"/>
      <c r="AX19" s="325">
        <v>291083</v>
      </c>
      <c r="AY19" s="327"/>
      <c r="AZ19" s="325">
        <f t="shared" si="3"/>
        <v>291083</v>
      </c>
      <c r="BA19" s="325">
        <f t="shared" si="4"/>
        <v>0</v>
      </c>
      <c r="BB19" s="344">
        <f t="shared" si="6"/>
        <v>291083</v>
      </c>
    </row>
    <row r="20" spans="2:54" ht="14.25" customHeight="1" x14ac:dyDescent="0.15">
      <c r="B20" s="659" t="s">
        <v>1075</v>
      </c>
      <c r="C20" s="348" t="s">
        <v>1028</v>
      </c>
      <c r="D20" s="497" t="s">
        <v>1069</v>
      </c>
      <c r="E20" s="325">
        <v>2038</v>
      </c>
      <c r="F20" s="327"/>
      <c r="G20" s="325"/>
      <c r="H20" s="327"/>
      <c r="I20" s="325">
        <v>10721</v>
      </c>
      <c r="J20" s="325"/>
      <c r="K20" s="332"/>
      <c r="L20" s="327"/>
      <c r="M20" s="325"/>
      <c r="N20" s="327"/>
      <c r="O20" s="325"/>
      <c r="P20" s="327"/>
      <c r="Q20" s="325"/>
      <c r="R20" s="327"/>
      <c r="S20" s="325">
        <f>'felhalm. kiad.  '!G30+'felhalm. kiad.  '!G46-'felhalm. kiad.  '!F30</f>
        <v>40240</v>
      </c>
      <c r="T20" s="327">
        <f>'felhalm. kiad.  '!G31</f>
        <v>1391</v>
      </c>
      <c r="U20" s="325"/>
      <c r="V20" s="327"/>
      <c r="W20" s="325"/>
      <c r="X20" s="327"/>
      <c r="Y20" s="325"/>
      <c r="Z20" s="327"/>
      <c r="AA20" s="325"/>
      <c r="AB20" s="327"/>
      <c r="AC20" s="325"/>
      <c r="AD20" s="327"/>
      <c r="AE20" s="330">
        <f t="shared" si="7"/>
        <v>52999</v>
      </c>
      <c r="AF20" s="330">
        <f t="shared" si="5"/>
        <v>1391</v>
      </c>
      <c r="AG20" s="343">
        <f t="shared" si="2"/>
        <v>54390</v>
      </c>
      <c r="AH20" s="325"/>
      <c r="AI20" s="327"/>
      <c r="AJ20" s="325"/>
      <c r="AK20" s="327"/>
      <c r="AL20" s="325"/>
      <c r="AM20" s="327"/>
      <c r="AN20" s="325"/>
      <c r="AO20" s="327"/>
      <c r="AP20" s="325"/>
      <c r="AQ20" s="327"/>
      <c r="AR20" s="325"/>
      <c r="AS20" s="327"/>
      <c r="AT20" s="325"/>
      <c r="AU20" s="327"/>
      <c r="AV20" s="325"/>
      <c r="AW20" s="327"/>
      <c r="AX20" s="325">
        <v>52999</v>
      </c>
      <c r="AY20" s="327"/>
      <c r="AZ20" s="325">
        <f t="shared" si="3"/>
        <v>52999</v>
      </c>
      <c r="BA20" s="325">
        <f t="shared" si="4"/>
        <v>0</v>
      </c>
      <c r="BB20" s="344">
        <f t="shared" si="6"/>
        <v>52999</v>
      </c>
    </row>
    <row r="21" spans="2:54" ht="14.25" customHeight="1" x14ac:dyDescent="0.15">
      <c r="B21" s="659" t="s">
        <v>1076</v>
      </c>
      <c r="C21" s="348" t="s">
        <v>1074</v>
      </c>
      <c r="D21" s="497"/>
      <c r="E21" s="325"/>
      <c r="F21" s="327"/>
      <c r="G21" s="325"/>
      <c r="H21" s="327"/>
      <c r="I21" s="325"/>
      <c r="J21" s="325"/>
      <c r="K21" s="332"/>
      <c r="L21" s="327"/>
      <c r="M21" s="325"/>
      <c r="N21" s="327"/>
      <c r="O21" s="325"/>
      <c r="P21" s="327"/>
      <c r="Q21" s="325"/>
      <c r="R21" s="327"/>
      <c r="S21" s="325">
        <f>'felhalm. kiad.  '!G36</f>
        <v>6000</v>
      </c>
      <c r="T21" s="327"/>
      <c r="U21" s="325"/>
      <c r="V21" s="327"/>
      <c r="W21" s="325"/>
      <c r="X21" s="327"/>
      <c r="Y21" s="325"/>
      <c r="Z21" s="327"/>
      <c r="AA21" s="325"/>
      <c r="AB21" s="327"/>
      <c r="AC21" s="325"/>
      <c r="AD21" s="327"/>
      <c r="AE21" s="330">
        <f t="shared" si="7"/>
        <v>6000</v>
      </c>
      <c r="AF21" s="330">
        <f t="shared" si="5"/>
        <v>0</v>
      </c>
      <c r="AG21" s="343">
        <f t="shared" si="2"/>
        <v>6000</v>
      </c>
      <c r="AH21" s="325"/>
      <c r="AI21" s="327"/>
      <c r="AJ21" s="325"/>
      <c r="AK21" s="327"/>
      <c r="AL21" s="325"/>
      <c r="AM21" s="327"/>
      <c r="AN21" s="325"/>
      <c r="AO21" s="327"/>
      <c r="AP21" s="325">
        <f>'felh. bev.  '!D21</f>
        <v>6000</v>
      </c>
      <c r="AQ21" s="327"/>
      <c r="AR21" s="325"/>
      <c r="AS21" s="327"/>
      <c r="AT21" s="325"/>
      <c r="AU21" s="327"/>
      <c r="AV21" s="325"/>
      <c r="AW21" s="327"/>
      <c r="AX21" s="325"/>
      <c r="AY21" s="327"/>
      <c r="AZ21" s="325">
        <f t="shared" si="3"/>
        <v>6000</v>
      </c>
      <c r="BA21" s="325">
        <f t="shared" si="4"/>
        <v>0</v>
      </c>
      <c r="BB21" s="344">
        <f t="shared" si="6"/>
        <v>6000</v>
      </c>
    </row>
    <row r="22" spans="2:54" ht="14.25" customHeight="1" x14ac:dyDescent="0.15">
      <c r="B22" s="659" t="s">
        <v>339</v>
      </c>
      <c r="C22" s="348" t="s">
        <v>1062</v>
      </c>
      <c r="D22" s="497" t="s">
        <v>811</v>
      </c>
      <c r="E22" s="325"/>
      <c r="F22" s="327"/>
      <c r="G22" s="325"/>
      <c r="H22" s="327"/>
      <c r="I22" s="325"/>
      <c r="J22" s="325"/>
      <c r="K22" s="332"/>
      <c r="L22" s="327"/>
      <c r="M22" s="325"/>
      <c r="N22" s="327"/>
      <c r="O22" s="325"/>
      <c r="P22" s="327"/>
      <c r="Q22" s="325"/>
      <c r="R22" s="327"/>
      <c r="S22" s="325">
        <f>'felhalm. kiad.  '!G34</f>
        <v>10160</v>
      </c>
      <c r="T22" s="327"/>
      <c r="U22" s="325"/>
      <c r="V22" s="327"/>
      <c r="W22" s="325"/>
      <c r="X22" s="327"/>
      <c r="Y22" s="325"/>
      <c r="Z22" s="327"/>
      <c r="AA22" s="325"/>
      <c r="AB22" s="327"/>
      <c r="AC22" s="325"/>
      <c r="AD22" s="327"/>
      <c r="AE22" s="330">
        <f t="shared" si="7"/>
        <v>10160</v>
      </c>
      <c r="AF22" s="330">
        <f t="shared" si="5"/>
        <v>0</v>
      </c>
      <c r="AG22" s="343">
        <f t="shared" si="2"/>
        <v>10160</v>
      </c>
      <c r="AH22" s="325"/>
      <c r="AI22" s="327"/>
      <c r="AJ22" s="325"/>
      <c r="AK22" s="327"/>
      <c r="AL22" s="325"/>
      <c r="AM22" s="327"/>
      <c r="AN22" s="325"/>
      <c r="AO22" s="327"/>
      <c r="AP22" s="325"/>
      <c r="AQ22" s="327"/>
      <c r="AR22" s="325"/>
      <c r="AS22" s="327"/>
      <c r="AT22" s="325"/>
      <c r="AU22" s="327"/>
      <c r="AV22" s="325"/>
      <c r="AW22" s="327"/>
      <c r="AX22" s="325"/>
      <c r="AY22" s="327"/>
      <c r="AZ22" s="325">
        <f t="shared" si="3"/>
        <v>0</v>
      </c>
      <c r="BA22" s="325">
        <f t="shared" si="4"/>
        <v>0</v>
      </c>
      <c r="BB22" s="344">
        <f t="shared" si="6"/>
        <v>0</v>
      </c>
    </row>
    <row r="23" spans="2:54" ht="14.25" customHeight="1" x14ac:dyDescent="0.15">
      <c r="B23" s="659" t="s">
        <v>340</v>
      </c>
      <c r="C23" s="348" t="s">
        <v>1050</v>
      </c>
      <c r="D23" s="497" t="s">
        <v>811</v>
      </c>
      <c r="E23" s="325"/>
      <c r="F23" s="327"/>
      <c r="G23" s="325"/>
      <c r="H23" s="327"/>
      <c r="I23" s="325"/>
      <c r="J23" s="325"/>
      <c r="K23" s="332"/>
      <c r="L23" s="327"/>
      <c r="M23" s="325"/>
      <c r="N23" s="327"/>
      <c r="O23" s="325"/>
      <c r="P23" s="327"/>
      <c r="Q23" s="325"/>
      <c r="R23" s="327"/>
      <c r="S23" s="325">
        <f>'felhalm. kiad.  '!G35</f>
        <v>2540</v>
      </c>
      <c r="T23" s="327"/>
      <c r="U23" s="325"/>
      <c r="V23" s="327"/>
      <c r="W23" s="325"/>
      <c r="X23" s="327"/>
      <c r="Y23" s="325"/>
      <c r="Z23" s="327"/>
      <c r="AA23" s="325"/>
      <c r="AB23" s="327"/>
      <c r="AC23" s="325"/>
      <c r="AD23" s="327"/>
      <c r="AE23" s="330">
        <f t="shared" si="7"/>
        <v>2540</v>
      </c>
      <c r="AF23" s="330">
        <f t="shared" si="5"/>
        <v>0</v>
      </c>
      <c r="AG23" s="343">
        <f t="shared" si="2"/>
        <v>2540</v>
      </c>
      <c r="AH23" s="325"/>
      <c r="AI23" s="327"/>
      <c r="AJ23" s="325"/>
      <c r="AK23" s="327"/>
      <c r="AL23" s="325"/>
      <c r="AM23" s="327"/>
      <c r="AN23" s="325"/>
      <c r="AO23" s="327"/>
      <c r="AP23" s="325"/>
      <c r="AQ23" s="327"/>
      <c r="AR23" s="325"/>
      <c r="AS23" s="327"/>
      <c r="AT23" s="325"/>
      <c r="AU23" s="327"/>
      <c r="AV23" s="325"/>
      <c r="AW23" s="327"/>
      <c r="AX23" s="325"/>
      <c r="AY23" s="327"/>
      <c r="AZ23" s="325">
        <f t="shared" si="3"/>
        <v>0</v>
      </c>
      <c r="BA23" s="325">
        <f t="shared" si="4"/>
        <v>0</v>
      </c>
      <c r="BB23" s="344">
        <f t="shared" si="6"/>
        <v>0</v>
      </c>
    </row>
    <row r="24" spans="2:54" ht="14.25" customHeight="1" x14ac:dyDescent="0.15">
      <c r="B24" s="659" t="s">
        <v>341</v>
      </c>
      <c r="C24" s="348" t="s">
        <v>814</v>
      </c>
      <c r="D24" s="496" t="s">
        <v>737</v>
      </c>
      <c r="E24" s="325"/>
      <c r="F24" s="327"/>
      <c r="G24" s="325"/>
      <c r="H24" s="327"/>
      <c r="I24" s="325">
        <v>80810</v>
      </c>
      <c r="J24" s="325"/>
      <c r="K24" s="332"/>
      <c r="L24" s="327"/>
      <c r="M24" s="325"/>
      <c r="N24" s="327"/>
      <c r="O24" s="325"/>
      <c r="P24" s="360"/>
      <c r="Q24" s="325"/>
      <c r="R24" s="327"/>
      <c r="S24" s="325"/>
      <c r="T24" s="327"/>
      <c r="U24" s="325"/>
      <c r="V24" s="327"/>
      <c r="W24" s="325"/>
      <c r="X24" s="327"/>
      <c r="Y24" s="325"/>
      <c r="Z24" s="327"/>
      <c r="AA24" s="325"/>
      <c r="AB24" s="327"/>
      <c r="AC24" s="325"/>
      <c r="AD24" s="327"/>
      <c r="AE24" s="330">
        <f t="shared" si="1"/>
        <v>80810</v>
      </c>
      <c r="AF24" s="330">
        <f t="shared" si="5"/>
        <v>0</v>
      </c>
      <c r="AG24" s="343">
        <f t="shared" si="2"/>
        <v>80810</v>
      </c>
      <c r="AH24" s="325"/>
      <c r="AI24" s="327"/>
      <c r="AJ24" s="325"/>
      <c r="AK24" s="327"/>
      <c r="AL24" s="325"/>
      <c r="AM24" s="327"/>
      <c r="AN24" s="325"/>
      <c r="AO24" s="327"/>
      <c r="AP24" s="325"/>
      <c r="AQ24" s="327"/>
      <c r="AR24" s="325"/>
      <c r="AS24" s="327"/>
      <c r="AT24" s="325"/>
      <c r="AU24" s="327"/>
      <c r="AV24" s="325"/>
      <c r="AW24" s="327"/>
      <c r="AX24" s="325"/>
      <c r="AY24" s="327"/>
      <c r="AZ24" s="325">
        <f t="shared" si="3"/>
        <v>0</v>
      </c>
      <c r="BA24" s="325">
        <f t="shared" si="4"/>
        <v>0</v>
      </c>
      <c r="BB24" s="344">
        <f t="shared" si="6"/>
        <v>0</v>
      </c>
    </row>
    <row r="25" spans="2:54" ht="14.25" customHeight="1" x14ac:dyDescent="0.15">
      <c r="B25" s="659" t="s">
        <v>342</v>
      </c>
      <c r="C25" s="348" t="s">
        <v>724</v>
      </c>
      <c r="D25" s="496" t="s">
        <v>738</v>
      </c>
      <c r="E25" s="325"/>
      <c r="F25" s="327"/>
      <c r="G25" s="325"/>
      <c r="H25" s="327"/>
      <c r="I25" s="325"/>
      <c r="J25" s="325"/>
      <c r="K25" s="332"/>
      <c r="L25" s="327"/>
      <c r="M25" s="325"/>
      <c r="N25" s="327"/>
      <c r="O25" s="325"/>
      <c r="P25" s="360"/>
      <c r="Q25" s="325"/>
      <c r="R25" s="327"/>
      <c r="S25" s="325"/>
      <c r="T25" s="327"/>
      <c r="U25" s="325"/>
      <c r="V25" s="327"/>
      <c r="W25" s="325"/>
      <c r="X25" s="327"/>
      <c r="Y25" s="325"/>
      <c r="Z25" s="327"/>
      <c r="AA25" s="325"/>
      <c r="AB25" s="327"/>
      <c r="AC25" s="325">
        <f>'Intézm kötelező-nem kötelező'!AM16</f>
        <v>408003</v>
      </c>
      <c r="AD25" s="327">
        <f>'Intézm kötelező-nem kötelező'!AN16-'pü.mérleg Hivatal'!D43</f>
        <v>9147</v>
      </c>
      <c r="AE25" s="330">
        <f t="shared" si="1"/>
        <v>408003</v>
      </c>
      <c r="AF25" s="330">
        <f t="shared" si="5"/>
        <v>9147</v>
      </c>
      <c r="AG25" s="343">
        <f t="shared" si="2"/>
        <v>417150</v>
      </c>
      <c r="AH25" s="325"/>
      <c r="AI25" s="327"/>
      <c r="AJ25" s="325"/>
      <c r="AK25" s="327"/>
      <c r="AL25" s="325"/>
      <c r="AM25" s="327"/>
      <c r="AN25" s="325"/>
      <c r="AO25" s="327"/>
      <c r="AP25" s="325"/>
      <c r="AQ25" s="327"/>
      <c r="AR25" s="325"/>
      <c r="AS25" s="327"/>
      <c r="AT25" s="325"/>
      <c r="AU25" s="327"/>
      <c r="AV25" s="325"/>
      <c r="AW25" s="327"/>
      <c r="AX25" s="325"/>
      <c r="AY25" s="327"/>
      <c r="AZ25" s="325">
        <f t="shared" si="3"/>
        <v>0</v>
      </c>
      <c r="BA25" s="325">
        <f t="shared" si="4"/>
        <v>0</v>
      </c>
      <c r="BB25" s="344">
        <f t="shared" si="6"/>
        <v>0</v>
      </c>
    </row>
    <row r="26" spans="2:54" ht="14.25" customHeight="1" x14ac:dyDescent="0.15">
      <c r="B26" s="659" t="s">
        <v>343</v>
      </c>
      <c r="C26" s="348" t="s">
        <v>723</v>
      </c>
      <c r="D26" s="496" t="s">
        <v>738</v>
      </c>
      <c r="E26" s="325"/>
      <c r="F26" s="327"/>
      <c r="G26" s="325"/>
      <c r="H26" s="327"/>
      <c r="I26" s="325"/>
      <c r="J26" s="325"/>
      <c r="K26" s="332"/>
      <c r="L26" s="327"/>
      <c r="M26" s="325"/>
      <c r="N26" s="327"/>
      <c r="O26" s="325"/>
      <c r="P26" s="360"/>
      <c r="Q26" s="325"/>
      <c r="R26" s="327"/>
      <c r="S26" s="325"/>
      <c r="T26" s="327"/>
      <c r="U26" s="325"/>
      <c r="V26" s="327"/>
      <c r="W26" s="325"/>
      <c r="X26" s="327"/>
      <c r="Y26" s="325"/>
      <c r="Z26" s="327"/>
      <c r="AA26" s="325"/>
      <c r="AB26" s="327"/>
      <c r="AC26" s="325">
        <f>'Intézm kötelező-nem kötelező'!AM33</f>
        <v>288628</v>
      </c>
      <c r="AD26" s="327">
        <f>'Intézm kötelező-nem kötelező'!AN33-'püm. GAMESZ. '!C43</f>
        <v>130249</v>
      </c>
      <c r="AE26" s="330">
        <f t="shared" si="1"/>
        <v>288628</v>
      </c>
      <c r="AF26" s="330">
        <f t="shared" si="5"/>
        <v>130249</v>
      </c>
      <c r="AG26" s="343">
        <f t="shared" si="2"/>
        <v>418877</v>
      </c>
      <c r="AH26" s="325"/>
      <c r="AI26" s="327"/>
      <c r="AJ26" s="325"/>
      <c r="AK26" s="327"/>
      <c r="AL26" s="325"/>
      <c r="AM26" s="327"/>
      <c r="AN26" s="325"/>
      <c r="AO26" s="327"/>
      <c r="AP26" s="325"/>
      <c r="AQ26" s="327"/>
      <c r="AR26" s="325"/>
      <c r="AS26" s="327"/>
      <c r="AT26" s="325"/>
      <c r="AU26" s="327"/>
      <c r="AV26" s="325"/>
      <c r="AW26" s="327"/>
      <c r="AX26" s="325"/>
      <c r="AY26" s="327"/>
      <c r="AZ26" s="325">
        <f t="shared" si="3"/>
        <v>0</v>
      </c>
      <c r="BA26" s="325">
        <f t="shared" si="4"/>
        <v>0</v>
      </c>
      <c r="BB26" s="344">
        <f t="shared" si="6"/>
        <v>0</v>
      </c>
    </row>
    <row r="27" spans="2:54" ht="14.25" customHeight="1" x14ac:dyDescent="0.15">
      <c r="B27" s="659" t="s">
        <v>344</v>
      </c>
      <c r="C27" s="348" t="s">
        <v>722</v>
      </c>
      <c r="D27" s="496" t="s">
        <v>738</v>
      </c>
      <c r="E27" s="325"/>
      <c r="F27" s="327"/>
      <c r="G27" s="325"/>
      <c r="H27" s="327"/>
      <c r="I27" s="325"/>
      <c r="J27" s="325"/>
      <c r="K27" s="332"/>
      <c r="L27" s="327"/>
      <c r="M27" s="325"/>
      <c r="N27" s="327"/>
      <c r="O27" s="325"/>
      <c r="P27" s="360"/>
      <c r="Q27" s="325"/>
      <c r="R27" s="327"/>
      <c r="S27" s="325"/>
      <c r="T27" s="327"/>
      <c r="U27" s="325"/>
      <c r="V27" s="327"/>
      <c r="W27" s="325"/>
      <c r="X27" s="327"/>
      <c r="Y27" s="325"/>
      <c r="Z27" s="327"/>
      <c r="AA27" s="325"/>
      <c r="AB27" s="327"/>
      <c r="AC27" s="325">
        <f>'Intézm kötelező-nem kötelező'!AM64</f>
        <v>162255</v>
      </c>
      <c r="AD27" s="327">
        <f>'Intézm kötelező-nem kötelező'!AN64-'püm-TASZII.'!C43</f>
        <v>217021</v>
      </c>
      <c r="AE27" s="330">
        <f t="shared" si="1"/>
        <v>162255</v>
      </c>
      <c r="AF27" s="330">
        <f t="shared" si="5"/>
        <v>217021</v>
      </c>
      <c r="AG27" s="343">
        <f t="shared" si="2"/>
        <v>379276</v>
      </c>
      <c r="AH27" s="325"/>
      <c r="AI27" s="327"/>
      <c r="AJ27" s="325"/>
      <c r="AK27" s="327"/>
      <c r="AL27" s="325"/>
      <c r="AM27" s="327"/>
      <c r="AN27" s="325"/>
      <c r="AO27" s="327"/>
      <c r="AP27" s="325"/>
      <c r="AQ27" s="327"/>
      <c r="AR27" s="325"/>
      <c r="AS27" s="327"/>
      <c r="AT27" s="325"/>
      <c r="AU27" s="327"/>
      <c r="AV27" s="325"/>
      <c r="AW27" s="327"/>
      <c r="AX27" s="325"/>
      <c r="AY27" s="327"/>
      <c r="AZ27" s="325">
        <f t="shared" si="3"/>
        <v>0</v>
      </c>
      <c r="BA27" s="325">
        <f t="shared" si="4"/>
        <v>0</v>
      </c>
      <c r="BB27" s="344">
        <f t="shared" si="6"/>
        <v>0</v>
      </c>
    </row>
    <row r="28" spans="2:54" ht="14.25" customHeight="1" x14ac:dyDescent="0.15">
      <c r="B28" s="659" t="s">
        <v>345</v>
      </c>
      <c r="C28" s="348" t="s">
        <v>721</v>
      </c>
      <c r="D28" s="496" t="s">
        <v>738</v>
      </c>
      <c r="E28" s="325"/>
      <c r="F28" s="327"/>
      <c r="G28" s="325"/>
      <c r="H28" s="327"/>
      <c r="I28" s="325"/>
      <c r="J28" s="325"/>
      <c r="K28" s="332"/>
      <c r="L28" s="327"/>
      <c r="M28" s="325"/>
      <c r="N28" s="327"/>
      <c r="O28" s="325"/>
      <c r="P28" s="360"/>
      <c r="Q28" s="325"/>
      <c r="R28" s="327"/>
      <c r="S28" s="325"/>
      <c r="T28" s="327"/>
      <c r="U28" s="325"/>
      <c r="V28" s="327"/>
      <c r="W28" s="325"/>
      <c r="X28" s="327"/>
      <c r="Y28" s="325"/>
      <c r="Z28" s="327"/>
      <c r="AA28" s="325"/>
      <c r="AB28" s="327"/>
      <c r="AC28" s="325">
        <f>'Intézm kötelező-nem kötelező'!AM46</f>
        <v>62175</v>
      </c>
      <c r="AD28" s="327">
        <f>'Intézm kötelező-nem kötelező'!AN46-'püm Festetics'!C43</f>
        <v>14263</v>
      </c>
      <c r="AE28" s="330">
        <f t="shared" si="1"/>
        <v>62175</v>
      </c>
      <c r="AF28" s="330">
        <f t="shared" si="5"/>
        <v>14263</v>
      </c>
      <c r="AG28" s="343">
        <f t="shared" si="2"/>
        <v>76438</v>
      </c>
      <c r="AH28" s="325"/>
      <c r="AI28" s="327"/>
      <c r="AJ28" s="325"/>
      <c r="AK28" s="327"/>
      <c r="AL28" s="325"/>
      <c r="AM28" s="327"/>
      <c r="AN28" s="325"/>
      <c r="AO28" s="327"/>
      <c r="AP28" s="325"/>
      <c r="AQ28" s="327"/>
      <c r="AR28" s="325"/>
      <c r="AS28" s="327"/>
      <c r="AT28" s="325"/>
      <c r="AU28" s="327"/>
      <c r="AV28" s="325"/>
      <c r="AW28" s="327"/>
      <c r="AX28" s="325"/>
      <c r="AY28" s="327"/>
      <c r="AZ28" s="325">
        <f t="shared" si="3"/>
        <v>0</v>
      </c>
      <c r="BA28" s="325">
        <f t="shared" si="4"/>
        <v>0</v>
      </c>
      <c r="BB28" s="344">
        <f t="shared" si="6"/>
        <v>0</v>
      </c>
    </row>
    <row r="29" spans="2:54" ht="24.75" customHeight="1" x14ac:dyDescent="0.15">
      <c r="B29" s="659" t="s">
        <v>346</v>
      </c>
      <c r="C29" s="348" t="s">
        <v>810</v>
      </c>
      <c r="D29" s="517" t="s">
        <v>739</v>
      </c>
      <c r="E29" s="325"/>
      <c r="F29" s="327"/>
      <c r="G29" s="325"/>
      <c r="H29" s="327"/>
      <c r="I29" s="325"/>
      <c r="J29" s="325"/>
      <c r="K29" s="332"/>
      <c r="L29" s="327"/>
      <c r="M29" s="325"/>
      <c r="N29" s="327"/>
      <c r="O29" s="325">
        <v>177807</v>
      </c>
      <c r="P29" s="360"/>
      <c r="Q29" s="325"/>
      <c r="R29" s="327"/>
      <c r="S29" s="325"/>
      <c r="T29" s="327"/>
      <c r="U29" s="325"/>
      <c r="V29" s="327"/>
      <c r="W29" s="325"/>
      <c r="X29" s="327"/>
      <c r="Y29" s="325"/>
      <c r="Z29" s="327"/>
      <c r="AA29" s="325"/>
      <c r="AB29" s="327"/>
      <c r="AC29" s="325"/>
      <c r="AD29" s="327">
        <v>51735</v>
      </c>
      <c r="AE29" s="330">
        <f t="shared" si="1"/>
        <v>177807</v>
      </c>
      <c r="AF29" s="330">
        <f t="shared" si="5"/>
        <v>51735</v>
      </c>
      <c r="AG29" s="343">
        <f t="shared" si="2"/>
        <v>229542</v>
      </c>
      <c r="AH29" s="325"/>
      <c r="AI29" s="327"/>
      <c r="AJ29" s="325"/>
      <c r="AK29" s="327"/>
      <c r="AL29" s="325"/>
      <c r="AM29" s="327"/>
      <c r="AN29" s="325"/>
      <c r="AO29" s="327"/>
      <c r="AP29" s="325"/>
      <c r="AQ29" s="327"/>
      <c r="AR29" s="325"/>
      <c r="AS29" s="327"/>
      <c r="AT29" s="325"/>
      <c r="AU29" s="327"/>
      <c r="AV29" s="325"/>
      <c r="AW29" s="327"/>
      <c r="AX29" s="325"/>
      <c r="AY29" s="327">
        <v>51735</v>
      </c>
      <c r="AZ29" s="325">
        <f t="shared" si="3"/>
        <v>0</v>
      </c>
      <c r="BA29" s="325">
        <f t="shared" si="4"/>
        <v>51735</v>
      </c>
      <c r="BB29" s="344">
        <f t="shared" si="6"/>
        <v>51735</v>
      </c>
    </row>
    <row r="30" spans="2:54" ht="14.25" customHeight="1" x14ac:dyDescent="0.15">
      <c r="B30" s="659" t="s">
        <v>347</v>
      </c>
      <c r="C30" s="348" t="s">
        <v>619</v>
      </c>
      <c r="D30" s="496" t="s">
        <v>748</v>
      </c>
      <c r="E30" s="332"/>
      <c r="F30" s="327"/>
      <c r="G30" s="325"/>
      <c r="H30" s="327"/>
      <c r="I30" s="325"/>
      <c r="J30" s="325"/>
      <c r="K30" s="332"/>
      <c r="L30" s="327"/>
      <c r="M30" s="325"/>
      <c r="N30" s="327"/>
      <c r="O30" s="325"/>
      <c r="P30" s="360"/>
      <c r="Q30" s="325"/>
      <c r="R30" s="327"/>
      <c r="S30" s="325"/>
      <c r="T30" s="327"/>
      <c r="U30" s="325"/>
      <c r="V30" s="327"/>
      <c r="W30" s="325"/>
      <c r="X30" s="327"/>
      <c r="Y30" s="325"/>
      <c r="Z30" s="327"/>
      <c r="AA30" s="325"/>
      <c r="AB30" s="327"/>
      <c r="AC30" s="325"/>
      <c r="AD30" s="327"/>
      <c r="AE30" s="330">
        <f t="shared" si="1"/>
        <v>0</v>
      </c>
      <c r="AF30" s="330">
        <f t="shared" si="5"/>
        <v>0</v>
      </c>
      <c r="AG30" s="343">
        <f t="shared" si="2"/>
        <v>0</v>
      </c>
      <c r="AH30" s="325"/>
      <c r="AI30" s="327">
        <f>'tám, végl. pe.átv  '!C28</f>
        <v>0</v>
      </c>
      <c r="AJ30" s="325"/>
      <c r="AK30" s="327"/>
      <c r="AL30" s="325"/>
      <c r="AM30" s="327"/>
      <c r="AN30" s="325"/>
      <c r="AO30" s="327"/>
      <c r="AP30" s="325"/>
      <c r="AQ30" s="327"/>
      <c r="AR30" s="325"/>
      <c r="AS30" s="327"/>
      <c r="AT30" s="325"/>
      <c r="AU30" s="327"/>
      <c r="AV30" s="325"/>
      <c r="AW30" s="327"/>
      <c r="AX30" s="325"/>
      <c r="AY30" s="327"/>
      <c r="AZ30" s="325">
        <f t="shared" si="3"/>
        <v>0</v>
      </c>
      <c r="BA30" s="325">
        <f t="shared" si="4"/>
        <v>0</v>
      </c>
      <c r="BB30" s="344">
        <f t="shared" si="6"/>
        <v>0</v>
      </c>
    </row>
    <row r="31" spans="2:54" s="345" customFormat="1" ht="42" customHeight="1" x14ac:dyDescent="0.2">
      <c r="B31" s="659" t="s">
        <v>348</v>
      </c>
      <c r="C31" s="345" t="s">
        <v>595</v>
      </c>
      <c r="D31" s="517" t="s">
        <v>740</v>
      </c>
      <c r="E31" s="331"/>
      <c r="F31" s="334"/>
      <c r="G31" s="364"/>
      <c r="H31" s="334"/>
      <c r="I31" s="362"/>
      <c r="J31" s="325"/>
      <c r="K31" s="331">
        <v>39</v>
      </c>
      <c r="L31" s="329">
        <f>mc.pe.átad!E20-mc.pe.átad!E19-mc.pe.átad!E16-K31-O31</f>
        <v>16008</v>
      </c>
      <c r="M31" s="330"/>
      <c r="N31" s="329">
        <f>mc.pe.átad!E52</f>
        <v>205380</v>
      </c>
      <c r="O31" s="330">
        <v>871</v>
      </c>
      <c r="P31" s="363"/>
      <c r="Q31" s="334"/>
      <c r="R31" s="333"/>
      <c r="S31" s="334"/>
      <c r="T31" s="333"/>
      <c r="U31" s="334"/>
      <c r="V31" s="333"/>
      <c r="W31" s="334"/>
      <c r="X31" s="333"/>
      <c r="Y31" s="334"/>
      <c r="Z31" s="333"/>
      <c r="AA31" s="334"/>
      <c r="AB31" s="333"/>
      <c r="AC31" s="334"/>
      <c r="AD31" s="333"/>
      <c r="AE31" s="330">
        <f t="shared" si="1"/>
        <v>910</v>
      </c>
      <c r="AF31" s="330">
        <f t="shared" si="5"/>
        <v>221388</v>
      </c>
      <c r="AG31" s="343">
        <f t="shared" si="2"/>
        <v>222298</v>
      </c>
      <c r="AH31" s="325"/>
      <c r="AI31" s="327"/>
      <c r="AJ31" s="325"/>
      <c r="AK31" s="327"/>
      <c r="AL31" s="325"/>
      <c r="AM31" s="327"/>
      <c r="AN31" s="325"/>
      <c r="AO31" s="327">
        <f>'tám, végl. pe.átv  '!C33</f>
        <v>0</v>
      </c>
      <c r="AP31" s="325"/>
      <c r="AQ31" s="327"/>
      <c r="AR31" s="325"/>
      <c r="AS31" s="327"/>
      <c r="AT31" s="325"/>
      <c r="AU31" s="327"/>
      <c r="AV31" s="325"/>
      <c r="AW31" s="327"/>
      <c r="AX31" s="325"/>
      <c r="AY31" s="327"/>
      <c r="AZ31" s="325">
        <f t="shared" si="3"/>
        <v>0</v>
      </c>
      <c r="BA31" s="325">
        <f t="shared" si="4"/>
        <v>0</v>
      </c>
      <c r="BB31" s="344">
        <f t="shared" si="6"/>
        <v>0</v>
      </c>
    </row>
    <row r="32" spans="2:54" s="345" customFormat="1" ht="12" customHeight="1" x14ac:dyDescent="0.2">
      <c r="B32" s="659" t="s">
        <v>349</v>
      </c>
      <c r="C32" s="347" t="s">
        <v>535</v>
      </c>
      <c r="D32" s="497">
        <v>107060</v>
      </c>
      <c r="E32" s="331"/>
      <c r="F32" s="334"/>
      <c r="G32" s="364"/>
      <c r="H32" s="334"/>
      <c r="I32" s="362"/>
      <c r="J32" s="325"/>
      <c r="K32" s="331"/>
      <c r="L32" s="333"/>
      <c r="M32" s="334"/>
      <c r="N32" s="333"/>
      <c r="O32" s="334"/>
      <c r="P32" s="330"/>
      <c r="Q32" s="362"/>
      <c r="R32" s="329">
        <f>'ellátottak önk.'!E19</f>
        <v>2300</v>
      </c>
      <c r="S32" s="330"/>
      <c r="T32" s="329"/>
      <c r="U32" s="330"/>
      <c r="V32" s="329"/>
      <c r="W32" s="330"/>
      <c r="X32" s="329"/>
      <c r="Y32" s="330"/>
      <c r="Z32" s="329"/>
      <c r="AA32" s="330"/>
      <c r="AB32" s="329"/>
      <c r="AC32" s="330"/>
      <c r="AD32" s="329"/>
      <c r="AE32" s="330">
        <f t="shared" si="1"/>
        <v>0</v>
      </c>
      <c r="AF32" s="330">
        <f t="shared" si="5"/>
        <v>2300</v>
      </c>
      <c r="AG32" s="343">
        <f t="shared" si="2"/>
        <v>2300</v>
      </c>
      <c r="AH32" s="325"/>
      <c r="AI32" s="327"/>
      <c r="AJ32" s="325"/>
      <c r="AK32" s="327"/>
      <c r="AL32" s="325"/>
      <c r="AM32" s="327"/>
      <c r="AN32" s="325"/>
      <c r="AO32" s="327"/>
      <c r="AP32" s="325"/>
      <c r="AQ32" s="327"/>
      <c r="AR32" s="325"/>
      <c r="AS32" s="327"/>
      <c r="AT32" s="325"/>
      <c r="AU32" s="327"/>
      <c r="AV32" s="325"/>
      <c r="AW32" s="327"/>
      <c r="AX32" s="325"/>
      <c r="AY32" s="327"/>
      <c r="AZ32" s="325">
        <f t="shared" si="3"/>
        <v>0</v>
      </c>
      <c r="BA32" s="325">
        <f t="shared" si="4"/>
        <v>0</v>
      </c>
      <c r="BB32" s="344">
        <f t="shared" si="6"/>
        <v>0</v>
      </c>
    </row>
    <row r="33" spans="2:54" s="345" customFormat="1" ht="12" customHeight="1" x14ac:dyDescent="0.2">
      <c r="B33" s="659" t="s">
        <v>350</v>
      </c>
      <c r="C33" s="347" t="s">
        <v>587</v>
      </c>
      <c r="D33" s="497">
        <v>107060</v>
      </c>
      <c r="E33" s="331"/>
      <c r="F33" s="334"/>
      <c r="G33" s="364"/>
      <c r="H33" s="334"/>
      <c r="I33" s="362"/>
      <c r="J33" s="325">
        <v>2000</v>
      </c>
      <c r="K33" s="331"/>
      <c r="L33" s="333"/>
      <c r="M33" s="334"/>
      <c r="N33" s="333"/>
      <c r="O33" s="334"/>
      <c r="P33" s="330"/>
      <c r="Q33" s="362"/>
      <c r="R33" s="329"/>
      <c r="S33" s="330"/>
      <c r="T33" s="329"/>
      <c r="U33" s="330"/>
      <c r="V33" s="329"/>
      <c r="W33" s="330"/>
      <c r="X33" s="329"/>
      <c r="Y33" s="330"/>
      <c r="Z33" s="329"/>
      <c r="AA33" s="330"/>
      <c r="AB33" s="329"/>
      <c r="AC33" s="330"/>
      <c r="AD33" s="329"/>
      <c r="AE33" s="330">
        <f t="shared" si="1"/>
        <v>0</v>
      </c>
      <c r="AF33" s="330">
        <f t="shared" si="5"/>
        <v>2000</v>
      </c>
      <c r="AG33" s="343">
        <f t="shared" si="2"/>
        <v>2000</v>
      </c>
      <c r="AH33" s="325"/>
      <c r="AI33" s="327"/>
      <c r="AJ33" s="325"/>
      <c r="AK33" s="327"/>
      <c r="AL33" s="325"/>
      <c r="AM33" s="327"/>
      <c r="AN33" s="325"/>
      <c r="AO33" s="327"/>
      <c r="AP33" s="325"/>
      <c r="AQ33" s="327"/>
      <c r="AR33" s="325"/>
      <c r="AS33" s="327"/>
      <c r="AT33" s="325"/>
      <c r="AU33" s="327"/>
      <c r="AV33" s="325"/>
      <c r="AW33" s="327"/>
      <c r="AX33" s="325"/>
      <c r="AY33" s="327"/>
      <c r="AZ33" s="325">
        <f t="shared" si="3"/>
        <v>0</v>
      </c>
      <c r="BA33" s="325">
        <f t="shared" si="4"/>
        <v>0</v>
      </c>
      <c r="BB33" s="344">
        <f t="shared" si="6"/>
        <v>0</v>
      </c>
    </row>
    <row r="34" spans="2:54" s="345" customFormat="1" ht="12" customHeight="1" x14ac:dyDescent="0.2">
      <c r="B34" s="659" t="s">
        <v>351</v>
      </c>
      <c r="C34" s="347" t="s">
        <v>514</v>
      </c>
      <c r="D34" s="497">
        <v>107060</v>
      </c>
      <c r="E34" s="331"/>
      <c r="F34" s="334"/>
      <c r="G34" s="364"/>
      <c r="H34" s="334"/>
      <c r="I34" s="362"/>
      <c r="J34" s="325"/>
      <c r="K34" s="331"/>
      <c r="L34" s="333"/>
      <c r="M34" s="334"/>
      <c r="N34" s="333"/>
      <c r="O34" s="334"/>
      <c r="P34" s="330"/>
      <c r="Q34" s="364"/>
      <c r="R34" s="329">
        <f>'ellátottak önk.'!E27</f>
        <v>4200</v>
      </c>
      <c r="S34" s="330"/>
      <c r="T34" s="329"/>
      <c r="U34" s="330"/>
      <c r="V34" s="329"/>
      <c r="W34" s="330"/>
      <c r="X34" s="329"/>
      <c r="Y34" s="330"/>
      <c r="Z34" s="329"/>
      <c r="AA34" s="330"/>
      <c r="AB34" s="329"/>
      <c r="AC34" s="330"/>
      <c r="AD34" s="329"/>
      <c r="AE34" s="330">
        <f t="shared" si="1"/>
        <v>0</v>
      </c>
      <c r="AF34" s="330">
        <f t="shared" si="5"/>
        <v>4200</v>
      </c>
      <c r="AG34" s="343">
        <f t="shared" si="2"/>
        <v>4200</v>
      </c>
      <c r="AH34" s="325"/>
      <c r="AI34" s="327"/>
      <c r="AJ34" s="325"/>
      <c r="AK34" s="327"/>
      <c r="AL34" s="325"/>
      <c r="AM34" s="327"/>
      <c r="AN34" s="325"/>
      <c r="AO34" s="327"/>
      <c r="AP34" s="325"/>
      <c r="AQ34" s="327"/>
      <c r="AR34" s="325"/>
      <c r="AS34" s="327"/>
      <c r="AT34" s="325"/>
      <c r="AU34" s="327"/>
      <c r="AV34" s="325"/>
      <c r="AW34" s="327"/>
      <c r="AX34" s="325"/>
      <c r="AY34" s="327"/>
      <c r="AZ34" s="325">
        <f t="shared" si="3"/>
        <v>0</v>
      </c>
      <c r="BA34" s="325">
        <f t="shared" si="4"/>
        <v>0</v>
      </c>
      <c r="BB34" s="344">
        <f t="shared" si="6"/>
        <v>0</v>
      </c>
    </row>
    <row r="35" spans="2:54" s="345" customFormat="1" ht="12" customHeight="1" x14ac:dyDescent="0.2">
      <c r="B35" s="659" t="s">
        <v>352</v>
      </c>
      <c r="C35" s="347" t="s">
        <v>534</v>
      </c>
      <c r="D35" s="497">
        <v>107060</v>
      </c>
      <c r="E35" s="331"/>
      <c r="F35" s="334"/>
      <c r="G35" s="364"/>
      <c r="H35" s="334"/>
      <c r="I35" s="362"/>
      <c r="J35" s="325"/>
      <c r="K35" s="331"/>
      <c r="L35" s="333"/>
      <c r="M35" s="334"/>
      <c r="N35" s="333"/>
      <c r="O35" s="334"/>
      <c r="P35" s="330"/>
      <c r="Q35" s="364"/>
      <c r="R35" s="329">
        <f>'ellátottak önk.'!E18</f>
        <v>3609</v>
      </c>
      <c r="S35" s="330"/>
      <c r="T35" s="329"/>
      <c r="U35" s="330"/>
      <c r="V35" s="329"/>
      <c r="W35" s="330"/>
      <c r="X35" s="329"/>
      <c r="Y35" s="330"/>
      <c r="Z35" s="329"/>
      <c r="AA35" s="330"/>
      <c r="AB35" s="329"/>
      <c r="AC35" s="330"/>
      <c r="AD35" s="329"/>
      <c r="AE35" s="330">
        <f t="shared" si="1"/>
        <v>0</v>
      </c>
      <c r="AF35" s="330">
        <f t="shared" si="5"/>
        <v>3609</v>
      </c>
      <c r="AG35" s="343">
        <f t="shared" si="2"/>
        <v>3609</v>
      </c>
      <c r="AH35" s="325"/>
      <c r="AI35" s="327"/>
      <c r="AJ35" s="325"/>
      <c r="AK35" s="327"/>
      <c r="AL35" s="325"/>
      <c r="AM35" s="327"/>
      <c r="AN35" s="325"/>
      <c r="AO35" s="327"/>
      <c r="AP35" s="325"/>
      <c r="AQ35" s="327"/>
      <c r="AR35" s="325"/>
      <c r="AS35" s="327"/>
      <c r="AT35" s="325"/>
      <c r="AU35" s="327"/>
      <c r="AV35" s="325"/>
      <c r="AW35" s="327"/>
      <c r="AX35" s="325"/>
      <c r="AY35" s="327"/>
      <c r="AZ35" s="325">
        <f t="shared" si="3"/>
        <v>0</v>
      </c>
      <c r="BA35" s="325">
        <f t="shared" si="4"/>
        <v>0</v>
      </c>
      <c r="BB35" s="344">
        <f t="shared" si="6"/>
        <v>0</v>
      </c>
    </row>
    <row r="36" spans="2:54" s="345" customFormat="1" ht="12" customHeight="1" x14ac:dyDescent="0.2">
      <c r="B36" s="659" t="s">
        <v>359</v>
      </c>
      <c r="C36" s="347" t="s">
        <v>588</v>
      </c>
      <c r="D36" s="497">
        <v>107060</v>
      </c>
      <c r="E36" s="331"/>
      <c r="F36" s="334"/>
      <c r="G36" s="364"/>
      <c r="H36" s="334"/>
      <c r="I36" s="362"/>
      <c r="J36" s="325"/>
      <c r="K36" s="331"/>
      <c r="L36" s="333"/>
      <c r="M36" s="334"/>
      <c r="N36" s="333"/>
      <c r="O36" s="334"/>
      <c r="P36" s="330"/>
      <c r="Q36" s="364"/>
      <c r="R36" s="329">
        <f>'ellátottak önk.'!E22</f>
        <v>1100</v>
      </c>
      <c r="S36" s="330"/>
      <c r="T36" s="329"/>
      <c r="U36" s="330"/>
      <c r="V36" s="329"/>
      <c r="W36" s="330"/>
      <c r="X36" s="329"/>
      <c r="Y36" s="330"/>
      <c r="Z36" s="329"/>
      <c r="AA36" s="330"/>
      <c r="AB36" s="329"/>
      <c r="AC36" s="330"/>
      <c r="AD36" s="329"/>
      <c r="AE36" s="330">
        <f t="shared" si="1"/>
        <v>0</v>
      </c>
      <c r="AF36" s="330">
        <f t="shared" si="5"/>
        <v>1100</v>
      </c>
      <c r="AG36" s="343">
        <f t="shared" si="2"/>
        <v>1100</v>
      </c>
      <c r="AH36" s="325"/>
      <c r="AI36" s="327"/>
      <c r="AJ36" s="325"/>
      <c r="AK36" s="327"/>
      <c r="AL36" s="325"/>
      <c r="AM36" s="327"/>
      <c r="AN36" s="325"/>
      <c r="AO36" s="327"/>
      <c r="AP36" s="325"/>
      <c r="AQ36" s="327"/>
      <c r="AR36" s="325"/>
      <c r="AS36" s="327"/>
      <c r="AT36" s="325"/>
      <c r="AU36" s="327"/>
      <c r="AV36" s="325"/>
      <c r="AW36" s="327"/>
      <c r="AX36" s="325"/>
      <c r="AY36" s="327"/>
      <c r="AZ36" s="325">
        <f t="shared" si="3"/>
        <v>0</v>
      </c>
      <c r="BA36" s="325">
        <f t="shared" si="4"/>
        <v>0</v>
      </c>
      <c r="BB36" s="344">
        <f t="shared" si="6"/>
        <v>0</v>
      </c>
    </row>
    <row r="37" spans="2:54" s="345" customFormat="1" ht="12" customHeight="1" x14ac:dyDescent="0.2">
      <c r="B37" s="659" t="s">
        <v>360</v>
      </c>
      <c r="C37" s="347" t="s">
        <v>530</v>
      </c>
      <c r="D37" s="497">
        <v>107060</v>
      </c>
      <c r="E37" s="331"/>
      <c r="F37" s="334"/>
      <c r="G37" s="364"/>
      <c r="H37" s="334"/>
      <c r="I37" s="362"/>
      <c r="J37" s="325"/>
      <c r="K37" s="331"/>
      <c r="L37" s="333"/>
      <c r="M37" s="334"/>
      <c r="N37" s="333"/>
      <c r="O37" s="334"/>
      <c r="P37" s="330"/>
      <c r="Q37" s="364"/>
      <c r="R37" s="329">
        <f>'ellátottak önk.'!E15</f>
        <v>600</v>
      </c>
      <c r="S37" s="330"/>
      <c r="T37" s="329"/>
      <c r="U37" s="330"/>
      <c r="V37" s="329"/>
      <c r="W37" s="330"/>
      <c r="X37" s="329"/>
      <c r="Y37" s="330"/>
      <c r="Z37" s="329"/>
      <c r="AA37" s="330"/>
      <c r="AB37" s="329"/>
      <c r="AC37" s="330"/>
      <c r="AD37" s="329"/>
      <c r="AE37" s="330">
        <f t="shared" si="1"/>
        <v>0</v>
      </c>
      <c r="AF37" s="330">
        <f t="shared" si="5"/>
        <v>600</v>
      </c>
      <c r="AG37" s="343">
        <f t="shared" si="2"/>
        <v>600</v>
      </c>
      <c r="AH37" s="325"/>
      <c r="AI37" s="327"/>
      <c r="AJ37" s="325"/>
      <c r="AK37" s="327"/>
      <c r="AL37" s="325"/>
      <c r="AM37" s="327"/>
      <c r="AN37" s="325"/>
      <c r="AO37" s="327"/>
      <c r="AP37" s="325"/>
      <c r="AQ37" s="327"/>
      <c r="AR37" s="325"/>
      <c r="AS37" s="327"/>
      <c r="AT37" s="325"/>
      <c r="AU37" s="327"/>
      <c r="AV37" s="325"/>
      <c r="AW37" s="327"/>
      <c r="AX37" s="325"/>
      <c r="AY37" s="327"/>
      <c r="AZ37" s="325">
        <f t="shared" si="3"/>
        <v>0</v>
      </c>
      <c r="BA37" s="325">
        <f t="shared" si="4"/>
        <v>0</v>
      </c>
      <c r="BB37" s="344">
        <f t="shared" si="6"/>
        <v>0</v>
      </c>
    </row>
    <row r="38" spans="2:54" s="345" customFormat="1" ht="12" customHeight="1" x14ac:dyDescent="0.2">
      <c r="B38" s="659" t="s">
        <v>361</v>
      </c>
      <c r="C38" s="347" t="s">
        <v>589</v>
      </c>
      <c r="D38" s="497">
        <v>107060</v>
      </c>
      <c r="E38" s="331"/>
      <c r="F38" s="334"/>
      <c r="G38" s="364"/>
      <c r="H38" s="334"/>
      <c r="I38" s="362"/>
      <c r="J38" s="325"/>
      <c r="K38" s="331"/>
      <c r="L38" s="333"/>
      <c r="M38" s="334"/>
      <c r="N38" s="333"/>
      <c r="O38" s="334"/>
      <c r="P38" s="330"/>
      <c r="Q38" s="364"/>
      <c r="R38" s="329">
        <f>'ellátottak önk.'!E21</f>
        <v>1800</v>
      </c>
      <c r="S38" s="330"/>
      <c r="T38" s="329"/>
      <c r="U38" s="330"/>
      <c r="V38" s="329"/>
      <c r="W38" s="330"/>
      <c r="X38" s="329"/>
      <c r="Y38" s="330"/>
      <c r="Z38" s="329"/>
      <c r="AA38" s="330"/>
      <c r="AB38" s="329"/>
      <c r="AC38" s="330"/>
      <c r="AD38" s="329"/>
      <c r="AE38" s="330">
        <f t="shared" si="1"/>
        <v>0</v>
      </c>
      <c r="AF38" s="330">
        <f t="shared" si="5"/>
        <v>1800</v>
      </c>
      <c r="AG38" s="343">
        <f t="shared" si="2"/>
        <v>1800</v>
      </c>
      <c r="AH38" s="325"/>
      <c r="AI38" s="327"/>
      <c r="AJ38" s="325"/>
      <c r="AK38" s="327"/>
      <c r="AL38" s="325"/>
      <c r="AM38" s="327"/>
      <c r="AN38" s="325"/>
      <c r="AO38" s="327"/>
      <c r="AP38" s="325"/>
      <c r="AQ38" s="327"/>
      <c r="AR38" s="325"/>
      <c r="AS38" s="327"/>
      <c r="AT38" s="325"/>
      <c r="AU38" s="327"/>
      <c r="AV38" s="325"/>
      <c r="AW38" s="327"/>
      <c r="AX38" s="325"/>
      <c r="AY38" s="327"/>
      <c r="AZ38" s="325">
        <f t="shared" si="3"/>
        <v>0</v>
      </c>
      <c r="BA38" s="325">
        <f t="shared" si="4"/>
        <v>0</v>
      </c>
      <c r="BB38" s="344">
        <f t="shared" si="6"/>
        <v>0</v>
      </c>
    </row>
    <row r="39" spans="2:54" s="345" customFormat="1" ht="12" customHeight="1" x14ac:dyDescent="0.2">
      <c r="B39" s="659" t="s">
        <v>362</v>
      </c>
      <c r="C39" s="347" t="s">
        <v>532</v>
      </c>
      <c r="D39" s="497">
        <v>107060</v>
      </c>
      <c r="E39" s="331"/>
      <c r="F39" s="334"/>
      <c r="G39" s="364"/>
      <c r="H39" s="334"/>
      <c r="I39" s="362"/>
      <c r="J39" s="325"/>
      <c r="K39" s="331"/>
      <c r="L39" s="333"/>
      <c r="M39" s="334"/>
      <c r="N39" s="333"/>
      <c r="O39" s="334"/>
      <c r="P39" s="330"/>
      <c r="Q39" s="364"/>
      <c r="R39" s="329">
        <f>'ellátottak önk.'!E16</f>
        <v>800</v>
      </c>
      <c r="S39" s="330"/>
      <c r="T39" s="329"/>
      <c r="U39" s="330"/>
      <c r="V39" s="329"/>
      <c r="W39" s="330"/>
      <c r="X39" s="329"/>
      <c r="Y39" s="330"/>
      <c r="Z39" s="329"/>
      <c r="AA39" s="330"/>
      <c r="AB39" s="329"/>
      <c r="AC39" s="330"/>
      <c r="AD39" s="329"/>
      <c r="AE39" s="330">
        <f t="shared" si="1"/>
        <v>0</v>
      </c>
      <c r="AF39" s="330">
        <f t="shared" si="5"/>
        <v>800</v>
      </c>
      <c r="AG39" s="343">
        <f t="shared" si="2"/>
        <v>800</v>
      </c>
      <c r="AH39" s="325"/>
      <c r="AI39" s="327"/>
      <c r="AJ39" s="325"/>
      <c r="AK39" s="327"/>
      <c r="AL39" s="325"/>
      <c r="AM39" s="327"/>
      <c r="AN39" s="325"/>
      <c r="AO39" s="327"/>
      <c r="AP39" s="325"/>
      <c r="AQ39" s="327"/>
      <c r="AR39" s="325"/>
      <c r="AS39" s="327"/>
      <c r="AT39" s="325"/>
      <c r="AU39" s="327"/>
      <c r="AV39" s="325"/>
      <c r="AW39" s="327"/>
      <c r="AX39" s="325"/>
      <c r="AY39" s="327"/>
      <c r="AZ39" s="325">
        <f t="shared" si="3"/>
        <v>0</v>
      </c>
      <c r="BA39" s="325">
        <f t="shared" si="4"/>
        <v>0</v>
      </c>
      <c r="BB39" s="344">
        <f t="shared" si="6"/>
        <v>0</v>
      </c>
    </row>
    <row r="40" spans="2:54" s="345" customFormat="1" ht="12" customHeight="1" x14ac:dyDescent="0.2">
      <c r="B40" s="659" t="s">
        <v>363</v>
      </c>
      <c r="C40" s="347" t="s">
        <v>533</v>
      </c>
      <c r="D40" s="497">
        <v>107060</v>
      </c>
      <c r="E40" s="331"/>
      <c r="F40" s="334"/>
      <c r="G40" s="364"/>
      <c r="H40" s="334"/>
      <c r="I40" s="362"/>
      <c r="J40" s="325"/>
      <c r="K40" s="331"/>
      <c r="L40" s="333"/>
      <c r="M40" s="334"/>
      <c r="N40" s="333"/>
      <c r="O40" s="334"/>
      <c r="P40" s="330"/>
      <c r="Q40" s="364"/>
      <c r="R40" s="329">
        <v>800</v>
      </c>
      <c r="S40" s="330"/>
      <c r="T40" s="329"/>
      <c r="U40" s="330"/>
      <c r="V40" s="329"/>
      <c r="W40" s="330"/>
      <c r="X40" s="329"/>
      <c r="Y40" s="330"/>
      <c r="Z40" s="329"/>
      <c r="AA40" s="330"/>
      <c r="AB40" s="329"/>
      <c r="AC40" s="330"/>
      <c r="AD40" s="329"/>
      <c r="AE40" s="330">
        <f t="shared" si="1"/>
        <v>0</v>
      </c>
      <c r="AF40" s="330">
        <f t="shared" si="5"/>
        <v>800</v>
      </c>
      <c r="AG40" s="343">
        <f t="shared" si="2"/>
        <v>800</v>
      </c>
      <c r="AH40" s="325"/>
      <c r="AI40" s="327"/>
      <c r="AJ40" s="325"/>
      <c r="AK40" s="327"/>
      <c r="AL40" s="325"/>
      <c r="AM40" s="327"/>
      <c r="AN40" s="325"/>
      <c r="AO40" s="327"/>
      <c r="AP40" s="325"/>
      <c r="AQ40" s="327"/>
      <c r="AR40" s="325"/>
      <c r="AS40" s="327"/>
      <c r="AT40" s="325"/>
      <c r="AU40" s="327"/>
      <c r="AV40" s="325"/>
      <c r="AW40" s="327"/>
      <c r="AX40" s="325"/>
      <c r="AY40" s="327"/>
      <c r="AZ40" s="325">
        <f t="shared" si="3"/>
        <v>0</v>
      </c>
      <c r="BA40" s="325">
        <f t="shared" si="4"/>
        <v>0</v>
      </c>
      <c r="BB40" s="344">
        <f t="shared" si="6"/>
        <v>0</v>
      </c>
    </row>
    <row r="41" spans="2:54" s="345" customFormat="1" ht="12" customHeight="1" x14ac:dyDescent="0.2">
      <c r="B41" s="659" t="s">
        <v>364</v>
      </c>
      <c r="C41" s="347" t="s">
        <v>536</v>
      </c>
      <c r="D41" s="497">
        <v>107060</v>
      </c>
      <c r="E41" s="331"/>
      <c r="F41" s="334"/>
      <c r="G41" s="364"/>
      <c r="H41" s="334"/>
      <c r="I41" s="362">
        <v>251</v>
      </c>
      <c r="J41" s="325"/>
      <c r="K41" s="331"/>
      <c r="L41" s="333"/>
      <c r="M41" s="334"/>
      <c r="N41" s="333"/>
      <c r="O41" s="334"/>
      <c r="P41" s="330"/>
      <c r="Q41" s="362"/>
      <c r="R41" s="329">
        <f>'ellátottak önk.'!E20</f>
        <v>0</v>
      </c>
      <c r="S41" s="330"/>
      <c r="T41" s="329"/>
      <c r="U41" s="330"/>
      <c r="V41" s="329"/>
      <c r="W41" s="330"/>
      <c r="X41" s="329"/>
      <c r="Y41" s="330"/>
      <c r="Z41" s="329"/>
      <c r="AA41" s="330"/>
      <c r="AB41" s="329"/>
      <c r="AC41" s="330"/>
      <c r="AD41" s="329"/>
      <c r="AE41" s="330">
        <f t="shared" si="1"/>
        <v>251</v>
      </c>
      <c r="AF41" s="330">
        <f t="shared" si="5"/>
        <v>0</v>
      </c>
      <c r="AG41" s="343">
        <f t="shared" si="2"/>
        <v>251</v>
      </c>
      <c r="AH41" s="325"/>
      <c r="AI41" s="327"/>
      <c r="AJ41" s="325"/>
      <c r="AK41" s="327"/>
      <c r="AL41" s="325"/>
      <c r="AM41" s="327"/>
      <c r="AN41" s="325"/>
      <c r="AO41" s="327"/>
      <c r="AP41" s="325"/>
      <c r="AQ41" s="327"/>
      <c r="AR41" s="325"/>
      <c r="AS41" s="327"/>
      <c r="AT41" s="325"/>
      <c r="AU41" s="327"/>
      <c r="AV41" s="325"/>
      <c r="AW41" s="327"/>
      <c r="AX41" s="325"/>
      <c r="AY41" s="327"/>
      <c r="AZ41" s="325">
        <f t="shared" si="3"/>
        <v>0</v>
      </c>
      <c r="BA41" s="325">
        <f t="shared" si="4"/>
        <v>0</v>
      </c>
      <c r="BB41" s="344">
        <f t="shared" si="6"/>
        <v>0</v>
      </c>
    </row>
    <row r="42" spans="2:54" s="345" customFormat="1" ht="12" customHeight="1" x14ac:dyDescent="0.2">
      <c r="B42" s="659" t="s">
        <v>365</v>
      </c>
      <c r="C42" s="347" t="s">
        <v>531</v>
      </c>
      <c r="D42" s="497">
        <v>107060</v>
      </c>
      <c r="E42" s="331"/>
      <c r="F42" s="334"/>
      <c r="G42" s="364"/>
      <c r="H42" s="334"/>
      <c r="I42" s="362"/>
      <c r="J42" s="325"/>
      <c r="K42" s="331"/>
      <c r="L42" s="333"/>
      <c r="M42" s="334"/>
      <c r="N42" s="333"/>
      <c r="O42" s="334"/>
      <c r="P42" s="330"/>
      <c r="Q42" s="364"/>
      <c r="R42" s="329">
        <f>'ellátottak önk.'!E13</f>
        <v>500</v>
      </c>
      <c r="S42" s="330"/>
      <c r="T42" s="329"/>
      <c r="U42" s="330"/>
      <c r="V42" s="329"/>
      <c r="W42" s="330"/>
      <c r="X42" s="329"/>
      <c r="Y42" s="330"/>
      <c r="Z42" s="329"/>
      <c r="AA42" s="330"/>
      <c r="AB42" s="329"/>
      <c r="AC42" s="330"/>
      <c r="AD42" s="329"/>
      <c r="AE42" s="330">
        <f t="shared" si="1"/>
        <v>0</v>
      </c>
      <c r="AF42" s="330">
        <f t="shared" si="5"/>
        <v>500</v>
      </c>
      <c r="AG42" s="343">
        <f t="shared" si="2"/>
        <v>500</v>
      </c>
      <c r="AH42" s="325"/>
      <c r="AI42" s="327"/>
      <c r="AJ42" s="325"/>
      <c r="AK42" s="327"/>
      <c r="AL42" s="325"/>
      <c r="AM42" s="327"/>
      <c r="AN42" s="325"/>
      <c r="AO42" s="327"/>
      <c r="AP42" s="325"/>
      <c r="AQ42" s="327"/>
      <c r="AR42" s="325"/>
      <c r="AS42" s="327"/>
      <c r="AT42" s="325"/>
      <c r="AU42" s="327"/>
      <c r="AV42" s="325"/>
      <c r="AW42" s="327"/>
      <c r="AX42" s="325"/>
      <c r="AY42" s="327"/>
      <c r="AZ42" s="325">
        <f t="shared" si="3"/>
        <v>0</v>
      </c>
      <c r="BA42" s="325">
        <f t="shared" si="4"/>
        <v>0</v>
      </c>
      <c r="BB42" s="344">
        <f t="shared" si="6"/>
        <v>0</v>
      </c>
    </row>
    <row r="43" spans="2:54" s="345" customFormat="1" ht="12" customHeight="1" x14ac:dyDescent="0.2">
      <c r="B43" s="659" t="s">
        <v>366</v>
      </c>
      <c r="C43" s="347" t="s">
        <v>582</v>
      </c>
      <c r="D43" s="497">
        <v>107060</v>
      </c>
      <c r="E43" s="331"/>
      <c r="F43" s="334"/>
      <c r="G43" s="364"/>
      <c r="H43" s="334"/>
      <c r="I43" s="362"/>
      <c r="J43" s="325"/>
      <c r="K43" s="331"/>
      <c r="L43" s="333"/>
      <c r="M43" s="334"/>
      <c r="N43" s="333"/>
      <c r="O43" s="334"/>
      <c r="P43" s="330"/>
      <c r="Q43" s="362"/>
      <c r="R43" s="329">
        <f>'ellátottak önk.'!E23</f>
        <v>600</v>
      </c>
      <c r="S43" s="330"/>
      <c r="T43" s="329"/>
      <c r="U43" s="330"/>
      <c r="V43" s="329"/>
      <c r="W43" s="330"/>
      <c r="X43" s="329"/>
      <c r="Y43" s="330"/>
      <c r="Z43" s="329"/>
      <c r="AA43" s="330"/>
      <c r="AB43" s="329"/>
      <c r="AC43" s="330"/>
      <c r="AD43" s="329"/>
      <c r="AE43" s="330">
        <f t="shared" si="1"/>
        <v>0</v>
      </c>
      <c r="AF43" s="330">
        <f t="shared" si="5"/>
        <v>600</v>
      </c>
      <c r="AG43" s="343">
        <f t="shared" si="2"/>
        <v>600</v>
      </c>
      <c r="AH43" s="325"/>
      <c r="AI43" s="327"/>
      <c r="AJ43" s="325"/>
      <c r="AK43" s="327"/>
      <c r="AL43" s="325"/>
      <c r="AM43" s="327"/>
      <c r="AN43" s="325"/>
      <c r="AO43" s="327"/>
      <c r="AP43" s="325"/>
      <c r="AQ43" s="327"/>
      <c r="AR43" s="325"/>
      <c r="AS43" s="327"/>
      <c r="AT43" s="325"/>
      <c r="AU43" s="327"/>
      <c r="AV43" s="325"/>
      <c r="AW43" s="327"/>
      <c r="AX43" s="325"/>
      <c r="AY43" s="327"/>
      <c r="AZ43" s="325">
        <f t="shared" si="3"/>
        <v>0</v>
      </c>
      <c r="BA43" s="325">
        <f t="shared" si="4"/>
        <v>0</v>
      </c>
      <c r="BB43" s="344">
        <f t="shared" si="6"/>
        <v>0</v>
      </c>
    </row>
    <row r="44" spans="2:54" s="345" customFormat="1" ht="12" customHeight="1" x14ac:dyDescent="0.2">
      <c r="B44" s="659" t="s">
        <v>367</v>
      </c>
      <c r="C44" s="347" t="s">
        <v>720</v>
      </c>
      <c r="D44" s="497" t="s">
        <v>812</v>
      </c>
      <c r="E44" s="331"/>
      <c r="F44" s="334"/>
      <c r="G44" s="364"/>
      <c r="H44" s="334"/>
      <c r="I44" s="362"/>
      <c r="J44" s="325"/>
      <c r="K44" s="331"/>
      <c r="L44" s="333"/>
      <c r="M44" s="334"/>
      <c r="N44" s="333"/>
      <c r="O44" s="334"/>
      <c r="P44" s="330"/>
      <c r="Q44" s="362"/>
      <c r="R44" s="329"/>
      <c r="S44" s="330"/>
      <c r="T44" s="329"/>
      <c r="U44" s="330"/>
      <c r="V44" s="329"/>
      <c r="W44" s="330"/>
      <c r="X44" s="329">
        <f>'felhalm. kiad.  '!G80</f>
        <v>0</v>
      </c>
      <c r="Y44" s="330"/>
      <c r="Z44" s="329"/>
      <c r="AA44" s="330"/>
      <c r="AB44" s="329"/>
      <c r="AC44" s="330"/>
      <c r="AD44" s="329"/>
      <c r="AE44" s="330">
        <f t="shared" si="1"/>
        <v>0</v>
      </c>
      <c r="AF44" s="330">
        <f t="shared" si="5"/>
        <v>0</v>
      </c>
      <c r="AG44" s="343">
        <f t="shared" si="2"/>
        <v>0</v>
      </c>
      <c r="AH44" s="325"/>
      <c r="AI44" s="327"/>
      <c r="AJ44" s="325"/>
      <c r="AK44" s="327"/>
      <c r="AL44" s="325"/>
      <c r="AM44" s="327"/>
      <c r="AN44" s="325"/>
      <c r="AO44" s="327"/>
      <c r="AP44" s="325"/>
      <c r="AQ44" s="327"/>
      <c r="AR44" s="325"/>
      <c r="AS44" s="327"/>
      <c r="AT44" s="325"/>
      <c r="AU44" s="327">
        <f>'felh. bev.  '!D28</f>
        <v>2145</v>
      </c>
      <c r="AV44" s="325"/>
      <c r="AW44" s="327"/>
      <c r="AX44" s="325"/>
      <c r="AY44" s="327"/>
      <c r="AZ44" s="325">
        <f t="shared" si="3"/>
        <v>0</v>
      </c>
      <c r="BA44" s="325">
        <f t="shared" si="4"/>
        <v>2145</v>
      </c>
      <c r="BB44" s="344">
        <f t="shared" si="6"/>
        <v>2145</v>
      </c>
    </row>
    <row r="45" spans="2:54" s="345" customFormat="1" ht="16.5" x14ac:dyDescent="0.2">
      <c r="B45" s="659" t="s">
        <v>414</v>
      </c>
      <c r="C45" s="347" t="s">
        <v>719</v>
      </c>
      <c r="D45" s="497" t="s">
        <v>805</v>
      </c>
      <c r="E45" s="331"/>
      <c r="F45" s="334"/>
      <c r="G45" s="364"/>
      <c r="H45" s="334"/>
      <c r="I45" s="362"/>
      <c r="J45" s="325"/>
      <c r="K45" s="331"/>
      <c r="L45" s="333"/>
      <c r="M45" s="334"/>
      <c r="N45" s="333"/>
      <c r="O45" s="334"/>
      <c r="P45" s="330"/>
      <c r="Q45" s="362"/>
      <c r="R45" s="329"/>
      <c r="S45" s="330"/>
      <c r="T45" s="329"/>
      <c r="U45" s="330">
        <f>'felhalm. kiad.  '!G65+'felhalm. kiad.  '!G66</f>
        <v>1574</v>
      </c>
      <c r="V45" s="329"/>
      <c r="W45" s="330"/>
      <c r="X45" s="329"/>
      <c r="Z45" s="329">
        <f>'felhalm. kiad.  '!G75</f>
        <v>63281</v>
      </c>
      <c r="AA45" s="330"/>
      <c r="AB45" s="329"/>
      <c r="AC45" s="330"/>
      <c r="AD45" s="329"/>
      <c r="AE45" s="330">
        <f t="shared" si="1"/>
        <v>1574</v>
      </c>
      <c r="AF45" s="330">
        <f t="shared" si="5"/>
        <v>63281</v>
      </c>
      <c r="AG45" s="343">
        <f t="shared" si="2"/>
        <v>64855</v>
      </c>
      <c r="AH45" s="325"/>
      <c r="AI45" s="327"/>
      <c r="AJ45" s="325"/>
      <c r="AK45" s="327"/>
      <c r="AL45" s="325"/>
      <c r="AM45" s="327"/>
      <c r="AN45" s="325"/>
      <c r="AO45" s="327"/>
      <c r="AP45" s="325"/>
      <c r="AQ45" s="327"/>
      <c r="AR45" s="325"/>
      <c r="AS45" s="327"/>
      <c r="AT45" s="325"/>
      <c r="AU45" s="327"/>
      <c r="AV45" s="325"/>
      <c r="AW45" s="327"/>
      <c r="AX45" s="325"/>
      <c r="AY45" s="327"/>
      <c r="AZ45" s="325">
        <f t="shared" si="3"/>
        <v>0</v>
      </c>
      <c r="BA45" s="325">
        <f t="shared" si="4"/>
        <v>0</v>
      </c>
      <c r="BB45" s="344">
        <f t="shared" si="6"/>
        <v>0</v>
      </c>
    </row>
    <row r="46" spans="2:54" s="345" customFormat="1" ht="12" customHeight="1" x14ac:dyDescent="0.2">
      <c r="B46" s="659" t="s">
        <v>415</v>
      </c>
      <c r="C46" s="345" t="s">
        <v>515</v>
      </c>
      <c r="D46" s="535" t="s">
        <v>741</v>
      </c>
      <c r="E46" s="332"/>
      <c r="F46" s="325"/>
      <c r="G46" s="326"/>
      <c r="H46" s="325"/>
      <c r="I46" s="326">
        <v>13000</v>
      </c>
      <c r="J46" s="325"/>
      <c r="K46" s="332"/>
      <c r="L46" s="327"/>
      <c r="M46" s="325"/>
      <c r="N46" s="327"/>
      <c r="O46" s="325"/>
      <c r="P46" s="325"/>
      <c r="Q46" s="326"/>
      <c r="R46" s="327"/>
      <c r="S46" s="325"/>
      <c r="T46" s="327"/>
      <c r="U46" s="325"/>
      <c r="V46" s="327"/>
      <c r="W46" s="325"/>
      <c r="X46" s="327"/>
      <c r="Y46" s="325"/>
      <c r="Z46" s="327"/>
      <c r="AA46" s="325"/>
      <c r="AB46" s="327"/>
      <c r="AC46" s="325"/>
      <c r="AD46" s="327"/>
      <c r="AE46" s="330">
        <f t="shared" si="1"/>
        <v>13000</v>
      </c>
      <c r="AF46" s="330">
        <f t="shared" si="5"/>
        <v>0</v>
      </c>
      <c r="AG46" s="343">
        <f t="shared" si="2"/>
        <v>13000</v>
      </c>
      <c r="AH46" s="325"/>
      <c r="AI46" s="327"/>
      <c r="AJ46" s="325"/>
      <c r="AK46" s="327"/>
      <c r="AL46" s="325">
        <v>10000</v>
      </c>
      <c r="AM46" s="327"/>
      <c r="AN46" s="325"/>
      <c r="AO46" s="327"/>
      <c r="AP46" s="325"/>
      <c r="AQ46" s="327"/>
      <c r="AR46" s="325"/>
      <c r="AS46" s="327"/>
      <c r="AT46" s="325"/>
      <c r="AU46" s="327"/>
      <c r="AV46" s="325"/>
      <c r="AW46" s="327"/>
      <c r="AX46" s="325"/>
      <c r="AY46" s="327"/>
      <c r="AZ46" s="325">
        <f t="shared" si="3"/>
        <v>10000</v>
      </c>
      <c r="BA46" s="325">
        <f t="shared" si="4"/>
        <v>0</v>
      </c>
      <c r="BB46" s="344">
        <f t="shared" si="6"/>
        <v>10000</v>
      </c>
    </row>
    <row r="47" spans="2:54" s="345" customFormat="1" ht="12" customHeight="1" x14ac:dyDescent="0.2">
      <c r="B47" s="659" t="s">
        <v>416</v>
      </c>
      <c r="C47" s="345" t="s">
        <v>590</v>
      </c>
      <c r="D47" s="535" t="s">
        <v>741</v>
      </c>
      <c r="E47" s="332"/>
      <c r="F47" s="325"/>
      <c r="G47" s="326"/>
      <c r="H47" s="325"/>
      <c r="I47" s="326"/>
      <c r="J47" s="325">
        <v>18000</v>
      </c>
      <c r="K47" s="332"/>
      <c r="L47" s="327"/>
      <c r="M47" s="325"/>
      <c r="N47" s="327"/>
      <c r="O47" s="325"/>
      <c r="P47" s="325"/>
      <c r="Q47" s="326"/>
      <c r="R47" s="327"/>
      <c r="S47" s="325"/>
      <c r="T47" s="327"/>
      <c r="U47" s="325"/>
      <c r="V47" s="327"/>
      <c r="W47" s="325"/>
      <c r="X47" s="327"/>
      <c r="Y47" s="325"/>
      <c r="Z47" s="327"/>
      <c r="AA47" s="325"/>
      <c r="AB47" s="327"/>
      <c r="AC47" s="325"/>
      <c r="AD47" s="327"/>
      <c r="AE47" s="330">
        <f t="shared" si="1"/>
        <v>0</v>
      </c>
      <c r="AF47" s="330">
        <f t="shared" si="5"/>
        <v>18000</v>
      </c>
      <c r="AG47" s="343">
        <f t="shared" si="2"/>
        <v>18000</v>
      </c>
      <c r="AH47" s="325"/>
      <c r="AI47" s="327"/>
      <c r="AJ47" s="325"/>
      <c r="AK47" s="327"/>
      <c r="AL47" s="325"/>
      <c r="AM47" s="327">
        <v>18000</v>
      </c>
      <c r="AN47" s="325"/>
      <c r="AO47" s="327"/>
      <c r="AP47" s="325"/>
      <c r="AQ47" s="327"/>
      <c r="AR47" s="325"/>
      <c r="AS47" s="327"/>
      <c r="AT47" s="325"/>
      <c r="AU47" s="327"/>
      <c r="AV47" s="325"/>
      <c r="AW47" s="327"/>
      <c r="AX47" s="325"/>
      <c r="AY47" s="327"/>
      <c r="AZ47" s="325">
        <f t="shared" si="3"/>
        <v>0</v>
      </c>
      <c r="BA47" s="325">
        <f t="shared" si="4"/>
        <v>18000</v>
      </c>
      <c r="BB47" s="344">
        <f t="shared" si="6"/>
        <v>18000</v>
      </c>
    </row>
    <row r="48" spans="2:54" s="345" customFormat="1" ht="12" customHeight="1" x14ac:dyDescent="0.2">
      <c r="B48" s="659" t="s">
        <v>417</v>
      </c>
      <c r="C48" s="345" t="s">
        <v>817</v>
      </c>
      <c r="D48" s="535" t="s">
        <v>736</v>
      </c>
      <c r="E48" s="332">
        <v>34896</v>
      </c>
      <c r="F48" s="325"/>
      <c r="G48" s="326">
        <v>4700</v>
      </c>
      <c r="H48" s="325"/>
      <c r="I48" s="326">
        <v>1220</v>
      </c>
      <c r="J48" s="325"/>
      <c r="K48" s="332"/>
      <c r="L48" s="327"/>
      <c r="M48" s="325"/>
      <c r="N48" s="327"/>
      <c r="O48" s="325"/>
      <c r="P48" s="325"/>
      <c r="Q48" s="326"/>
      <c r="R48" s="327"/>
      <c r="S48" s="325"/>
      <c r="T48" s="327"/>
      <c r="U48" s="325"/>
      <c r="V48" s="327"/>
      <c r="W48" s="325"/>
      <c r="X48" s="327"/>
      <c r="Y48" s="325"/>
      <c r="Z48" s="327"/>
      <c r="AA48" s="325"/>
      <c r="AB48" s="327"/>
      <c r="AC48" s="325"/>
      <c r="AD48" s="327"/>
      <c r="AE48" s="330">
        <f t="shared" si="1"/>
        <v>40816</v>
      </c>
      <c r="AF48" s="330">
        <f t="shared" si="5"/>
        <v>0</v>
      </c>
      <c r="AG48" s="343">
        <f t="shared" si="2"/>
        <v>40816</v>
      </c>
      <c r="AH48" s="325"/>
      <c r="AI48" s="327"/>
      <c r="AJ48" s="325"/>
      <c r="AK48" s="327"/>
      <c r="AL48" s="325"/>
      <c r="AM48" s="327"/>
      <c r="AN48" s="325"/>
      <c r="AO48" s="327"/>
      <c r="AP48" s="325"/>
      <c r="AQ48" s="327"/>
      <c r="AR48" s="325"/>
      <c r="AS48" s="327"/>
      <c r="AT48" s="325"/>
      <c r="AU48" s="327"/>
      <c r="AV48" s="325"/>
      <c r="AW48" s="327"/>
      <c r="AX48" s="325"/>
      <c r="AY48" s="327"/>
      <c r="AZ48" s="325">
        <f t="shared" si="3"/>
        <v>0</v>
      </c>
      <c r="BA48" s="325">
        <f t="shared" si="4"/>
        <v>0</v>
      </c>
      <c r="BB48" s="344">
        <f t="shared" si="6"/>
        <v>0</v>
      </c>
    </row>
    <row r="49" spans="2:54" s="345" customFormat="1" ht="12" customHeight="1" x14ac:dyDescent="0.2">
      <c r="B49" s="659" t="s">
        <v>94</v>
      </c>
      <c r="C49" s="345" t="s">
        <v>511</v>
      </c>
      <c r="D49" s="535" t="s">
        <v>736</v>
      </c>
      <c r="E49" s="332"/>
      <c r="F49" s="325">
        <v>3000</v>
      </c>
      <c r="G49" s="326"/>
      <c r="H49" s="325">
        <v>1300</v>
      </c>
      <c r="I49" s="326"/>
      <c r="J49" s="325">
        <v>4000</v>
      </c>
      <c r="K49" s="332"/>
      <c r="L49" s="327"/>
      <c r="M49" s="325"/>
      <c r="N49" s="327"/>
      <c r="O49" s="325"/>
      <c r="P49" s="325"/>
      <c r="Q49" s="326"/>
      <c r="R49" s="327"/>
      <c r="S49" s="325"/>
      <c r="T49" s="327"/>
      <c r="U49" s="325"/>
      <c r="V49" s="327"/>
      <c r="W49" s="325"/>
      <c r="X49" s="327"/>
      <c r="Y49" s="325"/>
      <c r="Z49" s="327"/>
      <c r="AA49" s="325"/>
      <c r="AB49" s="327"/>
      <c r="AC49" s="325"/>
      <c r="AD49" s="327"/>
      <c r="AE49" s="330">
        <f t="shared" si="1"/>
        <v>0</v>
      </c>
      <c r="AF49" s="330">
        <f t="shared" si="5"/>
        <v>8300</v>
      </c>
      <c r="AG49" s="343">
        <f t="shared" si="2"/>
        <v>8300</v>
      </c>
      <c r="AH49" s="325"/>
      <c r="AI49" s="327"/>
      <c r="AJ49" s="325"/>
      <c r="AK49" s="327"/>
      <c r="AL49" s="325"/>
      <c r="AM49" s="327"/>
      <c r="AN49" s="325"/>
      <c r="AO49" s="327"/>
      <c r="AP49" s="325"/>
      <c r="AQ49" s="327"/>
      <c r="AR49" s="325"/>
      <c r="AS49" s="327"/>
      <c r="AT49" s="325"/>
      <c r="AU49" s="327"/>
      <c r="AV49" s="325"/>
      <c r="AW49" s="327"/>
      <c r="AX49" s="325"/>
      <c r="AY49" s="327"/>
      <c r="AZ49" s="325">
        <f t="shared" si="3"/>
        <v>0</v>
      </c>
      <c r="BA49" s="325">
        <f t="shared" si="4"/>
        <v>0</v>
      </c>
      <c r="BB49" s="344">
        <f t="shared" si="6"/>
        <v>0</v>
      </c>
    </row>
    <row r="50" spans="2:54" s="345" customFormat="1" ht="12" customHeight="1" x14ac:dyDescent="0.2">
      <c r="B50" s="659" t="s">
        <v>442</v>
      </c>
      <c r="C50" s="345" t="s">
        <v>594</v>
      </c>
      <c r="D50" s="535" t="s">
        <v>736</v>
      </c>
      <c r="E50" s="332"/>
      <c r="F50" s="325">
        <v>20216</v>
      </c>
      <c r="G50" s="326"/>
      <c r="H50" s="325">
        <v>8487</v>
      </c>
      <c r="I50" s="326"/>
      <c r="J50" s="325">
        <v>5448</v>
      </c>
      <c r="K50" s="332"/>
      <c r="L50" s="327"/>
      <c r="M50" s="325"/>
      <c r="N50" s="327"/>
      <c r="O50" s="325"/>
      <c r="P50" s="325"/>
      <c r="Q50" s="326"/>
      <c r="R50" s="327"/>
      <c r="S50" s="325"/>
      <c r="T50" s="327"/>
      <c r="U50" s="325"/>
      <c r="V50" s="327"/>
      <c r="W50" s="325"/>
      <c r="X50" s="327"/>
      <c r="Y50" s="325"/>
      <c r="Z50" s="327"/>
      <c r="AA50" s="325"/>
      <c r="AB50" s="327"/>
      <c r="AC50" s="325"/>
      <c r="AD50" s="327"/>
      <c r="AE50" s="330">
        <f t="shared" si="1"/>
        <v>0</v>
      </c>
      <c r="AF50" s="330">
        <f t="shared" si="5"/>
        <v>34151</v>
      </c>
      <c r="AG50" s="343">
        <f t="shared" si="2"/>
        <v>34151</v>
      </c>
      <c r="AH50" s="325"/>
      <c r="AI50" s="327"/>
      <c r="AJ50" s="325"/>
      <c r="AK50" s="327"/>
      <c r="AL50" s="325"/>
      <c r="AM50" s="327"/>
      <c r="AN50" s="325"/>
      <c r="AO50" s="327"/>
      <c r="AP50" s="325"/>
      <c r="AQ50" s="327"/>
      <c r="AR50" s="325"/>
      <c r="AS50" s="327"/>
      <c r="AT50" s="325"/>
      <c r="AU50" s="327"/>
      <c r="AV50" s="325"/>
      <c r="AW50" s="327"/>
      <c r="AX50" s="325"/>
      <c r="AY50" s="327"/>
      <c r="AZ50" s="325">
        <f t="shared" si="3"/>
        <v>0</v>
      </c>
      <c r="BA50" s="325">
        <f t="shared" si="4"/>
        <v>0</v>
      </c>
      <c r="BB50" s="344">
        <f t="shared" si="6"/>
        <v>0</v>
      </c>
    </row>
    <row r="51" spans="2:54" s="345" customFormat="1" ht="12" customHeight="1" x14ac:dyDescent="0.2">
      <c r="B51" s="659" t="s">
        <v>443</v>
      </c>
      <c r="C51" s="345" t="s">
        <v>592</v>
      </c>
      <c r="D51" s="535" t="s">
        <v>742</v>
      </c>
      <c r="E51" s="332"/>
      <c r="F51" s="325"/>
      <c r="G51" s="326"/>
      <c r="H51" s="325"/>
      <c r="I51" s="326"/>
      <c r="J51" s="325">
        <v>26000</v>
      </c>
      <c r="K51" s="332"/>
      <c r="L51" s="327"/>
      <c r="M51" s="325"/>
      <c r="N51" s="327"/>
      <c r="O51" s="325"/>
      <c r="P51" s="325"/>
      <c r="Q51" s="326"/>
      <c r="R51" s="327"/>
      <c r="S51" s="325"/>
      <c r="T51" s="327"/>
      <c r="U51" s="325"/>
      <c r="V51" s="327"/>
      <c r="W51" s="325"/>
      <c r="X51" s="327"/>
      <c r="Y51" s="325"/>
      <c r="Z51" s="327"/>
      <c r="AA51" s="325"/>
      <c r="AB51" s="327"/>
      <c r="AC51" s="325"/>
      <c r="AD51" s="327"/>
      <c r="AE51" s="330">
        <f t="shared" si="1"/>
        <v>0</v>
      </c>
      <c r="AF51" s="330">
        <f t="shared" si="5"/>
        <v>26000</v>
      </c>
      <c r="AG51" s="343">
        <f t="shared" si="2"/>
        <v>26000</v>
      </c>
      <c r="AH51" s="325"/>
      <c r="AI51" s="327"/>
      <c r="AJ51" s="325"/>
      <c r="AK51" s="327"/>
      <c r="AL51" s="325"/>
      <c r="AM51" s="327"/>
      <c r="AN51" s="325"/>
      <c r="AO51" s="327"/>
      <c r="AP51" s="325"/>
      <c r="AQ51" s="327"/>
      <c r="AR51" s="325"/>
      <c r="AS51" s="327"/>
      <c r="AT51" s="325"/>
      <c r="AU51" s="327"/>
      <c r="AV51" s="325"/>
      <c r="AW51" s="327"/>
      <c r="AX51" s="325"/>
      <c r="AY51" s="327"/>
      <c r="AZ51" s="325">
        <f t="shared" si="3"/>
        <v>0</v>
      </c>
      <c r="BA51" s="325">
        <f t="shared" si="4"/>
        <v>0</v>
      </c>
      <c r="BB51" s="344">
        <f t="shared" si="6"/>
        <v>0</v>
      </c>
    </row>
    <row r="52" spans="2:54" s="345" customFormat="1" ht="12" customHeight="1" x14ac:dyDescent="0.2">
      <c r="B52" s="659" t="s">
        <v>95</v>
      </c>
      <c r="C52" s="345" t="s">
        <v>815</v>
      </c>
      <c r="D52" s="535" t="s">
        <v>742</v>
      </c>
      <c r="E52" s="332"/>
      <c r="F52" s="325"/>
      <c r="G52" s="326"/>
      <c r="H52" s="325"/>
      <c r="I52" s="326"/>
      <c r="J52" s="325">
        <v>13625</v>
      </c>
      <c r="K52" s="332"/>
      <c r="L52" s="327"/>
      <c r="M52" s="325"/>
      <c r="N52" s="327"/>
      <c r="O52" s="325"/>
      <c r="P52" s="325"/>
      <c r="Q52" s="326"/>
      <c r="R52" s="327"/>
      <c r="S52" s="325"/>
      <c r="T52" s="327"/>
      <c r="U52" s="325"/>
      <c r="V52" s="327"/>
      <c r="W52" s="325"/>
      <c r="X52" s="327"/>
      <c r="Y52" s="325"/>
      <c r="Z52" s="327"/>
      <c r="AA52" s="325"/>
      <c r="AB52" s="327"/>
      <c r="AC52" s="325"/>
      <c r="AD52" s="327"/>
      <c r="AE52" s="330">
        <f t="shared" si="1"/>
        <v>0</v>
      </c>
      <c r="AF52" s="330">
        <f t="shared" si="5"/>
        <v>13625</v>
      </c>
      <c r="AG52" s="343">
        <f t="shared" si="2"/>
        <v>13625</v>
      </c>
      <c r="AH52" s="325"/>
      <c r="AI52" s="327"/>
      <c r="AJ52" s="325"/>
      <c r="AK52" s="327"/>
      <c r="AL52" s="325"/>
      <c r="AM52" s="327"/>
      <c r="AN52" s="325"/>
      <c r="AO52" s="327"/>
      <c r="AP52" s="325"/>
      <c r="AQ52" s="327"/>
      <c r="AR52" s="325"/>
      <c r="AS52" s="327"/>
      <c r="AT52" s="325"/>
      <c r="AU52" s="327"/>
      <c r="AV52" s="325"/>
      <c r="AW52" s="327"/>
      <c r="AX52" s="325"/>
      <c r="AY52" s="327"/>
      <c r="AZ52" s="325"/>
      <c r="BA52" s="325"/>
      <c r="BB52" s="344"/>
    </row>
    <row r="53" spans="2:54" s="345" customFormat="1" ht="12" customHeight="1" x14ac:dyDescent="0.2">
      <c r="B53" s="659" t="s">
        <v>96</v>
      </c>
      <c r="C53" s="345" t="s">
        <v>933</v>
      </c>
      <c r="D53" s="535" t="s">
        <v>742</v>
      </c>
      <c r="E53" s="332"/>
      <c r="F53" s="325"/>
      <c r="G53" s="326"/>
      <c r="H53" s="325"/>
      <c r="I53" s="326"/>
      <c r="J53" s="325">
        <v>70000</v>
      </c>
      <c r="K53" s="332"/>
      <c r="L53" s="327"/>
      <c r="M53" s="325"/>
      <c r="N53" s="327"/>
      <c r="O53" s="325"/>
      <c r="P53" s="325"/>
      <c r="Q53" s="326"/>
      <c r="R53" s="327"/>
      <c r="S53" s="325"/>
      <c r="T53" s="327"/>
      <c r="U53" s="325"/>
      <c r="V53" s="327"/>
      <c r="W53" s="325"/>
      <c r="X53" s="327"/>
      <c r="Y53" s="325"/>
      <c r="Z53" s="327"/>
      <c r="AA53" s="325"/>
      <c r="AB53" s="327"/>
      <c r="AC53" s="325"/>
      <c r="AD53" s="327"/>
      <c r="AE53" s="330">
        <f t="shared" si="1"/>
        <v>0</v>
      </c>
      <c r="AF53" s="330">
        <f t="shared" si="5"/>
        <v>70000</v>
      </c>
      <c r="AG53" s="343">
        <f t="shared" si="2"/>
        <v>70000</v>
      </c>
      <c r="AH53" s="325"/>
      <c r="AI53" s="327"/>
      <c r="AJ53" s="325"/>
      <c r="AK53" s="327"/>
      <c r="AL53" s="325"/>
      <c r="AM53" s="327"/>
      <c r="AN53" s="325"/>
      <c r="AO53" s="327"/>
      <c r="AP53" s="325"/>
      <c r="AQ53" s="327"/>
      <c r="AR53" s="325"/>
      <c r="AS53" s="327"/>
      <c r="AT53" s="325"/>
      <c r="AU53" s="327"/>
      <c r="AV53" s="325"/>
      <c r="AW53" s="327"/>
      <c r="AX53" s="325"/>
      <c r="AY53" s="327"/>
      <c r="AZ53" s="325">
        <f t="shared" si="3"/>
        <v>0</v>
      </c>
      <c r="BA53" s="325">
        <f t="shared" si="4"/>
        <v>0</v>
      </c>
      <c r="BB53" s="344">
        <f t="shared" si="6"/>
        <v>0</v>
      </c>
    </row>
    <row r="54" spans="2:54" s="345" customFormat="1" ht="12" customHeight="1" x14ac:dyDescent="0.2">
      <c r="B54" s="659" t="s">
        <v>97</v>
      </c>
      <c r="C54" s="345" t="s">
        <v>1034</v>
      </c>
      <c r="D54" s="535" t="s">
        <v>742</v>
      </c>
      <c r="E54" s="332"/>
      <c r="F54" s="325"/>
      <c r="G54" s="326"/>
      <c r="H54" s="325"/>
      <c r="I54" s="326"/>
      <c r="J54" s="325">
        <v>2725</v>
      </c>
      <c r="K54" s="332"/>
      <c r="L54" s="327"/>
      <c r="M54" s="325"/>
      <c r="N54" s="327"/>
      <c r="O54" s="325"/>
      <c r="P54" s="325"/>
      <c r="Q54" s="326"/>
      <c r="R54" s="327"/>
      <c r="S54" s="325"/>
      <c r="T54" s="327"/>
      <c r="U54" s="325"/>
      <c r="V54" s="327"/>
      <c r="W54" s="325"/>
      <c r="X54" s="327"/>
      <c r="Y54" s="325"/>
      <c r="Z54" s="327"/>
      <c r="AA54" s="325"/>
      <c r="AB54" s="327"/>
      <c r="AC54" s="325"/>
      <c r="AD54" s="327"/>
      <c r="AE54" s="330">
        <f t="shared" si="1"/>
        <v>0</v>
      </c>
      <c r="AF54" s="330">
        <f t="shared" si="5"/>
        <v>2725</v>
      </c>
      <c r="AG54" s="343">
        <f t="shared" si="2"/>
        <v>2725</v>
      </c>
      <c r="AH54" s="325"/>
      <c r="AI54" s="327"/>
      <c r="AJ54" s="325"/>
      <c r="AK54" s="327"/>
      <c r="AL54" s="325"/>
      <c r="AM54" s="327"/>
      <c r="AN54" s="325"/>
      <c r="AO54" s="327"/>
      <c r="AP54" s="325"/>
      <c r="AQ54" s="327"/>
      <c r="AR54" s="325"/>
      <c r="AS54" s="327"/>
      <c r="AT54" s="325"/>
      <c r="AU54" s="327"/>
      <c r="AV54" s="325"/>
      <c r="AW54" s="327"/>
      <c r="AX54" s="325"/>
      <c r="AY54" s="327"/>
      <c r="AZ54" s="325"/>
      <c r="BA54" s="325"/>
      <c r="BB54" s="344"/>
    </row>
    <row r="55" spans="2:54" s="345" customFormat="1" ht="12" customHeight="1" x14ac:dyDescent="0.2">
      <c r="B55" s="659" t="s">
        <v>98</v>
      </c>
      <c r="C55" s="345" t="s">
        <v>934</v>
      </c>
      <c r="D55" s="535" t="s">
        <v>742</v>
      </c>
      <c r="E55" s="332"/>
      <c r="F55" s="325"/>
      <c r="G55" s="326"/>
      <c r="H55" s="325"/>
      <c r="I55" s="326"/>
      <c r="J55" s="325">
        <v>3810</v>
      </c>
      <c r="K55" s="332"/>
      <c r="L55" s="327"/>
      <c r="M55" s="325"/>
      <c r="N55" s="327"/>
      <c r="O55" s="325"/>
      <c r="P55" s="325"/>
      <c r="Q55" s="326"/>
      <c r="R55" s="327"/>
      <c r="S55" s="325"/>
      <c r="T55" s="327"/>
      <c r="U55" s="325"/>
      <c r="V55" s="327"/>
      <c r="W55" s="325"/>
      <c r="X55" s="327"/>
      <c r="Y55" s="325"/>
      <c r="Z55" s="327"/>
      <c r="AA55" s="325"/>
      <c r="AB55" s="327"/>
      <c r="AC55" s="325"/>
      <c r="AD55" s="327"/>
      <c r="AE55" s="330">
        <f t="shared" si="1"/>
        <v>0</v>
      </c>
      <c r="AF55" s="330">
        <f t="shared" si="5"/>
        <v>3810</v>
      </c>
      <c r="AG55" s="343">
        <f t="shared" si="2"/>
        <v>3810</v>
      </c>
      <c r="AH55" s="325"/>
      <c r="AI55" s="327"/>
      <c r="AJ55" s="325"/>
      <c r="AK55" s="327"/>
      <c r="AL55" s="325"/>
      <c r="AM55" s="327"/>
      <c r="AN55" s="325"/>
      <c r="AO55" s="327"/>
      <c r="AP55" s="325"/>
      <c r="AQ55" s="327"/>
      <c r="AR55" s="325"/>
      <c r="AS55" s="327"/>
      <c r="AT55" s="325"/>
      <c r="AU55" s="327"/>
      <c r="AV55" s="325"/>
      <c r="AW55" s="327"/>
      <c r="AX55" s="325"/>
      <c r="AY55" s="327"/>
      <c r="AZ55" s="325">
        <f t="shared" si="3"/>
        <v>0</v>
      </c>
      <c r="BA55" s="325">
        <f t="shared" si="4"/>
        <v>0</v>
      </c>
      <c r="BB55" s="344">
        <f t="shared" si="6"/>
        <v>0</v>
      </c>
    </row>
    <row r="56" spans="2:54" s="345" customFormat="1" ht="12" customHeight="1" x14ac:dyDescent="0.2">
      <c r="B56" s="659" t="s">
        <v>99</v>
      </c>
      <c r="C56" s="345" t="s">
        <v>585</v>
      </c>
      <c r="D56" s="535" t="s">
        <v>736</v>
      </c>
      <c r="E56" s="332"/>
      <c r="F56" s="325"/>
      <c r="G56" s="326"/>
      <c r="H56" s="325"/>
      <c r="I56" s="326"/>
      <c r="J56" s="325"/>
      <c r="K56" s="332"/>
      <c r="L56" s="327"/>
      <c r="M56" s="325"/>
      <c r="N56" s="327"/>
      <c r="O56" s="325"/>
      <c r="P56" s="325"/>
      <c r="Q56" s="326"/>
      <c r="R56" s="327"/>
      <c r="S56" s="325"/>
      <c r="T56" s="327"/>
      <c r="U56" s="325"/>
      <c r="V56" s="327"/>
      <c r="W56" s="325"/>
      <c r="X56" s="327"/>
      <c r="Y56" s="325"/>
      <c r="Z56" s="327"/>
      <c r="AA56" s="325"/>
      <c r="AB56" s="327"/>
      <c r="AC56" s="325"/>
      <c r="AD56" s="327"/>
      <c r="AE56" s="330">
        <f t="shared" si="1"/>
        <v>0</v>
      </c>
      <c r="AF56" s="330">
        <f t="shared" si="5"/>
        <v>0</v>
      </c>
      <c r="AG56" s="343">
        <f t="shared" si="2"/>
        <v>0</v>
      </c>
      <c r="AH56" s="325"/>
      <c r="AI56" s="327"/>
      <c r="AJ56" s="325"/>
      <c r="AK56" s="327"/>
      <c r="AL56" s="325"/>
      <c r="AM56" s="327"/>
      <c r="AN56" s="325"/>
      <c r="AO56" s="327"/>
      <c r="AP56" s="325"/>
      <c r="AQ56" s="327"/>
      <c r="AR56" s="325"/>
      <c r="AS56" s="327"/>
      <c r="AT56" s="325"/>
      <c r="AU56" s="327"/>
      <c r="AV56" s="325"/>
      <c r="AW56" s="327"/>
      <c r="AX56" s="325"/>
      <c r="AY56" s="327"/>
      <c r="AZ56" s="325">
        <f t="shared" si="3"/>
        <v>0</v>
      </c>
      <c r="BA56" s="325">
        <f t="shared" si="4"/>
        <v>0</v>
      </c>
      <c r="BB56" s="344">
        <f t="shared" si="6"/>
        <v>0</v>
      </c>
    </row>
    <row r="57" spans="2:54" s="345" customFormat="1" ht="12" customHeight="1" x14ac:dyDescent="0.2">
      <c r="B57" s="659" t="s">
        <v>100</v>
      </c>
      <c r="C57" s="345" t="s">
        <v>591</v>
      </c>
      <c r="D57" s="535" t="s">
        <v>743</v>
      </c>
      <c r="E57" s="332"/>
      <c r="F57" s="325"/>
      <c r="G57" s="326"/>
      <c r="H57" s="325"/>
      <c r="I57" s="326">
        <v>5217</v>
      </c>
      <c r="J57" s="325"/>
      <c r="K57" s="332"/>
      <c r="L57" s="327"/>
      <c r="M57" s="325"/>
      <c r="N57" s="327"/>
      <c r="O57" s="325"/>
      <c r="P57" s="325"/>
      <c r="Q57" s="326"/>
      <c r="R57" s="327"/>
      <c r="S57" s="325"/>
      <c r="T57" s="327"/>
      <c r="U57" s="325"/>
      <c r="V57" s="327"/>
      <c r="W57" s="325"/>
      <c r="X57" s="327"/>
      <c r="Y57" s="325"/>
      <c r="Z57" s="327"/>
      <c r="AA57" s="325"/>
      <c r="AB57" s="327"/>
      <c r="AC57" s="325"/>
      <c r="AD57" s="327"/>
      <c r="AE57" s="330">
        <f t="shared" si="1"/>
        <v>5217</v>
      </c>
      <c r="AF57" s="330">
        <f t="shared" si="5"/>
        <v>0</v>
      </c>
      <c r="AG57" s="343">
        <f t="shared" si="2"/>
        <v>5217</v>
      </c>
      <c r="AH57" s="325"/>
      <c r="AI57" s="327"/>
      <c r="AJ57" s="325"/>
      <c r="AK57" s="327"/>
      <c r="AL57" s="325"/>
      <c r="AM57" s="327"/>
      <c r="AN57" s="325"/>
      <c r="AO57" s="327"/>
      <c r="AP57" s="325"/>
      <c r="AQ57" s="327"/>
      <c r="AR57" s="325"/>
      <c r="AS57" s="327"/>
      <c r="AT57" s="325"/>
      <c r="AU57" s="327"/>
      <c r="AV57" s="325"/>
      <c r="AW57" s="327"/>
      <c r="AX57" s="325"/>
      <c r="AY57" s="327"/>
      <c r="AZ57" s="325">
        <f t="shared" si="3"/>
        <v>0</v>
      </c>
      <c r="BA57" s="325">
        <f t="shared" si="4"/>
        <v>0</v>
      </c>
      <c r="BB57" s="344">
        <f t="shared" si="6"/>
        <v>0</v>
      </c>
    </row>
    <row r="58" spans="2:54" s="345" customFormat="1" ht="12" customHeight="1" x14ac:dyDescent="0.2">
      <c r="B58" s="659" t="s">
        <v>1078</v>
      </c>
      <c r="C58" s="347" t="s">
        <v>512</v>
      </c>
      <c r="D58" s="497" t="s">
        <v>737</v>
      </c>
      <c r="E58" s="331"/>
      <c r="F58" s="330"/>
      <c r="G58" s="362"/>
      <c r="H58" s="325"/>
      <c r="I58" s="362">
        <v>68000</v>
      </c>
      <c r="J58" s="330"/>
      <c r="K58" s="331"/>
      <c r="L58" s="333"/>
      <c r="M58" s="334"/>
      <c r="N58" s="333"/>
      <c r="O58" s="334"/>
      <c r="P58" s="330"/>
      <c r="Q58" s="364"/>
      <c r="R58" s="333"/>
      <c r="S58" s="334"/>
      <c r="T58" s="333"/>
      <c r="U58" s="334"/>
      <c r="V58" s="333"/>
      <c r="W58" s="334"/>
      <c r="X58" s="333"/>
      <c r="Y58" s="334"/>
      <c r="Z58" s="333"/>
      <c r="AA58" s="334"/>
      <c r="AB58" s="333"/>
      <c r="AC58" s="334"/>
      <c r="AD58" s="333"/>
      <c r="AE58" s="330">
        <f t="shared" si="1"/>
        <v>68000</v>
      </c>
      <c r="AF58" s="330">
        <f t="shared" si="5"/>
        <v>0</v>
      </c>
      <c r="AG58" s="343">
        <f t="shared" si="2"/>
        <v>68000</v>
      </c>
      <c r="AH58" s="325"/>
      <c r="AI58" s="327"/>
      <c r="AJ58" s="325"/>
      <c r="AK58" s="327"/>
      <c r="AL58" s="325">
        <v>155000</v>
      </c>
      <c r="AM58" s="327"/>
      <c r="AN58" s="325"/>
      <c r="AO58" s="327"/>
      <c r="AP58" s="325"/>
      <c r="AQ58" s="327"/>
      <c r="AR58" s="325"/>
      <c r="AS58" s="327"/>
      <c r="AT58" s="325"/>
      <c r="AU58" s="327"/>
      <c r="AV58" s="325"/>
      <c r="AW58" s="327"/>
      <c r="AX58" s="325"/>
      <c r="AY58" s="327"/>
      <c r="AZ58" s="325">
        <f t="shared" si="3"/>
        <v>155000</v>
      </c>
      <c r="BA58" s="325">
        <f t="shared" si="4"/>
        <v>0</v>
      </c>
      <c r="BB58" s="344">
        <f t="shared" si="6"/>
        <v>155000</v>
      </c>
    </row>
    <row r="59" spans="2:54" s="345" customFormat="1" ht="12" customHeight="1" x14ac:dyDescent="0.2">
      <c r="B59" s="659" t="s">
        <v>1079</v>
      </c>
      <c r="C59" s="347" t="s">
        <v>1121</v>
      </c>
      <c r="D59" s="497" t="s">
        <v>737</v>
      </c>
      <c r="E59" s="331"/>
      <c r="F59" s="330"/>
      <c r="G59" s="362"/>
      <c r="H59" s="325"/>
      <c r="I59" s="362">
        <v>3287</v>
      </c>
      <c r="J59" s="330"/>
      <c r="K59" s="331"/>
      <c r="L59" s="333"/>
      <c r="M59" s="334"/>
      <c r="N59" s="333"/>
      <c r="O59" s="334"/>
      <c r="P59" s="330"/>
      <c r="Q59" s="364"/>
      <c r="R59" s="333"/>
      <c r="S59" s="334"/>
      <c r="T59" s="333"/>
      <c r="U59" s="334"/>
      <c r="V59" s="333"/>
      <c r="W59" s="334"/>
      <c r="X59" s="333"/>
      <c r="Y59" s="334"/>
      <c r="Z59" s="333"/>
      <c r="AA59" s="334"/>
      <c r="AB59" s="333"/>
      <c r="AC59" s="334"/>
      <c r="AD59" s="333"/>
      <c r="AE59" s="330">
        <f t="shared" si="1"/>
        <v>3287</v>
      </c>
      <c r="AF59" s="330">
        <f t="shared" si="5"/>
        <v>0</v>
      </c>
      <c r="AG59" s="343">
        <f t="shared" si="2"/>
        <v>3287</v>
      </c>
      <c r="AH59" s="325"/>
      <c r="AI59" s="327"/>
      <c r="AJ59" s="325"/>
      <c r="AK59" s="327"/>
      <c r="AL59" s="325"/>
      <c r="AM59" s="327"/>
      <c r="AN59" s="325"/>
      <c r="AO59" s="327"/>
      <c r="AP59" s="325"/>
      <c r="AQ59" s="327"/>
      <c r="AR59" s="325"/>
      <c r="AS59" s="327"/>
      <c r="AT59" s="325"/>
      <c r="AU59" s="327"/>
      <c r="AV59" s="325"/>
      <c r="AW59" s="327"/>
      <c r="AX59" s="325"/>
      <c r="AY59" s="327"/>
      <c r="AZ59" s="325"/>
      <c r="BA59" s="325"/>
      <c r="BB59" s="344"/>
    </row>
    <row r="60" spans="2:54" s="345" customFormat="1" ht="12" customHeight="1" x14ac:dyDescent="0.2">
      <c r="B60" s="659" t="s">
        <v>101</v>
      </c>
      <c r="C60" s="380" t="s">
        <v>816</v>
      </c>
      <c r="D60" s="535" t="s">
        <v>744</v>
      </c>
      <c r="E60" s="331"/>
      <c r="F60" s="334"/>
      <c r="G60" s="364"/>
      <c r="H60" s="334"/>
      <c r="I60" s="362"/>
      <c r="J60" s="325">
        <v>4500</v>
      </c>
      <c r="K60" s="331"/>
      <c r="L60" s="333"/>
      <c r="M60" s="334"/>
      <c r="N60" s="333"/>
      <c r="O60" s="334"/>
      <c r="P60" s="330"/>
      <c r="Q60" s="364"/>
      <c r="R60" s="333"/>
      <c r="S60" s="334"/>
      <c r="T60" s="333"/>
      <c r="U60" s="334"/>
      <c r="V60" s="333"/>
      <c r="W60" s="334"/>
      <c r="X60" s="333"/>
      <c r="Y60" s="334"/>
      <c r="Z60" s="333"/>
      <c r="AA60" s="334"/>
      <c r="AB60" s="333"/>
      <c r="AC60" s="334"/>
      <c r="AD60" s="333"/>
      <c r="AE60" s="330">
        <f t="shared" si="1"/>
        <v>0</v>
      </c>
      <c r="AF60" s="330">
        <f t="shared" si="5"/>
        <v>4500</v>
      </c>
      <c r="AG60" s="343">
        <f t="shared" si="2"/>
        <v>4500</v>
      </c>
      <c r="AH60" s="325"/>
      <c r="AI60" s="327"/>
      <c r="AJ60" s="325"/>
      <c r="AK60" s="327"/>
      <c r="AL60" s="325"/>
      <c r="AM60" s="327"/>
      <c r="AN60" s="325"/>
      <c r="AO60" s="327"/>
      <c r="AP60" s="325"/>
      <c r="AQ60" s="327"/>
      <c r="AR60" s="325"/>
      <c r="AS60" s="327"/>
      <c r="AT60" s="325"/>
      <c r="AU60" s="327"/>
      <c r="AV60" s="325"/>
      <c r="AW60" s="327"/>
      <c r="AX60" s="325"/>
      <c r="AY60" s="327"/>
      <c r="AZ60" s="325">
        <f t="shared" si="3"/>
        <v>0</v>
      </c>
      <c r="BA60" s="325">
        <f t="shared" si="4"/>
        <v>0</v>
      </c>
      <c r="BB60" s="344">
        <f t="shared" si="6"/>
        <v>0</v>
      </c>
    </row>
    <row r="61" spans="2:54" s="345" customFormat="1" ht="12" customHeight="1" x14ac:dyDescent="0.2">
      <c r="B61" s="659" t="s">
        <v>102</v>
      </c>
      <c r="C61" s="348" t="s">
        <v>516</v>
      </c>
      <c r="D61" s="497" t="s">
        <v>745</v>
      </c>
      <c r="E61" s="332"/>
      <c r="F61" s="327"/>
      <c r="G61" s="325"/>
      <c r="H61" s="327"/>
      <c r="I61" s="325">
        <v>3000</v>
      </c>
      <c r="J61" s="325"/>
      <c r="K61" s="332"/>
      <c r="L61" s="327"/>
      <c r="M61" s="325"/>
      <c r="N61" s="327"/>
      <c r="O61" s="325"/>
      <c r="P61" s="327"/>
      <c r="Q61" s="325"/>
      <c r="R61" s="327"/>
      <c r="S61" s="325"/>
      <c r="T61" s="327"/>
      <c r="U61" s="325"/>
      <c r="V61" s="327"/>
      <c r="W61" s="325"/>
      <c r="X61" s="327"/>
      <c r="Y61" s="325"/>
      <c r="Z61" s="327"/>
      <c r="AA61" s="325"/>
      <c r="AB61" s="327"/>
      <c r="AC61" s="325"/>
      <c r="AD61" s="327"/>
      <c r="AE61" s="330">
        <f t="shared" si="1"/>
        <v>3000</v>
      </c>
      <c r="AF61" s="330">
        <f t="shared" si="5"/>
        <v>0</v>
      </c>
      <c r="AG61" s="343">
        <f t="shared" si="2"/>
        <v>3000</v>
      </c>
      <c r="AH61" s="325"/>
      <c r="AI61" s="327"/>
      <c r="AJ61" s="325"/>
      <c r="AK61" s="327"/>
      <c r="AL61" s="325"/>
      <c r="AM61" s="327"/>
      <c r="AN61" s="325"/>
      <c r="AO61" s="327"/>
      <c r="AP61" s="325"/>
      <c r="AQ61" s="327"/>
      <c r="AR61" s="325"/>
      <c r="AS61" s="327"/>
      <c r="AT61" s="325"/>
      <c r="AU61" s="327"/>
      <c r="AV61" s="325"/>
      <c r="AW61" s="327"/>
      <c r="AX61" s="325"/>
      <c r="AY61" s="327"/>
      <c r="AZ61" s="325">
        <f t="shared" si="3"/>
        <v>0</v>
      </c>
      <c r="BA61" s="325">
        <f t="shared" si="4"/>
        <v>0</v>
      </c>
      <c r="BB61" s="344">
        <f t="shared" si="6"/>
        <v>0</v>
      </c>
    </row>
    <row r="62" spans="2:54" s="345" customFormat="1" ht="12" customHeight="1" x14ac:dyDescent="0.2">
      <c r="B62" s="659" t="s">
        <v>103</v>
      </c>
      <c r="C62" s="348" t="s">
        <v>935</v>
      </c>
      <c r="D62" s="497" t="s">
        <v>736</v>
      </c>
      <c r="E62" s="332"/>
      <c r="F62" s="327"/>
      <c r="G62" s="325"/>
      <c r="H62" s="325"/>
      <c r="I62" s="332"/>
      <c r="J62" s="325">
        <v>26983</v>
      </c>
      <c r="K62" s="332"/>
      <c r="L62" s="327"/>
      <c r="M62" s="325"/>
      <c r="N62" s="327"/>
      <c r="O62" s="325"/>
      <c r="P62" s="325"/>
      <c r="Q62" s="332"/>
      <c r="R62" s="327"/>
      <c r="S62" s="325"/>
      <c r="T62" s="327"/>
      <c r="U62" s="325"/>
      <c r="V62" s="327"/>
      <c r="W62" s="325"/>
      <c r="X62" s="327"/>
      <c r="Y62" s="325"/>
      <c r="Z62" s="327"/>
      <c r="AA62" s="325"/>
      <c r="AB62" s="327"/>
      <c r="AC62" s="325"/>
      <c r="AD62" s="327"/>
      <c r="AE62" s="330">
        <f t="shared" si="1"/>
        <v>0</v>
      </c>
      <c r="AF62" s="330">
        <f t="shared" si="5"/>
        <v>26983</v>
      </c>
      <c r="AG62" s="343">
        <f t="shared" si="2"/>
        <v>26983</v>
      </c>
      <c r="AH62" s="325"/>
      <c r="AI62" s="327"/>
      <c r="AJ62" s="325"/>
      <c r="AK62" s="327"/>
      <c r="AL62" s="325"/>
      <c r="AM62" s="327"/>
      <c r="AN62" s="325"/>
      <c r="AO62" s="327"/>
      <c r="AP62" s="325"/>
      <c r="AQ62" s="327"/>
      <c r="AR62" s="325"/>
      <c r="AS62" s="327"/>
      <c r="AT62" s="325"/>
      <c r="AU62" s="327"/>
      <c r="AV62" s="325"/>
      <c r="AW62" s="327"/>
      <c r="AX62" s="325"/>
      <c r="AY62" s="327"/>
      <c r="AZ62" s="325"/>
      <c r="BA62" s="325"/>
      <c r="BB62" s="344"/>
    </row>
    <row r="63" spans="2:54" s="345" customFormat="1" ht="12" customHeight="1" x14ac:dyDescent="0.2">
      <c r="B63" s="659" t="s">
        <v>104</v>
      </c>
      <c r="C63" s="348" t="s">
        <v>1065</v>
      </c>
      <c r="D63" s="497" t="s">
        <v>1033</v>
      </c>
      <c r="E63" s="332"/>
      <c r="F63" s="327"/>
      <c r="G63" s="325"/>
      <c r="H63" s="325"/>
      <c r="I63" s="332">
        <v>1000</v>
      </c>
      <c r="J63" s="325"/>
      <c r="K63" s="332"/>
      <c r="L63" s="327"/>
      <c r="M63" s="325"/>
      <c r="N63" s="327"/>
      <c r="O63" s="325"/>
      <c r="P63" s="325"/>
      <c r="Q63" s="332"/>
      <c r="R63" s="327"/>
      <c r="S63" s="325"/>
      <c r="T63" s="327"/>
      <c r="U63" s="325"/>
      <c r="V63" s="327"/>
      <c r="W63" s="325"/>
      <c r="X63" s="327"/>
      <c r="Y63" s="325"/>
      <c r="Z63" s="327"/>
      <c r="AA63" s="325"/>
      <c r="AB63" s="327"/>
      <c r="AC63" s="325"/>
      <c r="AD63" s="327"/>
      <c r="AE63" s="330">
        <f t="shared" si="1"/>
        <v>1000</v>
      </c>
      <c r="AF63" s="330">
        <f t="shared" si="5"/>
        <v>0</v>
      </c>
      <c r="AG63" s="343">
        <f t="shared" si="2"/>
        <v>1000</v>
      </c>
      <c r="AH63" s="325"/>
      <c r="AI63" s="327"/>
      <c r="AJ63" s="325"/>
      <c r="AK63" s="327"/>
      <c r="AL63" s="325"/>
      <c r="AM63" s="327"/>
      <c r="AN63" s="325"/>
      <c r="AO63" s="327"/>
      <c r="AP63" s="325"/>
      <c r="AQ63" s="327"/>
      <c r="AR63" s="325"/>
      <c r="AS63" s="327"/>
      <c r="AT63" s="325"/>
      <c r="AU63" s="327"/>
      <c r="AV63" s="325"/>
      <c r="AW63" s="327"/>
      <c r="AX63" s="325"/>
      <c r="AY63" s="327"/>
      <c r="AZ63" s="325"/>
      <c r="BA63" s="325"/>
      <c r="BB63" s="344"/>
    </row>
    <row r="64" spans="2:54" s="345" customFormat="1" ht="12" customHeight="1" x14ac:dyDescent="0.2">
      <c r="B64" s="659" t="s">
        <v>1052</v>
      </c>
      <c r="C64" s="345" t="s">
        <v>593</v>
      </c>
      <c r="D64" s="535" t="s">
        <v>746</v>
      </c>
      <c r="E64" s="332"/>
      <c r="F64" s="327"/>
      <c r="G64" s="325"/>
      <c r="H64" s="325"/>
      <c r="I64" s="326">
        <v>22500</v>
      </c>
      <c r="J64" s="325"/>
      <c r="K64" s="332"/>
      <c r="L64" s="327"/>
      <c r="M64" s="325"/>
      <c r="N64" s="327"/>
      <c r="O64" s="325"/>
      <c r="P64" s="325"/>
      <c r="Q64" s="326"/>
      <c r="R64" s="327"/>
      <c r="S64" s="325"/>
      <c r="T64" s="327"/>
      <c r="U64" s="325"/>
      <c r="V64" s="327"/>
      <c r="W64" s="325"/>
      <c r="X64" s="327"/>
      <c r="Y64" s="325"/>
      <c r="Z64" s="327"/>
      <c r="AA64" s="325"/>
      <c r="AB64" s="327"/>
      <c r="AC64" s="325"/>
      <c r="AD64" s="327"/>
      <c r="AE64" s="330">
        <f t="shared" si="1"/>
        <v>22500</v>
      </c>
      <c r="AF64" s="330">
        <f t="shared" si="5"/>
        <v>0</v>
      </c>
      <c r="AG64" s="343">
        <f t="shared" si="2"/>
        <v>22500</v>
      </c>
      <c r="AH64" s="325"/>
      <c r="AI64" s="327"/>
      <c r="AJ64" s="325"/>
      <c r="AK64" s="327"/>
      <c r="AL64" s="325"/>
      <c r="AM64" s="327"/>
      <c r="AN64" s="325"/>
      <c r="AO64" s="327"/>
      <c r="AP64" s="325"/>
      <c r="AQ64" s="327"/>
      <c r="AR64" s="325"/>
      <c r="AS64" s="327"/>
      <c r="AT64" s="325"/>
      <c r="AU64" s="327"/>
      <c r="AV64" s="325"/>
      <c r="AW64" s="327"/>
      <c r="AX64" s="325"/>
      <c r="AY64" s="327"/>
      <c r="AZ64" s="325">
        <f t="shared" si="3"/>
        <v>0</v>
      </c>
      <c r="BA64" s="325">
        <f t="shared" si="4"/>
        <v>0</v>
      </c>
      <c r="BB64" s="344">
        <f t="shared" si="6"/>
        <v>0</v>
      </c>
    </row>
    <row r="65" spans="2:54" s="345" customFormat="1" ht="12" customHeight="1" x14ac:dyDescent="0.2">
      <c r="B65" s="659" t="s">
        <v>105</v>
      </c>
      <c r="C65" s="345" t="s">
        <v>586</v>
      </c>
      <c r="D65" s="535" t="s">
        <v>735</v>
      </c>
      <c r="E65" s="332"/>
      <c r="F65" s="325"/>
      <c r="G65" s="326"/>
      <c r="H65" s="325"/>
      <c r="I65" s="326"/>
      <c r="J65" s="325">
        <v>87000</v>
      </c>
      <c r="K65" s="332"/>
      <c r="L65" s="327"/>
      <c r="M65" s="325"/>
      <c r="N65" s="327"/>
      <c r="O65" s="325"/>
      <c r="P65" s="325"/>
      <c r="Q65" s="326"/>
      <c r="R65" s="327"/>
      <c r="S65" s="325"/>
      <c r="T65" s="327"/>
      <c r="U65" s="325"/>
      <c r="V65" s="327"/>
      <c r="W65" s="325"/>
      <c r="X65" s="327"/>
      <c r="Y65" s="325"/>
      <c r="Z65" s="327"/>
      <c r="AA65" s="325"/>
      <c r="AB65" s="327"/>
      <c r="AC65" s="325"/>
      <c r="AD65" s="327"/>
      <c r="AE65" s="330">
        <f t="shared" si="1"/>
        <v>0</v>
      </c>
      <c r="AF65" s="330">
        <f t="shared" si="5"/>
        <v>87000</v>
      </c>
      <c r="AG65" s="343">
        <f t="shared" si="2"/>
        <v>87000</v>
      </c>
      <c r="AH65" s="325"/>
      <c r="AI65" s="327"/>
      <c r="AJ65" s="325"/>
      <c r="AK65" s="327"/>
      <c r="AL65" s="325"/>
      <c r="AM65" s="327"/>
      <c r="AN65" s="325"/>
      <c r="AO65" s="327"/>
      <c r="AP65" s="325"/>
      <c r="AQ65" s="327"/>
      <c r="AR65" s="325"/>
      <c r="AS65" s="327"/>
      <c r="AT65" s="325"/>
      <c r="AU65" s="327"/>
      <c r="AV65" s="325"/>
      <c r="AW65" s="327"/>
      <c r="AX65" s="325"/>
      <c r="AY65" s="327"/>
      <c r="AZ65" s="325">
        <f t="shared" si="3"/>
        <v>0</v>
      </c>
      <c r="BA65" s="325">
        <f t="shared" si="4"/>
        <v>0</v>
      </c>
      <c r="BB65" s="344">
        <f t="shared" si="6"/>
        <v>0</v>
      </c>
    </row>
    <row r="66" spans="2:54" s="345" customFormat="1" ht="12" customHeight="1" x14ac:dyDescent="0.2">
      <c r="B66" s="659" t="s">
        <v>106</v>
      </c>
      <c r="C66" s="347" t="s">
        <v>1047</v>
      </c>
      <c r="D66" s="497" t="s">
        <v>735</v>
      </c>
      <c r="E66" s="332"/>
      <c r="F66" s="325"/>
      <c r="G66" s="326"/>
      <c r="H66" s="325"/>
      <c r="I66" s="326">
        <v>5000</v>
      </c>
      <c r="J66" s="325"/>
      <c r="K66" s="332"/>
      <c r="L66" s="327"/>
      <c r="M66" s="325"/>
      <c r="N66" s="327"/>
      <c r="O66" s="325"/>
      <c r="P66" s="325"/>
      <c r="Q66" s="326"/>
      <c r="R66" s="327"/>
      <c r="S66" s="325"/>
      <c r="T66" s="327"/>
      <c r="U66" s="325"/>
      <c r="V66" s="327"/>
      <c r="W66" s="325"/>
      <c r="X66" s="327"/>
      <c r="Y66" s="325"/>
      <c r="Z66" s="327"/>
      <c r="AA66" s="325"/>
      <c r="AB66" s="327"/>
      <c r="AC66" s="325"/>
      <c r="AD66" s="327"/>
      <c r="AE66" s="330">
        <f t="shared" si="1"/>
        <v>5000</v>
      </c>
      <c r="AF66" s="330">
        <f t="shared" si="5"/>
        <v>0</v>
      </c>
      <c r="AG66" s="343">
        <f t="shared" si="2"/>
        <v>5000</v>
      </c>
      <c r="AH66" s="325"/>
      <c r="AI66" s="327"/>
      <c r="AJ66" s="325"/>
      <c r="AK66" s="327"/>
      <c r="AL66" s="325"/>
      <c r="AM66" s="327"/>
      <c r="AN66" s="325"/>
      <c r="AO66" s="327"/>
      <c r="AP66" s="325"/>
      <c r="AQ66" s="327"/>
      <c r="AR66" s="325"/>
      <c r="AS66" s="327"/>
      <c r="AT66" s="325"/>
      <c r="AU66" s="327"/>
      <c r="AV66" s="325"/>
      <c r="AW66" s="327"/>
      <c r="AX66" s="325"/>
      <c r="AY66" s="327"/>
      <c r="AZ66" s="325">
        <f t="shared" si="3"/>
        <v>0</v>
      </c>
      <c r="BA66" s="325">
        <f t="shared" si="4"/>
        <v>0</v>
      </c>
      <c r="BB66" s="344">
        <f t="shared" si="6"/>
        <v>0</v>
      </c>
    </row>
    <row r="67" spans="2:54" s="345" customFormat="1" ht="12" customHeight="1" x14ac:dyDescent="0.2">
      <c r="B67" s="659" t="s">
        <v>107</v>
      </c>
      <c r="C67" s="348" t="s">
        <v>562</v>
      </c>
      <c r="D67" s="497" t="s">
        <v>735</v>
      </c>
      <c r="E67" s="332"/>
      <c r="F67" s="325"/>
      <c r="G67" s="326"/>
      <c r="H67" s="325"/>
      <c r="I67" s="326">
        <v>5000</v>
      </c>
      <c r="J67" s="325"/>
      <c r="K67" s="332"/>
      <c r="L67" s="327"/>
      <c r="M67" s="325"/>
      <c r="N67" s="327"/>
      <c r="O67" s="325"/>
      <c r="P67" s="325"/>
      <c r="Q67" s="326"/>
      <c r="R67" s="327"/>
      <c r="S67" s="325"/>
      <c r="T67" s="327"/>
      <c r="U67" s="325"/>
      <c r="V67" s="327"/>
      <c r="W67" s="325"/>
      <c r="X67" s="327"/>
      <c r="Y67" s="325"/>
      <c r="Z67" s="327"/>
      <c r="AA67" s="325"/>
      <c r="AB67" s="327"/>
      <c r="AC67" s="325"/>
      <c r="AD67" s="327"/>
      <c r="AE67" s="330">
        <f t="shared" si="1"/>
        <v>5000</v>
      </c>
      <c r="AF67" s="330">
        <f t="shared" si="5"/>
        <v>0</v>
      </c>
      <c r="AG67" s="343">
        <f t="shared" si="2"/>
        <v>5000</v>
      </c>
      <c r="AH67" s="325"/>
      <c r="AI67" s="327"/>
      <c r="AJ67" s="325"/>
      <c r="AK67" s="327"/>
      <c r="AL67" s="325"/>
      <c r="AM67" s="327"/>
      <c r="AN67" s="325"/>
      <c r="AO67" s="327"/>
      <c r="AP67" s="325"/>
      <c r="AQ67" s="327"/>
      <c r="AR67" s="325"/>
      <c r="AS67" s="327"/>
      <c r="AT67" s="325"/>
      <c r="AU67" s="327"/>
      <c r="AV67" s="325"/>
      <c r="AW67" s="327"/>
      <c r="AX67" s="325"/>
      <c r="AY67" s="327"/>
      <c r="AZ67" s="325">
        <f t="shared" si="3"/>
        <v>0</v>
      </c>
      <c r="BA67" s="325">
        <f t="shared" si="4"/>
        <v>0</v>
      </c>
      <c r="BB67" s="344">
        <f t="shared" si="6"/>
        <v>0</v>
      </c>
    </row>
    <row r="68" spans="2:54" s="345" customFormat="1" ht="12" customHeight="1" x14ac:dyDescent="0.2">
      <c r="B68" s="659" t="s">
        <v>108</v>
      </c>
      <c r="C68" s="348" t="s">
        <v>513</v>
      </c>
      <c r="D68" s="497" t="s">
        <v>736</v>
      </c>
      <c r="E68" s="325"/>
      <c r="F68" s="325">
        <v>2500</v>
      </c>
      <c r="G68" s="326"/>
      <c r="H68" s="325">
        <v>350</v>
      </c>
      <c r="I68" s="326"/>
      <c r="J68" s="325">
        <v>1000</v>
      </c>
      <c r="K68" s="332"/>
      <c r="L68" s="327"/>
      <c r="M68" s="325"/>
      <c r="N68" s="327"/>
      <c r="O68" s="325"/>
      <c r="P68" s="325"/>
      <c r="Q68" s="326"/>
      <c r="R68" s="327"/>
      <c r="S68" s="325"/>
      <c r="T68" s="327"/>
      <c r="U68" s="325"/>
      <c r="V68" s="327"/>
      <c r="W68" s="325"/>
      <c r="X68" s="327"/>
      <c r="Y68" s="325"/>
      <c r="Z68" s="327"/>
      <c r="AA68" s="325"/>
      <c r="AB68" s="327"/>
      <c r="AC68" s="325"/>
      <c r="AD68" s="327"/>
      <c r="AE68" s="330">
        <f t="shared" si="1"/>
        <v>0</v>
      </c>
      <c r="AF68" s="330">
        <f t="shared" si="5"/>
        <v>3850</v>
      </c>
      <c r="AG68" s="343">
        <f t="shared" si="2"/>
        <v>3850</v>
      </c>
      <c r="AH68" s="325"/>
      <c r="AI68" s="327"/>
      <c r="AJ68" s="325"/>
      <c r="AK68" s="327"/>
      <c r="AL68" s="325"/>
      <c r="AM68" s="327"/>
      <c r="AN68" s="325"/>
      <c r="AO68" s="327"/>
      <c r="AP68" s="325"/>
      <c r="AQ68" s="327"/>
      <c r="AR68" s="325"/>
      <c r="AS68" s="327"/>
      <c r="AT68" s="325"/>
      <c r="AU68" s="327"/>
      <c r="AV68" s="325"/>
      <c r="AW68" s="327"/>
      <c r="AX68" s="325"/>
      <c r="AY68" s="327"/>
      <c r="AZ68" s="325">
        <f t="shared" si="3"/>
        <v>0</v>
      </c>
      <c r="BA68" s="325">
        <f t="shared" si="4"/>
        <v>0</v>
      </c>
      <c r="BB68" s="344">
        <f t="shared" si="6"/>
        <v>0</v>
      </c>
    </row>
    <row r="69" spans="2:54" s="345" customFormat="1" ht="12" customHeight="1" x14ac:dyDescent="0.2">
      <c r="B69" s="659" t="s">
        <v>109</v>
      </c>
      <c r="C69" s="347" t="s">
        <v>583</v>
      </c>
      <c r="D69" s="497">
        <v>104036</v>
      </c>
      <c r="E69" s="330"/>
      <c r="F69" s="333"/>
      <c r="G69" s="334"/>
      <c r="H69" s="334"/>
      <c r="I69" s="362">
        <v>400</v>
      </c>
      <c r="J69" s="325"/>
      <c r="K69" s="331"/>
      <c r="L69" s="333"/>
      <c r="M69" s="334"/>
      <c r="N69" s="333"/>
      <c r="O69" s="334"/>
      <c r="P69" s="330"/>
      <c r="Q69" s="362"/>
      <c r="R69" s="329"/>
      <c r="S69" s="330"/>
      <c r="T69" s="329"/>
      <c r="U69" s="330"/>
      <c r="V69" s="329"/>
      <c r="W69" s="330"/>
      <c r="X69" s="329"/>
      <c r="Y69" s="330"/>
      <c r="Z69" s="329"/>
      <c r="AA69" s="330"/>
      <c r="AB69" s="329"/>
      <c r="AC69" s="330"/>
      <c r="AD69" s="329"/>
      <c r="AE69" s="330">
        <f t="shared" si="1"/>
        <v>400</v>
      </c>
      <c r="AF69" s="330">
        <f t="shared" si="5"/>
        <v>0</v>
      </c>
      <c r="AG69" s="343">
        <f t="shared" si="2"/>
        <v>400</v>
      </c>
      <c r="AH69" s="325"/>
      <c r="AI69" s="327"/>
      <c r="AJ69" s="325"/>
      <c r="AK69" s="327"/>
      <c r="AL69" s="325"/>
      <c r="AM69" s="327"/>
      <c r="AN69" s="325"/>
      <c r="AO69" s="327"/>
      <c r="AP69" s="325"/>
      <c r="AQ69" s="327"/>
      <c r="AR69" s="325"/>
      <c r="AS69" s="327"/>
      <c r="AT69" s="325"/>
      <c r="AU69" s="327"/>
      <c r="AV69" s="325"/>
      <c r="AW69" s="327"/>
      <c r="AX69" s="325"/>
      <c r="AY69" s="327"/>
      <c r="AZ69" s="325">
        <f t="shared" si="3"/>
        <v>0</v>
      </c>
      <c r="BA69" s="325">
        <f t="shared" si="4"/>
        <v>0</v>
      </c>
      <c r="BB69" s="344">
        <f t="shared" si="6"/>
        <v>0</v>
      </c>
    </row>
    <row r="70" spans="2:54" s="345" customFormat="1" ht="18.75" customHeight="1" x14ac:dyDescent="0.2">
      <c r="B70" s="659" t="s">
        <v>110</v>
      </c>
      <c r="C70" s="348" t="s">
        <v>1046</v>
      </c>
      <c r="D70" s="535" t="s">
        <v>741</v>
      </c>
      <c r="E70" s="325"/>
      <c r="F70" s="327"/>
      <c r="G70" s="325"/>
      <c r="H70" s="327"/>
      <c r="I70" s="325"/>
      <c r="J70" s="325">
        <v>66490</v>
      </c>
      <c r="K70" s="332"/>
      <c r="L70" s="327"/>
      <c r="M70" s="325"/>
      <c r="N70" s="327"/>
      <c r="O70" s="325"/>
      <c r="P70" s="327"/>
      <c r="Q70" s="325"/>
      <c r="R70" s="327"/>
      <c r="S70" s="325"/>
      <c r="T70" s="327">
        <f>'felhalm. kiad.  '!G32</f>
        <v>11875</v>
      </c>
      <c r="U70" s="325"/>
      <c r="V70" s="327"/>
      <c r="W70" s="325"/>
      <c r="X70" s="327"/>
      <c r="Y70" s="325"/>
      <c r="Z70" s="327"/>
      <c r="AA70" s="325"/>
      <c r="AB70" s="327"/>
      <c r="AC70" s="325"/>
      <c r="AD70" s="327">
        <f>'hitelállomány '!H12</f>
        <v>149724</v>
      </c>
      <c r="AE70" s="330">
        <f t="shared" ref="AE70:AE76" si="8">E70+G70+I70+K70+M70+O70+Q70+S70+U70+Y70+AC70+AA70+W70</f>
        <v>0</v>
      </c>
      <c r="AF70" s="330">
        <f t="shared" si="5"/>
        <v>228089</v>
      </c>
      <c r="AG70" s="343">
        <f t="shared" si="2"/>
        <v>228089</v>
      </c>
      <c r="AH70" s="325"/>
      <c r="AI70" s="327"/>
      <c r="AJ70" s="325"/>
      <c r="AK70" s="327"/>
      <c r="AL70" s="325"/>
      <c r="AM70" s="327">
        <v>25890</v>
      </c>
      <c r="AN70" s="325"/>
      <c r="AO70" s="327"/>
      <c r="AP70" s="325"/>
      <c r="AQ70" s="327"/>
      <c r="AR70" s="325"/>
      <c r="AS70" s="327">
        <f>'felh. bev.  '!D12</f>
        <v>54113</v>
      </c>
      <c r="AT70" s="325"/>
      <c r="AU70" s="327"/>
      <c r="AV70" s="325"/>
      <c r="AW70" s="327"/>
      <c r="AX70" s="325"/>
      <c r="AY70" s="327"/>
      <c r="AZ70" s="325">
        <f t="shared" si="3"/>
        <v>0</v>
      </c>
      <c r="BA70" s="325">
        <f t="shared" si="4"/>
        <v>80003</v>
      </c>
      <c r="BB70" s="344">
        <f t="shared" si="6"/>
        <v>80003</v>
      </c>
    </row>
    <row r="71" spans="2:54" s="345" customFormat="1" ht="12" customHeight="1" x14ac:dyDescent="0.2">
      <c r="B71" s="659" t="s">
        <v>1080</v>
      </c>
      <c r="C71" s="345" t="s">
        <v>898</v>
      </c>
      <c r="D71" s="535">
        <v>900060</v>
      </c>
      <c r="E71" s="325"/>
      <c r="F71" s="327"/>
      <c r="G71" s="325"/>
      <c r="H71" s="327"/>
      <c r="I71" s="325"/>
      <c r="J71" s="325"/>
      <c r="K71" s="332"/>
      <c r="L71" s="327"/>
      <c r="M71" s="325"/>
      <c r="N71" s="327"/>
      <c r="O71" s="325"/>
      <c r="P71" s="327"/>
      <c r="Q71" s="325"/>
      <c r="R71" s="327"/>
      <c r="S71" s="325"/>
      <c r="T71" s="327"/>
      <c r="U71" s="325"/>
      <c r="V71" s="327"/>
      <c r="W71" s="325"/>
      <c r="X71" s="327"/>
      <c r="Y71" s="325"/>
      <c r="Z71" s="327"/>
      <c r="AA71" s="325"/>
      <c r="AB71" s="327"/>
      <c r="AC71" s="325"/>
      <c r="AD71" s="327"/>
      <c r="AE71" s="330">
        <f t="shared" si="8"/>
        <v>0</v>
      </c>
      <c r="AF71" s="330">
        <f t="shared" ref="AF71:AF76" si="9">F71+H71+J71+L71+N71+P71+R71+T71+V71+Z71+AD71+AB71+X71</f>
        <v>0</v>
      </c>
      <c r="AG71" s="343">
        <f t="shared" si="2"/>
        <v>0</v>
      </c>
      <c r="AH71" s="325"/>
      <c r="AI71" s="327"/>
      <c r="AJ71" s="325"/>
      <c r="AK71" s="327"/>
      <c r="AL71" s="325"/>
      <c r="AM71" s="327"/>
      <c r="AN71" s="325"/>
      <c r="AO71" s="327"/>
      <c r="AP71" s="325"/>
      <c r="AQ71" s="327"/>
      <c r="AR71" s="325"/>
      <c r="AS71" s="327"/>
      <c r="AT71" s="325"/>
      <c r="AU71" s="327"/>
      <c r="AV71" s="325"/>
      <c r="AW71" s="327"/>
      <c r="AX71" s="325"/>
      <c r="AY71" s="327">
        <v>0</v>
      </c>
      <c r="AZ71" s="325">
        <f t="shared" si="3"/>
        <v>0</v>
      </c>
      <c r="BA71" s="325">
        <f t="shared" si="4"/>
        <v>0</v>
      </c>
      <c r="BB71" s="344">
        <f t="shared" si="6"/>
        <v>0</v>
      </c>
    </row>
    <row r="72" spans="2:54" s="345" customFormat="1" ht="12" customHeight="1" x14ac:dyDescent="0.2">
      <c r="B72" s="659" t="s">
        <v>1081</v>
      </c>
      <c r="C72" s="345" t="s">
        <v>1082</v>
      </c>
      <c r="D72" s="535" t="s">
        <v>736</v>
      </c>
      <c r="E72" s="325"/>
      <c r="F72" s="327">
        <v>8000</v>
      </c>
      <c r="G72" s="325"/>
      <c r="H72" s="327">
        <v>1100</v>
      </c>
      <c r="I72" s="325"/>
      <c r="J72" s="325"/>
      <c r="K72" s="332"/>
      <c r="L72" s="327"/>
      <c r="M72" s="325"/>
      <c r="N72" s="327"/>
      <c r="O72" s="325"/>
      <c r="P72" s="327"/>
      <c r="Q72" s="325"/>
      <c r="R72" s="327"/>
      <c r="S72" s="325"/>
      <c r="T72" s="327"/>
      <c r="U72" s="325"/>
      <c r="V72" s="327"/>
      <c r="W72" s="325"/>
      <c r="X72" s="327"/>
      <c r="Y72" s="325"/>
      <c r="Z72" s="327"/>
      <c r="AA72" s="325"/>
      <c r="AB72" s="327"/>
      <c r="AC72" s="325"/>
      <c r="AD72" s="327"/>
      <c r="AE72" s="330">
        <f t="shared" si="8"/>
        <v>0</v>
      </c>
      <c r="AF72" s="330">
        <f t="shared" si="9"/>
        <v>9100</v>
      </c>
      <c r="AG72" s="343">
        <f t="shared" si="2"/>
        <v>9100</v>
      </c>
      <c r="AH72" s="325"/>
      <c r="AI72" s="327"/>
      <c r="AJ72" s="325"/>
      <c r="AK72" s="327"/>
      <c r="AL72" s="325"/>
      <c r="AM72" s="327"/>
      <c r="AN72" s="325"/>
      <c r="AO72" s="327"/>
      <c r="AP72" s="325"/>
      <c r="AQ72" s="327"/>
      <c r="AR72" s="325"/>
      <c r="AS72" s="327"/>
      <c r="AT72" s="325"/>
      <c r="AU72" s="327"/>
      <c r="AV72" s="325"/>
      <c r="AW72" s="327"/>
      <c r="AX72" s="325"/>
      <c r="AY72" s="327"/>
      <c r="AZ72" s="325">
        <f t="shared" si="3"/>
        <v>0</v>
      </c>
      <c r="BA72" s="325">
        <f t="shared" si="4"/>
        <v>0</v>
      </c>
      <c r="BB72" s="344">
        <f t="shared" si="6"/>
        <v>0</v>
      </c>
    </row>
    <row r="73" spans="2:54" s="345" customFormat="1" ht="12" customHeight="1" x14ac:dyDescent="0.2">
      <c r="B73" s="659" t="s">
        <v>1083</v>
      </c>
      <c r="C73" s="345" t="s">
        <v>1084</v>
      </c>
      <c r="D73" s="535" t="s">
        <v>736</v>
      </c>
      <c r="E73" s="325"/>
      <c r="F73" s="327"/>
      <c r="G73" s="325"/>
      <c r="H73" s="327"/>
      <c r="I73" s="325"/>
      <c r="J73" s="325">
        <v>1100</v>
      </c>
      <c r="K73" s="332"/>
      <c r="L73" s="327"/>
      <c r="M73" s="325"/>
      <c r="N73" s="327"/>
      <c r="O73" s="325"/>
      <c r="P73" s="327"/>
      <c r="Q73" s="325"/>
      <c r="R73" s="327"/>
      <c r="S73" s="325"/>
      <c r="T73" s="327"/>
      <c r="U73" s="325"/>
      <c r="V73" s="327"/>
      <c r="W73" s="325"/>
      <c r="X73" s="327"/>
      <c r="Y73" s="325"/>
      <c r="Z73" s="327"/>
      <c r="AA73" s="325"/>
      <c r="AB73" s="327"/>
      <c r="AC73" s="325"/>
      <c r="AD73" s="327"/>
      <c r="AE73" s="330">
        <f t="shared" si="8"/>
        <v>0</v>
      </c>
      <c r="AF73" s="330">
        <f t="shared" si="9"/>
        <v>1100</v>
      </c>
      <c r="AG73" s="343">
        <f t="shared" si="2"/>
        <v>1100</v>
      </c>
      <c r="AH73" s="325"/>
      <c r="AI73" s="327"/>
      <c r="AJ73" s="325"/>
      <c r="AK73" s="327"/>
      <c r="AL73" s="325"/>
      <c r="AM73" s="327"/>
      <c r="AN73" s="325"/>
      <c r="AO73" s="327"/>
      <c r="AP73" s="325"/>
      <c r="AQ73" s="327"/>
      <c r="AR73" s="325"/>
      <c r="AS73" s="327"/>
      <c r="AT73" s="325"/>
      <c r="AU73" s="327"/>
      <c r="AV73" s="325"/>
      <c r="AW73" s="327"/>
      <c r="AX73" s="325"/>
      <c r="AY73" s="327"/>
      <c r="AZ73" s="325">
        <f t="shared" si="3"/>
        <v>0</v>
      </c>
      <c r="BA73" s="325">
        <f t="shared" si="4"/>
        <v>0</v>
      </c>
      <c r="BB73" s="344">
        <f t="shared" si="6"/>
        <v>0</v>
      </c>
    </row>
    <row r="74" spans="2:54" s="345" customFormat="1" ht="16.5" customHeight="1" x14ac:dyDescent="0.2">
      <c r="B74" s="659" t="s">
        <v>111</v>
      </c>
      <c r="C74" s="348" t="s">
        <v>684</v>
      </c>
      <c r="D74" s="497" t="s">
        <v>736</v>
      </c>
      <c r="E74" s="325"/>
      <c r="F74" s="327"/>
      <c r="G74" s="325"/>
      <c r="H74" s="327"/>
      <c r="I74" s="325"/>
      <c r="J74" s="325">
        <v>25000</v>
      </c>
      <c r="K74" s="332"/>
      <c r="L74" s="327"/>
      <c r="M74" s="325"/>
      <c r="N74" s="327"/>
      <c r="O74" s="325"/>
      <c r="P74" s="327"/>
      <c r="Q74" s="325"/>
      <c r="R74" s="327"/>
      <c r="S74" s="325"/>
      <c r="T74" s="327"/>
      <c r="U74" s="325"/>
      <c r="V74" s="327"/>
      <c r="W74" s="325"/>
      <c r="X74" s="327"/>
      <c r="Y74" s="325"/>
      <c r="Z74" s="327"/>
      <c r="AA74" s="325"/>
      <c r="AB74" s="327"/>
      <c r="AC74" s="325"/>
      <c r="AD74" s="327"/>
      <c r="AE74" s="330">
        <f t="shared" si="8"/>
        <v>0</v>
      </c>
      <c r="AF74" s="330">
        <f t="shared" si="9"/>
        <v>25000</v>
      </c>
      <c r="AG74" s="343">
        <f t="shared" ref="AG74:AG76" si="10">AE74+AF74</f>
        <v>25000</v>
      </c>
      <c r="AH74" s="325"/>
      <c r="AI74" s="327"/>
      <c r="AJ74" s="325"/>
      <c r="AK74" s="327"/>
      <c r="AL74" s="325"/>
      <c r="AM74" s="327"/>
      <c r="AN74" s="325"/>
      <c r="AO74" s="327"/>
      <c r="AP74" s="325"/>
      <c r="AQ74" s="327"/>
      <c r="AR74" s="325"/>
      <c r="AS74" s="327"/>
      <c r="AT74" s="325"/>
      <c r="AU74" s="327"/>
      <c r="AV74" s="325"/>
      <c r="AW74" s="327"/>
      <c r="AX74" s="325"/>
      <c r="AY74" s="327"/>
      <c r="AZ74" s="325">
        <f t="shared" ref="AZ74:AZ77" si="11">AH74+AJ74+AL74+AN74+AP74+AR74+AV74+AX74+AT74</f>
        <v>0</v>
      </c>
      <c r="BA74" s="325">
        <f t="shared" ref="BA74:BA77" si="12">AI74+AK74+AM74+AO74+AQ74+AS74+AW74+AY74+AU74</f>
        <v>0</v>
      </c>
      <c r="BB74" s="344">
        <f t="shared" si="6"/>
        <v>0</v>
      </c>
    </row>
    <row r="75" spans="2:54" s="345" customFormat="1" ht="16.5" customHeight="1" x14ac:dyDescent="0.2">
      <c r="B75" s="659" t="s">
        <v>112</v>
      </c>
      <c r="C75" s="348" t="s">
        <v>953</v>
      </c>
      <c r="D75" s="497" t="s">
        <v>736</v>
      </c>
      <c r="E75" s="325"/>
      <c r="F75" s="327"/>
      <c r="G75" s="325"/>
      <c r="H75" s="327"/>
      <c r="I75" s="325"/>
      <c r="J75" s="325">
        <v>15000</v>
      </c>
      <c r="K75" s="332"/>
      <c r="L75" s="327"/>
      <c r="M75" s="325"/>
      <c r="N75" s="327"/>
      <c r="O75" s="325"/>
      <c r="P75" s="327"/>
      <c r="Q75" s="325"/>
      <c r="R75" s="327"/>
      <c r="S75" s="325"/>
      <c r="T75" s="327"/>
      <c r="U75" s="325"/>
      <c r="V75" s="327"/>
      <c r="W75" s="325"/>
      <c r="X75" s="327"/>
      <c r="Y75" s="325"/>
      <c r="Z75" s="327"/>
      <c r="AA75" s="325"/>
      <c r="AB75" s="327"/>
      <c r="AC75" s="325"/>
      <c r="AD75" s="327"/>
      <c r="AE75" s="330">
        <f t="shared" si="8"/>
        <v>0</v>
      </c>
      <c r="AF75" s="330">
        <f t="shared" si="9"/>
        <v>15000</v>
      </c>
      <c r="AG75" s="343">
        <f t="shared" si="10"/>
        <v>15000</v>
      </c>
      <c r="AH75" s="325"/>
      <c r="AI75" s="327"/>
      <c r="AJ75" s="325"/>
      <c r="AK75" s="327"/>
      <c r="AL75" s="325"/>
      <c r="AM75" s="327"/>
      <c r="AN75" s="325"/>
      <c r="AO75" s="327"/>
      <c r="AP75" s="325"/>
      <c r="AQ75" s="327"/>
      <c r="AR75" s="325"/>
      <c r="AS75" s="327"/>
      <c r="AT75" s="325"/>
      <c r="AU75" s="327"/>
      <c r="AV75" s="325"/>
      <c r="AW75" s="327"/>
      <c r="AX75" s="325"/>
      <c r="AY75" s="327"/>
      <c r="AZ75" s="325">
        <f t="shared" si="11"/>
        <v>0</v>
      </c>
      <c r="BA75" s="325">
        <f t="shared" si="12"/>
        <v>0</v>
      </c>
      <c r="BB75" s="344">
        <f t="shared" si="6"/>
        <v>0</v>
      </c>
    </row>
    <row r="76" spans="2:54" s="345" customFormat="1" ht="31.5" customHeight="1" thickBot="1" x14ac:dyDescent="0.25">
      <c r="B76" s="660" t="s">
        <v>1063</v>
      </c>
      <c r="C76" s="348" t="s">
        <v>678</v>
      </c>
      <c r="D76" s="497" t="s">
        <v>747</v>
      </c>
      <c r="E76" s="325"/>
      <c r="F76" s="327">
        <f>'Egyéb ki nem emelt'!C11</f>
        <v>14090</v>
      </c>
      <c r="G76" s="325"/>
      <c r="H76" s="327">
        <f>'Egyéb ki nem emelt'!D11</f>
        <v>2498</v>
      </c>
      <c r="I76" s="325"/>
      <c r="J76" s="325">
        <f>'Egyéb ki nem emelt'!E59-I76</f>
        <v>286817</v>
      </c>
      <c r="K76" s="332"/>
      <c r="L76" s="327"/>
      <c r="M76" s="325"/>
      <c r="N76" s="327"/>
      <c r="O76" s="325"/>
      <c r="P76" s="327"/>
      <c r="Q76" s="325"/>
      <c r="R76" s="327"/>
      <c r="S76" s="325"/>
      <c r="T76" s="327">
        <f>'felhalm. kiad.  '!G56+'felhalm. kiad.  '!G44+'felhalm. kiad.  '!G45+'felhalm. kiad.  '!G33+'felhalm. kiad.  '!F30+'felhalm. kiad.  '!G38+'felhalm. kiad.  '!G14</f>
        <v>18953</v>
      </c>
      <c r="U76" s="325"/>
      <c r="V76" s="327"/>
      <c r="W76" s="325"/>
      <c r="X76" s="327"/>
      <c r="Y76" s="325"/>
      <c r="Z76" s="327"/>
      <c r="AA76" s="325"/>
      <c r="AB76" s="607">
        <f>tartalék!C27</f>
        <v>11843</v>
      </c>
      <c r="AC76" s="325"/>
      <c r="AD76" s="327"/>
      <c r="AE76" s="330">
        <f t="shared" si="8"/>
        <v>0</v>
      </c>
      <c r="AF76" s="330">
        <f t="shared" si="9"/>
        <v>334201</v>
      </c>
      <c r="AG76" s="343">
        <f t="shared" si="10"/>
        <v>334201</v>
      </c>
      <c r="AH76" s="325">
        <f>'tám, végl. pe.átv  '!C11+'tám, végl. pe.átv  '!C23+'tám, végl. pe.átv  '!C30-AI76+'tám, végl. pe.átv  '!C20</f>
        <v>335025</v>
      </c>
      <c r="AI76" s="327">
        <v>156877</v>
      </c>
      <c r="AJ76" s="325">
        <v>889112</v>
      </c>
      <c r="AK76" s="327">
        <f>'közhatalmi bevételek'!D31-AJ76</f>
        <v>608888</v>
      </c>
      <c r="AL76" s="325"/>
      <c r="AM76" s="327">
        <v>35000</v>
      </c>
      <c r="AN76" s="325"/>
      <c r="AO76" s="327"/>
      <c r="AP76" s="325"/>
      <c r="AQ76" s="327"/>
      <c r="AR76" s="325"/>
      <c r="AS76" s="327"/>
      <c r="AT76" s="325"/>
      <c r="AU76" s="327"/>
      <c r="AV76" s="325"/>
      <c r="AW76" s="327"/>
      <c r="AX76" s="325">
        <v>0</v>
      </c>
      <c r="AY76" s="327">
        <v>729193</v>
      </c>
      <c r="AZ76" s="325">
        <f t="shared" si="11"/>
        <v>1224137</v>
      </c>
      <c r="BA76" s="325">
        <f t="shared" si="12"/>
        <v>1529958</v>
      </c>
      <c r="BB76" s="344">
        <f t="shared" si="6"/>
        <v>2754095</v>
      </c>
    </row>
    <row r="77" spans="2:54" ht="15.6" customHeight="1" thickBot="1" x14ac:dyDescent="0.25">
      <c r="B77" s="564"/>
      <c r="C77" s="487" t="s">
        <v>715</v>
      </c>
      <c r="D77" s="565"/>
      <c r="E77" s="328">
        <f t="shared" ref="E77:AF77" si="13">SUM(E10:E76)</f>
        <v>42734</v>
      </c>
      <c r="F77" s="328">
        <f t="shared" si="13"/>
        <v>47806</v>
      </c>
      <c r="G77" s="328">
        <f t="shared" si="13"/>
        <v>6337</v>
      </c>
      <c r="H77" s="328">
        <f t="shared" si="13"/>
        <v>13735</v>
      </c>
      <c r="I77" s="328">
        <f>SUM(I10:I76)-I59</f>
        <v>498452</v>
      </c>
      <c r="J77" s="328">
        <f t="shared" si="13"/>
        <v>662198</v>
      </c>
      <c r="K77" s="328">
        <f t="shared" si="13"/>
        <v>2040</v>
      </c>
      <c r="L77" s="328">
        <f t="shared" si="13"/>
        <v>16008</v>
      </c>
      <c r="M77" s="328">
        <f t="shared" si="13"/>
        <v>0</v>
      </c>
      <c r="N77" s="328">
        <f t="shared" si="13"/>
        <v>205380</v>
      </c>
      <c r="O77" s="328">
        <f t="shared" si="13"/>
        <v>178678</v>
      </c>
      <c r="P77" s="328">
        <f t="shared" si="13"/>
        <v>0</v>
      </c>
      <c r="Q77" s="328">
        <f t="shared" si="13"/>
        <v>0</v>
      </c>
      <c r="R77" s="328">
        <f t="shared" si="13"/>
        <v>16309</v>
      </c>
      <c r="S77" s="328">
        <f>SUM(S10:S76)</f>
        <v>762784</v>
      </c>
      <c r="T77" s="328">
        <f t="shared" si="13"/>
        <v>73142</v>
      </c>
      <c r="U77" s="328">
        <f t="shared" si="13"/>
        <v>1574</v>
      </c>
      <c r="V77" s="328">
        <f t="shared" si="13"/>
        <v>0</v>
      </c>
      <c r="W77" s="328">
        <f t="shared" si="13"/>
        <v>0</v>
      </c>
      <c r="X77" s="328">
        <f t="shared" si="13"/>
        <v>0</v>
      </c>
      <c r="Y77" s="328">
        <f t="shared" si="13"/>
        <v>0</v>
      </c>
      <c r="Z77" s="328">
        <f t="shared" si="13"/>
        <v>63281</v>
      </c>
      <c r="AA77" s="328">
        <f t="shared" si="13"/>
        <v>0</v>
      </c>
      <c r="AB77" s="328">
        <f t="shared" si="13"/>
        <v>11843</v>
      </c>
      <c r="AC77" s="328">
        <f t="shared" si="13"/>
        <v>921061</v>
      </c>
      <c r="AD77" s="328">
        <f t="shared" si="13"/>
        <v>572139</v>
      </c>
      <c r="AE77" s="328">
        <f>SUM(AE10:AE76)-AE59</f>
        <v>2413660</v>
      </c>
      <c r="AF77" s="328">
        <f t="shared" si="13"/>
        <v>1681841</v>
      </c>
      <c r="AG77" s="566">
        <f>AE77+AF77</f>
        <v>4095501</v>
      </c>
      <c r="AH77" s="567">
        <f t="shared" ref="AH77:AY77" si="14">SUM(AH10:AH76)</f>
        <v>335025</v>
      </c>
      <c r="AI77" s="568">
        <f t="shared" si="14"/>
        <v>156877</v>
      </c>
      <c r="AJ77" s="568">
        <f t="shared" si="14"/>
        <v>889112</v>
      </c>
      <c r="AK77" s="568">
        <f t="shared" si="14"/>
        <v>608888</v>
      </c>
      <c r="AL77" s="568">
        <f t="shared" si="14"/>
        <v>165000</v>
      </c>
      <c r="AM77" s="568">
        <f t="shared" si="14"/>
        <v>78890</v>
      </c>
      <c r="AN77" s="568">
        <f t="shared" si="14"/>
        <v>0</v>
      </c>
      <c r="AO77" s="568">
        <f t="shared" si="14"/>
        <v>0</v>
      </c>
      <c r="AP77" s="568">
        <f t="shared" si="14"/>
        <v>6000</v>
      </c>
      <c r="AQ77" s="568">
        <f t="shared" si="14"/>
        <v>0</v>
      </c>
      <c r="AR77" s="568">
        <f t="shared" si="14"/>
        <v>0</v>
      </c>
      <c r="AS77" s="568">
        <f t="shared" si="14"/>
        <v>54113</v>
      </c>
      <c r="AT77" s="568">
        <f t="shared" si="14"/>
        <v>0</v>
      </c>
      <c r="AU77" s="568">
        <f t="shared" si="14"/>
        <v>2145</v>
      </c>
      <c r="AV77" s="568">
        <f t="shared" si="14"/>
        <v>0</v>
      </c>
      <c r="AW77" s="568">
        <f t="shared" si="14"/>
        <v>0</v>
      </c>
      <c r="AX77" s="568">
        <f t="shared" si="14"/>
        <v>1018523</v>
      </c>
      <c r="AY77" s="568">
        <f t="shared" si="14"/>
        <v>780928</v>
      </c>
      <c r="AZ77" s="383">
        <f t="shared" si="11"/>
        <v>2413660</v>
      </c>
      <c r="BA77" s="384">
        <f t="shared" si="12"/>
        <v>1681841</v>
      </c>
      <c r="BB77" s="366">
        <f>SUM(BB10:BB76)</f>
        <v>4095501</v>
      </c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77"/>
  <sheetViews>
    <sheetView workbookViewId="0">
      <selection sqref="A1:E1"/>
    </sheetView>
  </sheetViews>
  <sheetFormatPr defaultColWidth="9.140625" defaultRowHeight="12.75" x14ac:dyDescent="0.2"/>
  <cols>
    <col min="1" max="1" width="9.140625" style="923"/>
    <col min="2" max="2" width="78.42578125" bestFit="1" customWidth="1"/>
    <col min="3" max="5" width="16.42578125" customWidth="1"/>
  </cols>
  <sheetData>
    <row r="1" spans="1:5" x14ac:dyDescent="0.2">
      <c r="A1" s="1141" t="s">
        <v>1112</v>
      </c>
      <c r="B1" s="1141"/>
      <c r="C1" s="1141"/>
      <c r="D1" s="1141"/>
      <c r="E1" s="1141"/>
    </row>
    <row r="2" spans="1:5" x14ac:dyDescent="0.2">
      <c r="A2" s="1140" t="s">
        <v>73</v>
      </c>
      <c r="B2" s="1140"/>
      <c r="C2" s="1140"/>
      <c r="D2" s="1140"/>
      <c r="E2" s="1140"/>
    </row>
    <row r="3" spans="1:5" x14ac:dyDescent="0.2">
      <c r="A3" s="1140" t="s">
        <v>818</v>
      </c>
      <c r="B3" s="1140"/>
      <c r="C3" s="1140"/>
      <c r="D3" s="1140"/>
      <c r="E3" s="1140"/>
    </row>
    <row r="4" spans="1:5" x14ac:dyDescent="0.2">
      <c r="A4" s="1140" t="s">
        <v>1053</v>
      </c>
      <c r="B4" s="1140"/>
      <c r="C4" s="1140"/>
      <c r="D4" s="1140"/>
      <c r="E4" s="1140"/>
    </row>
    <row r="5" spans="1:5" x14ac:dyDescent="0.2">
      <c r="B5" s="923"/>
      <c r="C5" s="923"/>
      <c r="D5" s="923"/>
      <c r="E5" s="923"/>
    </row>
    <row r="6" spans="1:5" s="947" customFormat="1" ht="25.5" x14ac:dyDescent="0.2">
      <c r="A6" s="924" t="s">
        <v>822</v>
      </c>
      <c r="B6" s="925" t="s">
        <v>819</v>
      </c>
      <c r="C6" s="926" t="s">
        <v>820</v>
      </c>
      <c r="D6" s="926" t="s">
        <v>821</v>
      </c>
      <c r="E6" s="927" t="s">
        <v>917</v>
      </c>
    </row>
    <row r="7" spans="1:5" x14ac:dyDescent="0.2">
      <c r="A7" s="928" t="s">
        <v>295</v>
      </c>
      <c r="B7" t="s">
        <v>998</v>
      </c>
      <c r="C7" s="324">
        <v>5000</v>
      </c>
      <c r="D7" s="324">
        <v>1000</v>
      </c>
      <c r="E7" s="929">
        <f>C7+D7</f>
        <v>6000</v>
      </c>
    </row>
    <row r="8" spans="1:5" x14ac:dyDescent="0.2">
      <c r="A8" s="928" t="s">
        <v>303</v>
      </c>
      <c r="B8" t="s">
        <v>824</v>
      </c>
      <c r="C8" s="324">
        <v>900</v>
      </c>
      <c r="D8" s="324">
        <v>298</v>
      </c>
      <c r="E8" s="929">
        <f t="shared" ref="E8:E11" si="0">C8+D8</f>
        <v>1198</v>
      </c>
    </row>
    <row r="9" spans="1:5" x14ac:dyDescent="0.2">
      <c r="A9" s="928" t="s">
        <v>304</v>
      </c>
      <c r="B9" t="s">
        <v>1008</v>
      </c>
      <c r="C9" s="324">
        <v>1190</v>
      </c>
      <c r="D9" s="324">
        <v>400</v>
      </c>
      <c r="E9" s="929">
        <f t="shared" ref="E9" si="1">C9+D9</f>
        <v>1590</v>
      </c>
    </row>
    <row r="10" spans="1:5" ht="13.5" thickBot="1" x14ac:dyDescent="0.25">
      <c r="A10" s="928" t="s">
        <v>305</v>
      </c>
      <c r="B10" t="s">
        <v>999</v>
      </c>
      <c r="C10" s="324">
        <v>7000</v>
      </c>
      <c r="D10" s="324">
        <v>800</v>
      </c>
      <c r="E10" s="929">
        <f t="shared" si="0"/>
        <v>7800</v>
      </c>
    </row>
    <row r="11" spans="1:5" ht="13.5" thickBot="1" x14ac:dyDescent="0.25">
      <c r="A11" s="930"/>
      <c r="B11" s="931" t="s">
        <v>387</v>
      </c>
      <c r="C11" s="932">
        <f>SUM(C7:C10)</f>
        <v>14090</v>
      </c>
      <c r="D11" s="932">
        <f>SUM(D7:D10)</f>
        <v>2498</v>
      </c>
      <c r="E11" s="933">
        <f t="shared" si="0"/>
        <v>16588</v>
      </c>
    </row>
    <row r="12" spans="1:5" x14ac:dyDescent="0.2">
      <c r="C12" s="324"/>
      <c r="D12" s="324"/>
      <c r="E12" s="324"/>
    </row>
    <row r="13" spans="1:5" x14ac:dyDescent="0.2">
      <c r="A13" s="934" t="s">
        <v>776</v>
      </c>
      <c r="B13" s="935" t="s">
        <v>279</v>
      </c>
      <c r="C13" s="936"/>
      <c r="D13" s="936"/>
      <c r="E13" s="937" t="s">
        <v>823</v>
      </c>
    </row>
    <row r="14" spans="1:5" x14ac:dyDescent="0.2">
      <c r="A14" s="928" t="s">
        <v>901</v>
      </c>
      <c r="B14" t="s">
        <v>902</v>
      </c>
      <c r="C14" s="324"/>
      <c r="D14" s="324"/>
      <c r="E14" s="929"/>
    </row>
    <row r="15" spans="1:5" ht="13.5" customHeight="1" x14ac:dyDescent="0.2">
      <c r="A15" s="928" t="s">
        <v>295</v>
      </c>
      <c r="B15" s="948" t="s">
        <v>223</v>
      </c>
      <c r="C15" s="324"/>
      <c r="D15" s="324"/>
      <c r="E15" s="929">
        <v>300</v>
      </c>
    </row>
    <row r="16" spans="1:5" ht="13.5" customHeight="1" x14ac:dyDescent="0.2">
      <c r="A16" s="928" t="s">
        <v>303</v>
      </c>
      <c r="B16" s="949" t="s">
        <v>227</v>
      </c>
      <c r="C16" s="324"/>
      <c r="D16" s="324"/>
      <c r="E16" s="929">
        <v>100</v>
      </c>
    </row>
    <row r="17" spans="1:5" ht="13.5" customHeight="1" x14ac:dyDescent="0.2">
      <c r="A17" s="928" t="s">
        <v>304</v>
      </c>
      <c r="B17" s="949" t="s">
        <v>230</v>
      </c>
      <c r="C17" s="324"/>
      <c r="D17" s="324"/>
      <c r="E17" s="929">
        <v>10</v>
      </c>
    </row>
    <row r="18" spans="1:5" ht="13.5" customHeight="1" x14ac:dyDescent="0.2">
      <c r="A18" s="928" t="s">
        <v>305</v>
      </c>
      <c r="B18" s="950" t="s">
        <v>836</v>
      </c>
      <c r="C18" s="324"/>
      <c r="D18" s="324"/>
      <c r="E18" s="951">
        <v>10</v>
      </c>
    </row>
    <row r="19" spans="1:5" ht="13.5" customHeight="1" x14ac:dyDescent="0.2">
      <c r="A19" s="928" t="s">
        <v>306</v>
      </c>
      <c r="B19" s="949" t="s">
        <v>954</v>
      </c>
      <c r="C19" s="324"/>
      <c r="D19" s="324"/>
      <c r="E19" s="952">
        <v>3050</v>
      </c>
    </row>
    <row r="20" spans="1:5" ht="13.5" customHeight="1" x14ac:dyDescent="0.2">
      <c r="A20" s="928" t="s">
        <v>307</v>
      </c>
      <c r="B20" s="953" t="s">
        <v>233</v>
      </c>
      <c r="C20" s="324"/>
      <c r="D20" s="324"/>
      <c r="E20" s="929">
        <v>40</v>
      </c>
    </row>
    <row r="21" spans="1:5" ht="13.5" customHeight="1" x14ac:dyDescent="0.2">
      <c r="A21" s="928" t="s">
        <v>308</v>
      </c>
      <c r="B21" s="954" t="s">
        <v>841</v>
      </c>
      <c r="C21" s="324"/>
      <c r="D21" s="324"/>
      <c r="E21" s="929">
        <v>15</v>
      </c>
    </row>
    <row r="22" spans="1:5" ht="13.5" customHeight="1" x14ac:dyDescent="0.2">
      <c r="A22" s="928" t="s">
        <v>309</v>
      </c>
      <c r="B22" s="954" t="s">
        <v>844</v>
      </c>
      <c r="C22" s="324"/>
      <c r="D22" s="324"/>
      <c r="E22" s="929">
        <v>30</v>
      </c>
    </row>
    <row r="23" spans="1:5" ht="13.5" customHeight="1" x14ac:dyDescent="0.2">
      <c r="A23" s="928" t="s">
        <v>310</v>
      </c>
      <c r="B23" s="495" t="s">
        <v>859</v>
      </c>
      <c r="C23" s="324"/>
      <c r="D23" s="324"/>
      <c r="E23" s="929">
        <v>904</v>
      </c>
    </row>
    <row r="24" spans="1:5" ht="13.5" customHeight="1" x14ac:dyDescent="0.2">
      <c r="A24" s="928" t="s">
        <v>337</v>
      </c>
      <c r="B24" s="495" t="s">
        <v>955</v>
      </c>
      <c r="C24" s="324"/>
      <c r="D24" s="324"/>
      <c r="E24" s="929">
        <v>17</v>
      </c>
    </row>
    <row r="25" spans="1:5" ht="13.5" customHeight="1" x14ac:dyDescent="0.2">
      <c r="A25" s="928" t="s">
        <v>338</v>
      </c>
      <c r="B25" s="495" t="s">
        <v>919</v>
      </c>
      <c r="C25" s="324"/>
      <c r="D25" s="324"/>
      <c r="E25" s="929">
        <v>88</v>
      </c>
    </row>
    <row r="26" spans="1:5" ht="13.5" customHeight="1" x14ac:dyDescent="0.2">
      <c r="A26" s="928" t="s">
        <v>339</v>
      </c>
      <c r="B26" s="495" t="s">
        <v>865</v>
      </c>
      <c r="C26" s="324"/>
      <c r="D26" s="324"/>
      <c r="E26" s="929">
        <v>283</v>
      </c>
    </row>
    <row r="27" spans="1:5" ht="13.5" customHeight="1" x14ac:dyDescent="0.2">
      <c r="A27" s="928" t="s">
        <v>340</v>
      </c>
      <c r="B27" s="495" t="s">
        <v>868</v>
      </c>
      <c r="C27" s="324"/>
      <c r="D27" s="324"/>
      <c r="E27" s="929">
        <v>11430</v>
      </c>
    </row>
    <row r="28" spans="1:5" ht="13.5" customHeight="1" x14ac:dyDescent="0.2">
      <c r="A28" s="928" t="s">
        <v>341</v>
      </c>
      <c r="B28" s="495" t="s">
        <v>870</v>
      </c>
      <c r="C28" s="324"/>
      <c r="D28" s="324"/>
      <c r="E28" s="929">
        <v>5640</v>
      </c>
    </row>
    <row r="29" spans="1:5" ht="13.5" customHeight="1" x14ac:dyDescent="0.2">
      <c r="A29" s="928" t="s">
        <v>342</v>
      </c>
      <c r="B29" s="495" t="s">
        <v>872</v>
      </c>
      <c r="C29" s="324"/>
      <c r="D29" s="324"/>
      <c r="E29" s="929">
        <v>217</v>
      </c>
    </row>
    <row r="30" spans="1:5" ht="13.5" customHeight="1" x14ac:dyDescent="0.2">
      <c r="A30" s="928" t="s">
        <v>343</v>
      </c>
      <c r="B30" t="s">
        <v>879</v>
      </c>
      <c r="C30" s="324"/>
      <c r="D30" s="324"/>
      <c r="E30" s="929">
        <v>2744</v>
      </c>
    </row>
    <row r="31" spans="1:5" ht="13.5" customHeight="1" x14ac:dyDescent="0.2">
      <c r="A31" s="928" t="s">
        <v>344</v>
      </c>
      <c r="B31" t="s">
        <v>885</v>
      </c>
      <c r="C31" s="324"/>
      <c r="D31" s="324"/>
      <c r="E31" s="929">
        <v>4024</v>
      </c>
    </row>
    <row r="32" spans="1:5" ht="13.5" customHeight="1" x14ac:dyDescent="0.2">
      <c r="A32" s="928" t="s">
        <v>345</v>
      </c>
      <c r="B32" t="s">
        <v>971</v>
      </c>
      <c r="C32" s="324"/>
      <c r="D32" s="324"/>
      <c r="E32" s="929">
        <v>1372</v>
      </c>
    </row>
    <row r="33" spans="1:5" ht="13.5" customHeight="1" x14ac:dyDescent="0.2">
      <c r="A33" s="928" t="s">
        <v>346</v>
      </c>
      <c r="B33" t="s">
        <v>881</v>
      </c>
      <c r="C33" s="324"/>
      <c r="D33" s="324"/>
      <c r="E33" s="929">
        <v>5233</v>
      </c>
    </row>
    <row r="34" spans="1:5" ht="13.5" customHeight="1" x14ac:dyDescent="0.2">
      <c r="A34" s="928" t="s">
        <v>347</v>
      </c>
      <c r="B34" t="s">
        <v>979</v>
      </c>
      <c r="C34" s="324"/>
      <c r="D34" s="324"/>
      <c r="E34" s="929">
        <v>10638</v>
      </c>
    </row>
    <row r="35" spans="1:5" ht="13.5" customHeight="1" x14ac:dyDescent="0.2">
      <c r="A35" s="928" t="s">
        <v>348</v>
      </c>
      <c r="B35" s="495" t="s">
        <v>883</v>
      </c>
      <c r="C35" s="324"/>
      <c r="D35" s="324"/>
      <c r="E35" s="929">
        <v>2400</v>
      </c>
    </row>
    <row r="36" spans="1:5" ht="13.5" customHeight="1" x14ac:dyDescent="0.2">
      <c r="A36" s="928" t="s">
        <v>349</v>
      </c>
      <c r="B36" t="s">
        <v>1045</v>
      </c>
      <c r="C36" s="324"/>
      <c r="D36" s="324"/>
      <c r="E36" s="929">
        <v>6203</v>
      </c>
    </row>
    <row r="37" spans="1:5" ht="13.5" customHeight="1" x14ac:dyDescent="0.2">
      <c r="A37" s="928" t="s">
        <v>350</v>
      </c>
      <c r="B37" t="s">
        <v>887</v>
      </c>
      <c r="C37" s="324"/>
      <c r="D37" s="324"/>
      <c r="E37" s="929">
        <v>122</v>
      </c>
    </row>
    <row r="38" spans="1:5" ht="13.5" customHeight="1" x14ac:dyDescent="0.2">
      <c r="A38" s="928" t="s">
        <v>351</v>
      </c>
      <c r="B38" t="s">
        <v>888</v>
      </c>
      <c r="C38" s="324"/>
      <c r="D38" s="324"/>
      <c r="E38" s="929">
        <v>2000</v>
      </c>
    </row>
    <row r="39" spans="1:5" ht="13.5" customHeight="1" x14ac:dyDescent="0.2">
      <c r="A39" s="928" t="s">
        <v>352</v>
      </c>
      <c r="B39" t="s">
        <v>922</v>
      </c>
      <c r="C39" s="324"/>
      <c r="D39" s="324"/>
      <c r="E39" s="929">
        <v>780</v>
      </c>
    </row>
    <row r="40" spans="1:5" ht="13.5" customHeight="1" x14ac:dyDescent="0.2">
      <c r="A40" s="928" t="s">
        <v>359</v>
      </c>
      <c r="B40" t="s">
        <v>920</v>
      </c>
      <c r="C40" s="324"/>
      <c r="D40" s="324"/>
      <c r="E40" s="929">
        <v>2786</v>
      </c>
    </row>
    <row r="41" spans="1:5" ht="13.5" customHeight="1" x14ac:dyDescent="0.2">
      <c r="A41" s="928" t="s">
        <v>360</v>
      </c>
      <c r="B41" t="s">
        <v>921</v>
      </c>
      <c r="C41" s="324"/>
      <c r="D41" s="324"/>
      <c r="E41" s="929">
        <v>7000</v>
      </c>
    </row>
    <row r="42" spans="1:5" ht="13.5" customHeight="1" x14ac:dyDescent="0.2">
      <c r="A42" s="928" t="s">
        <v>361</v>
      </c>
      <c r="B42" t="s">
        <v>981</v>
      </c>
      <c r="C42" s="324"/>
      <c r="D42" s="324"/>
      <c r="E42" s="929">
        <v>1772</v>
      </c>
    </row>
    <row r="43" spans="1:5" ht="13.5" customHeight="1" x14ac:dyDescent="0.2">
      <c r="A43" s="928" t="s">
        <v>362</v>
      </c>
      <c r="B43" t="s">
        <v>976</v>
      </c>
      <c r="C43" s="324"/>
      <c r="D43" s="324"/>
      <c r="E43" s="929">
        <v>5280</v>
      </c>
    </row>
    <row r="44" spans="1:5" ht="13.5" customHeight="1" x14ac:dyDescent="0.2">
      <c r="A44" s="928"/>
      <c r="C44" s="324"/>
      <c r="D44" s="324"/>
      <c r="E44" s="929"/>
    </row>
    <row r="45" spans="1:5" ht="13.5" customHeight="1" x14ac:dyDescent="0.2">
      <c r="A45" s="928"/>
      <c r="B45" s="2"/>
      <c r="C45" s="324"/>
      <c r="D45" s="324"/>
      <c r="E45" s="929"/>
    </row>
    <row r="46" spans="1:5" ht="13.5" customHeight="1" x14ac:dyDescent="0.2">
      <c r="A46" s="928" t="s">
        <v>903</v>
      </c>
      <c r="B46" t="s">
        <v>904</v>
      </c>
      <c r="C46" s="324"/>
      <c r="D46" s="324"/>
      <c r="E46" s="929"/>
    </row>
    <row r="47" spans="1:5" ht="13.5" customHeight="1" x14ac:dyDescent="0.2">
      <c r="A47" s="928" t="s">
        <v>295</v>
      </c>
      <c r="B47" t="s">
        <v>899</v>
      </c>
      <c r="C47" s="324"/>
      <c r="D47" s="324"/>
      <c r="E47" s="929">
        <v>254</v>
      </c>
    </row>
    <row r="48" spans="1:5" ht="13.5" customHeight="1" x14ac:dyDescent="0.2">
      <c r="A48" s="928" t="s">
        <v>303</v>
      </c>
      <c r="B48" t="s">
        <v>900</v>
      </c>
      <c r="C48" s="324"/>
      <c r="D48" s="324"/>
      <c r="E48" s="929">
        <v>2000</v>
      </c>
    </row>
    <row r="49" spans="1:5" ht="13.5" customHeight="1" x14ac:dyDescent="0.2">
      <c r="A49" s="928" t="s">
        <v>304</v>
      </c>
      <c r="B49" t="s">
        <v>905</v>
      </c>
      <c r="C49" s="324"/>
      <c r="D49" s="324"/>
      <c r="E49" s="929">
        <v>2540</v>
      </c>
    </row>
    <row r="50" spans="1:5" ht="13.5" customHeight="1" x14ac:dyDescent="0.2">
      <c r="A50" s="928" t="s">
        <v>305</v>
      </c>
      <c r="B50" t="s">
        <v>906</v>
      </c>
      <c r="C50" s="324"/>
      <c r="D50" s="324"/>
      <c r="E50" s="929">
        <v>1500</v>
      </c>
    </row>
    <row r="51" spans="1:5" ht="13.5" customHeight="1" x14ac:dyDescent="0.2">
      <c r="A51" s="928" t="s">
        <v>306</v>
      </c>
      <c r="B51" t="s">
        <v>907</v>
      </c>
      <c r="C51" s="324"/>
      <c r="D51" s="324"/>
      <c r="E51" s="929">
        <v>1500</v>
      </c>
    </row>
    <row r="52" spans="1:5" ht="13.5" customHeight="1" x14ac:dyDescent="0.2">
      <c r="A52" s="928" t="s">
        <v>307</v>
      </c>
      <c r="B52" t="s">
        <v>908</v>
      </c>
      <c r="C52" s="324"/>
      <c r="D52" s="324"/>
      <c r="E52" s="929">
        <v>750</v>
      </c>
    </row>
    <row r="53" spans="1:5" ht="13.5" customHeight="1" x14ac:dyDescent="0.2">
      <c r="A53" s="928" t="s">
        <v>308</v>
      </c>
      <c r="B53" t="s">
        <v>909</v>
      </c>
      <c r="C53" s="324"/>
      <c r="D53" s="324"/>
      <c r="E53" s="929">
        <v>2000</v>
      </c>
    </row>
    <row r="54" spans="1:5" ht="13.5" customHeight="1" x14ac:dyDescent="0.2">
      <c r="A54" s="928" t="s">
        <v>309</v>
      </c>
      <c r="B54" t="s">
        <v>910</v>
      </c>
      <c r="C54" s="324"/>
      <c r="D54" s="324"/>
      <c r="E54" s="929">
        <v>6000</v>
      </c>
    </row>
    <row r="55" spans="1:5" ht="13.5" customHeight="1" x14ac:dyDescent="0.2">
      <c r="A55" s="928" t="s">
        <v>310</v>
      </c>
      <c r="B55" t="s">
        <v>911</v>
      </c>
      <c r="C55" s="324"/>
      <c r="D55" s="324"/>
      <c r="E55" s="929">
        <v>1000</v>
      </c>
    </row>
    <row r="56" spans="1:5" ht="13.5" customHeight="1" x14ac:dyDescent="0.2">
      <c r="A56" s="928" t="s">
        <v>337</v>
      </c>
      <c r="B56" t="s">
        <v>912</v>
      </c>
      <c r="C56" s="324"/>
      <c r="D56" s="324"/>
      <c r="E56" s="929">
        <v>33450</v>
      </c>
    </row>
    <row r="57" spans="1:5" ht="13.5" customHeight="1" x14ac:dyDescent="0.2">
      <c r="A57" s="928" t="s">
        <v>338</v>
      </c>
      <c r="B57" t="s">
        <v>913</v>
      </c>
      <c r="C57" s="324"/>
      <c r="D57" s="324"/>
      <c r="E57" s="929">
        <v>600</v>
      </c>
    </row>
    <row r="58" spans="1:5" ht="13.5" customHeight="1" thickBot="1" x14ac:dyDescent="0.25">
      <c r="A58" s="928" t="s">
        <v>339</v>
      </c>
      <c r="B58" t="s">
        <v>914</v>
      </c>
      <c r="C58" s="324"/>
      <c r="D58" s="324"/>
      <c r="E58" s="929">
        <v>160735</v>
      </c>
    </row>
    <row r="59" spans="1:5" ht="13.5" customHeight="1" thickBot="1" x14ac:dyDescent="0.25">
      <c r="A59" s="930"/>
      <c r="B59" s="931" t="s">
        <v>387</v>
      </c>
      <c r="C59" s="932"/>
      <c r="D59" s="932"/>
      <c r="E59" s="933">
        <f>SUM(E15:E58)</f>
        <v>286817</v>
      </c>
    </row>
    <row r="60" spans="1:5" ht="13.5" customHeight="1" x14ac:dyDescent="0.2">
      <c r="C60" s="324"/>
      <c r="D60" s="324"/>
      <c r="E60" s="324"/>
    </row>
    <row r="61" spans="1:5" ht="13.5" customHeight="1" x14ac:dyDescent="0.2">
      <c r="A61" s="934" t="s">
        <v>915</v>
      </c>
      <c r="B61" s="935" t="s">
        <v>916</v>
      </c>
      <c r="C61" s="936"/>
      <c r="D61" s="936"/>
      <c r="E61" s="937" t="s">
        <v>823</v>
      </c>
    </row>
    <row r="62" spans="1:5" ht="13.5" customHeight="1" x14ac:dyDescent="0.2">
      <c r="A62" s="928" t="s">
        <v>295</v>
      </c>
      <c r="B62" s="636" t="s">
        <v>596</v>
      </c>
      <c r="C62" s="324"/>
      <c r="D62" s="324"/>
      <c r="E62" s="929">
        <v>7620</v>
      </c>
    </row>
    <row r="63" spans="1:5" ht="13.5" customHeight="1" x14ac:dyDescent="0.2">
      <c r="A63" s="928" t="s">
        <v>303</v>
      </c>
      <c r="B63" s="938" t="s">
        <v>123</v>
      </c>
      <c r="C63" s="324"/>
      <c r="D63" s="324"/>
      <c r="E63" s="929">
        <v>1270</v>
      </c>
    </row>
    <row r="64" spans="1:5" ht="13.5" customHeight="1" thickBot="1" x14ac:dyDescent="0.25">
      <c r="A64" s="928" t="s">
        <v>304</v>
      </c>
      <c r="B64" s="636" t="s">
        <v>662</v>
      </c>
      <c r="C64" s="324"/>
      <c r="D64" s="324"/>
      <c r="E64" s="929">
        <v>5702</v>
      </c>
    </row>
    <row r="65" spans="1:5" ht="13.5" customHeight="1" thickBot="1" x14ac:dyDescent="0.25">
      <c r="A65" s="930"/>
      <c r="B65" s="931" t="s">
        <v>387</v>
      </c>
      <c r="C65" s="932"/>
      <c r="D65" s="932"/>
      <c r="E65" s="933">
        <f>SUM(E62:E64)</f>
        <v>14592</v>
      </c>
    </row>
    <row r="66" spans="1:5" ht="13.5" customHeight="1" thickBot="1" x14ac:dyDescent="0.25">
      <c r="C66" s="324"/>
      <c r="D66" s="324"/>
      <c r="E66" s="324"/>
    </row>
    <row r="67" spans="1:5" ht="13.5" customHeight="1" thickBot="1" x14ac:dyDescent="0.25">
      <c r="A67" s="939" t="s">
        <v>315</v>
      </c>
      <c r="B67" s="940" t="s">
        <v>750</v>
      </c>
      <c r="C67" s="941"/>
      <c r="D67" s="941"/>
      <c r="E67" s="942">
        <v>123322</v>
      </c>
    </row>
    <row r="68" spans="1:5" ht="13.5" customHeight="1" thickBot="1" x14ac:dyDescent="0.25">
      <c r="C68" s="324"/>
      <c r="D68" s="324"/>
      <c r="E68" s="324"/>
    </row>
    <row r="69" spans="1:5" ht="13.5" customHeight="1" thickBot="1" x14ac:dyDescent="0.25">
      <c r="A69" s="943"/>
      <c r="B69" s="944" t="s">
        <v>918</v>
      </c>
      <c r="C69" s="945"/>
      <c r="D69" s="945"/>
      <c r="E69" s="946">
        <f>E67+E65+E59+E11</f>
        <v>441319</v>
      </c>
    </row>
    <row r="70" spans="1:5" x14ac:dyDescent="0.2">
      <c r="C70" s="324"/>
      <c r="D70" s="324"/>
      <c r="E70" s="324"/>
    </row>
    <row r="71" spans="1:5" x14ac:dyDescent="0.2">
      <c r="C71" s="324"/>
      <c r="D71" s="324"/>
      <c r="E71" s="324"/>
    </row>
    <row r="72" spans="1:5" x14ac:dyDescent="0.2">
      <c r="C72" s="324"/>
      <c r="D72" s="324"/>
      <c r="E72" s="324"/>
    </row>
    <row r="73" spans="1:5" x14ac:dyDescent="0.2">
      <c r="C73" s="324"/>
      <c r="D73" s="324"/>
      <c r="E73" s="324"/>
    </row>
    <row r="74" spans="1:5" x14ac:dyDescent="0.2">
      <c r="C74" s="324"/>
      <c r="D74" s="324"/>
      <c r="E74" s="324"/>
    </row>
    <row r="75" spans="1:5" x14ac:dyDescent="0.2">
      <c r="C75" s="324"/>
      <c r="D75" s="324"/>
      <c r="E75" s="324"/>
    </row>
    <row r="76" spans="1:5" x14ac:dyDescent="0.2">
      <c r="C76" s="324"/>
      <c r="D76" s="324"/>
      <c r="E76" s="324"/>
    </row>
    <row r="77" spans="1:5" x14ac:dyDescent="0.2">
      <c r="C77" s="324"/>
      <c r="D77" s="324"/>
      <c r="E77" s="324"/>
    </row>
    <row r="78" spans="1:5" x14ac:dyDescent="0.2">
      <c r="C78" s="324"/>
      <c r="D78" s="324"/>
      <c r="E78" s="324"/>
    </row>
    <row r="79" spans="1:5" x14ac:dyDescent="0.2">
      <c r="C79" s="324"/>
      <c r="D79" s="324"/>
      <c r="E79" s="324"/>
    </row>
    <row r="80" spans="1:5" x14ac:dyDescent="0.2">
      <c r="C80" s="324"/>
      <c r="D80" s="324"/>
      <c r="E80" s="324"/>
    </row>
    <row r="81" spans="3:5" x14ac:dyDescent="0.2">
      <c r="C81" s="324"/>
      <c r="D81" s="324"/>
      <c r="E81" s="324"/>
    </row>
    <row r="82" spans="3:5" x14ac:dyDescent="0.2">
      <c r="C82" s="324"/>
      <c r="D82" s="324"/>
      <c r="E82" s="324"/>
    </row>
    <row r="83" spans="3:5" x14ac:dyDescent="0.2">
      <c r="C83" s="324"/>
      <c r="D83" s="324"/>
      <c r="E83" s="324"/>
    </row>
    <row r="84" spans="3:5" x14ac:dyDescent="0.2">
      <c r="C84" s="324"/>
      <c r="D84" s="324"/>
      <c r="E84" s="324"/>
    </row>
    <row r="85" spans="3:5" x14ac:dyDescent="0.2">
      <c r="C85" s="324"/>
      <c r="D85" s="324"/>
      <c r="E85" s="324"/>
    </row>
    <row r="86" spans="3:5" x14ac:dyDescent="0.2">
      <c r="C86" s="324"/>
      <c r="D86" s="324"/>
      <c r="E86" s="324"/>
    </row>
    <row r="87" spans="3:5" x14ac:dyDescent="0.2">
      <c r="C87" s="324"/>
      <c r="D87" s="324"/>
      <c r="E87" s="324"/>
    </row>
    <row r="88" spans="3:5" x14ac:dyDescent="0.2">
      <c r="C88" s="324"/>
      <c r="D88" s="324"/>
      <c r="E88" s="324"/>
    </row>
    <row r="89" spans="3:5" x14ac:dyDescent="0.2">
      <c r="C89" s="324"/>
      <c r="D89" s="324"/>
      <c r="E89" s="324"/>
    </row>
    <row r="90" spans="3:5" x14ac:dyDescent="0.2">
      <c r="C90" s="324"/>
      <c r="D90" s="324"/>
      <c r="E90" s="324"/>
    </row>
    <row r="91" spans="3:5" x14ac:dyDescent="0.2">
      <c r="C91" s="324"/>
      <c r="D91" s="324"/>
      <c r="E91" s="324"/>
    </row>
    <row r="92" spans="3:5" x14ac:dyDescent="0.2">
      <c r="C92" s="324"/>
      <c r="D92" s="324"/>
      <c r="E92" s="324"/>
    </row>
    <row r="93" spans="3:5" x14ac:dyDescent="0.2">
      <c r="C93" s="324"/>
      <c r="D93" s="324"/>
      <c r="E93" s="324"/>
    </row>
    <row r="94" spans="3:5" x14ac:dyDescent="0.2">
      <c r="C94" s="324"/>
      <c r="D94" s="324"/>
      <c r="E94" s="324"/>
    </row>
    <row r="95" spans="3:5" x14ac:dyDescent="0.2">
      <c r="C95" s="324"/>
      <c r="D95" s="324"/>
      <c r="E95" s="324"/>
    </row>
    <row r="96" spans="3:5" x14ac:dyDescent="0.2">
      <c r="C96" s="324"/>
      <c r="D96" s="324"/>
      <c r="E96" s="324"/>
    </row>
    <row r="97" spans="3:5" x14ac:dyDescent="0.2">
      <c r="C97" s="324"/>
      <c r="D97" s="324"/>
      <c r="E97" s="324"/>
    </row>
    <row r="98" spans="3:5" x14ac:dyDescent="0.2">
      <c r="C98" s="324"/>
      <c r="D98" s="324"/>
      <c r="E98" s="324"/>
    </row>
    <row r="99" spans="3:5" x14ac:dyDescent="0.2">
      <c r="C99" s="324"/>
      <c r="D99" s="324"/>
      <c r="E99" s="324"/>
    </row>
    <row r="100" spans="3:5" x14ac:dyDescent="0.2">
      <c r="C100" s="324"/>
      <c r="D100" s="324"/>
      <c r="E100" s="324"/>
    </row>
    <row r="101" spans="3:5" x14ac:dyDescent="0.2">
      <c r="C101" s="324"/>
      <c r="D101" s="324"/>
      <c r="E101" s="324"/>
    </row>
    <row r="102" spans="3:5" x14ac:dyDescent="0.2">
      <c r="C102" s="324"/>
      <c r="D102" s="324"/>
      <c r="E102" s="324"/>
    </row>
    <row r="103" spans="3:5" x14ac:dyDescent="0.2">
      <c r="C103" s="324"/>
      <c r="D103" s="324"/>
      <c r="E103" s="324"/>
    </row>
    <row r="104" spans="3:5" x14ac:dyDescent="0.2">
      <c r="C104" s="324"/>
      <c r="D104" s="324"/>
      <c r="E104" s="324"/>
    </row>
    <row r="105" spans="3:5" x14ac:dyDescent="0.2">
      <c r="C105" s="324"/>
      <c r="D105" s="324"/>
      <c r="E105" s="324"/>
    </row>
    <row r="106" spans="3:5" x14ac:dyDescent="0.2">
      <c r="C106" s="324"/>
      <c r="D106" s="324"/>
      <c r="E106" s="324"/>
    </row>
    <row r="107" spans="3:5" x14ac:dyDescent="0.2">
      <c r="C107" s="324"/>
      <c r="D107" s="324"/>
      <c r="E107" s="324"/>
    </row>
    <row r="108" spans="3:5" x14ac:dyDescent="0.2">
      <c r="C108" s="324"/>
      <c r="D108" s="324"/>
      <c r="E108" s="324"/>
    </row>
    <row r="109" spans="3:5" x14ac:dyDescent="0.2">
      <c r="C109" s="324"/>
      <c r="D109" s="324"/>
      <c r="E109" s="324"/>
    </row>
    <row r="110" spans="3:5" x14ac:dyDescent="0.2">
      <c r="C110" s="324"/>
      <c r="D110" s="324"/>
      <c r="E110" s="324"/>
    </row>
    <row r="111" spans="3:5" x14ac:dyDescent="0.2">
      <c r="C111" s="324"/>
      <c r="D111" s="324"/>
      <c r="E111" s="324"/>
    </row>
    <row r="112" spans="3:5" x14ac:dyDescent="0.2">
      <c r="C112" s="324"/>
      <c r="D112" s="324"/>
      <c r="E112" s="324"/>
    </row>
    <row r="113" spans="3:5" x14ac:dyDescent="0.2">
      <c r="C113" s="324"/>
      <c r="D113" s="324"/>
      <c r="E113" s="324"/>
    </row>
    <row r="114" spans="3:5" x14ac:dyDescent="0.2">
      <c r="C114" s="324"/>
      <c r="D114" s="324"/>
      <c r="E114" s="324"/>
    </row>
    <row r="115" spans="3:5" x14ac:dyDescent="0.2">
      <c r="C115" s="324"/>
      <c r="D115" s="324"/>
      <c r="E115" s="324"/>
    </row>
    <row r="116" spans="3:5" x14ac:dyDescent="0.2">
      <c r="C116" s="324"/>
      <c r="D116" s="324"/>
      <c r="E116" s="324"/>
    </row>
    <row r="117" spans="3:5" x14ac:dyDescent="0.2">
      <c r="C117" s="324"/>
      <c r="D117" s="324"/>
      <c r="E117" s="324"/>
    </row>
    <row r="118" spans="3:5" x14ac:dyDescent="0.2">
      <c r="C118" s="324"/>
      <c r="D118" s="324"/>
      <c r="E118" s="324"/>
    </row>
    <row r="119" spans="3:5" x14ac:dyDescent="0.2">
      <c r="C119" s="324"/>
      <c r="D119" s="324"/>
      <c r="E119" s="324"/>
    </row>
    <row r="120" spans="3:5" x14ac:dyDescent="0.2">
      <c r="C120" s="324"/>
      <c r="D120" s="324"/>
      <c r="E120" s="324"/>
    </row>
    <row r="121" spans="3:5" x14ac:dyDescent="0.2">
      <c r="C121" s="324"/>
      <c r="D121" s="324"/>
      <c r="E121" s="324"/>
    </row>
    <row r="122" spans="3:5" x14ac:dyDescent="0.2">
      <c r="C122" s="324"/>
      <c r="D122" s="324"/>
      <c r="E122" s="324"/>
    </row>
    <row r="123" spans="3:5" x14ac:dyDescent="0.2">
      <c r="C123" s="324"/>
      <c r="D123" s="324"/>
      <c r="E123" s="324"/>
    </row>
    <row r="124" spans="3:5" x14ac:dyDescent="0.2">
      <c r="C124" s="324"/>
      <c r="D124" s="324"/>
      <c r="E124" s="324"/>
    </row>
    <row r="125" spans="3:5" x14ac:dyDescent="0.2">
      <c r="C125" s="324"/>
      <c r="D125" s="324"/>
      <c r="E125" s="324"/>
    </row>
    <row r="126" spans="3:5" x14ac:dyDescent="0.2">
      <c r="C126" s="324"/>
      <c r="D126" s="324"/>
      <c r="E126" s="324"/>
    </row>
    <row r="127" spans="3:5" x14ac:dyDescent="0.2">
      <c r="C127" s="324"/>
      <c r="D127" s="324"/>
      <c r="E127" s="324"/>
    </row>
    <row r="128" spans="3:5" x14ac:dyDescent="0.2">
      <c r="C128" s="324"/>
      <c r="D128" s="324"/>
      <c r="E128" s="324"/>
    </row>
    <row r="129" spans="3:5" x14ac:dyDescent="0.2">
      <c r="C129" s="324"/>
      <c r="D129" s="324"/>
      <c r="E129" s="324"/>
    </row>
    <row r="130" spans="3:5" x14ac:dyDescent="0.2">
      <c r="C130" s="324"/>
      <c r="D130" s="324"/>
      <c r="E130" s="324"/>
    </row>
    <row r="131" spans="3:5" x14ac:dyDescent="0.2">
      <c r="C131" s="324"/>
      <c r="D131" s="324"/>
      <c r="E131" s="324"/>
    </row>
    <row r="132" spans="3:5" x14ac:dyDescent="0.2">
      <c r="C132" s="324"/>
      <c r="D132" s="324"/>
      <c r="E132" s="324"/>
    </row>
    <row r="133" spans="3:5" x14ac:dyDescent="0.2">
      <c r="C133" s="324"/>
      <c r="D133" s="324"/>
      <c r="E133" s="324"/>
    </row>
    <row r="134" spans="3:5" x14ac:dyDescent="0.2">
      <c r="C134" s="324"/>
      <c r="D134" s="324"/>
      <c r="E134" s="324"/>
    </row>
    <row r="135" spans="3:5" x14ac:dyDescent="0.2">
      <c r="C135" s="324"/>
      <c r="D135" s="324"/>
      <c r="E135" s="324"/>
    </row>
    <row r="136" spans="3:5" x14ac:dyDescent="0.2">
      <c r="C136" s="324"/>
      <c r="D136" s="324"/>
      <c r="E136" s="324"/>
    </row>
    <row r="137" spans="3:5" x14ac:dyDescent="0.2">
      <c r="C137" s="324"/>
      <c r="D137" s="324"/>
      <c r="E137" s="324"/>
    </row>
    <row r="138" spans="3:5" x14ac:dyDescent="0.2">
      <c r="C138" s="324"/>
      <c r="D138" s="324"/>
      <c r="E138" s="324"/>
    </row>
    <row r="139" spans="3:5" x14ac:dyDescent="0.2">
      <c r="C139" s="324"/>
      <c r="D139" s="324"/>
      <c r="E139" s="324"/>
    </row>
    <row r="140" spans="3:5" x14ac:dyDescent="0.2">
      <c r="C140" s="324"/>
      <c r="D140" s="324"/>
      <c r="E140" s="324"/>
    </row>
    <row r="141" spans="3:5" x14ac:dyDescent="0.2">
      <c r="C141" s="324"/>
      <c r="D141" s="324"/>
      <c r="E141" s="324"/>
    </row>
    <row r="142" spans="3:5" x14ac:dyDescent="0.2">
      <c r="C142" s="324"/>
      <c r="D142" s="324"/>
      <c r="E142" s="324"/>
    </row>
    <row r="143" spans="3:5" x14ac:dyDescent="0.2">
      <c r="C143" s="324"/>
      <c r="D143" s="324"/>
      <c r="E143" s="324"/>
    </row>
    <row r="144" spans="3:5" x14ac:dyDescent="0.2">
      <c r="C144" s="324"/>
      <c r="D144" s="324"/>
      <c r="E144" s="324"/>
    </row>
    <row r="145" spans="3:5" x14ac:dyDescent="0.2">
      <c r="C145" s="324"/>
      <c r="D145" s="324"/>
      <c r="E145" s="324"/>
    </row>
    <row r="146" spans="3:5" x14ac:dyDescent="0.2">
      <c r="C146" s="324"/>
      <c r="D146" s="324"/>
      <c r="E146" s="324"/>
    </row>
    <row r="147" spans="3:5" x14ac:dyDescent="0.2">
      <c r="C147" s="324"/>
      <c r="D147" s="324"/>
      <c r="E147" s="324"/>
    </row>
    <row r="148" spans="3:5" x14ac:dyDescent="0.2">
      <c r="C148" s="324"/>
      <c r="D148" s="324"/>
      <c r="E148" s="324"/>
    </row>
    <row r="149" spans="3:5" x14ac:dyDescent="0.2">
      <c r="C149" s="324"/>
      <c r="D149" s="324"/>
      <c r="E149" s="324"/>
    </row>
    <row r="150" spans="3:5" x14ac:dyDescent="0.2">
      <c r="C150" s="324"/>
      <c r="D150" s="324"/>
      <c r="E150" s="324"/>
    </row>
    <row r="151" spans="3:5" x14ac:dyDescent="0.2">
      <c r="C151" s="324"/>
      <c r="D151" s="324"/>
      <c r="E151" s="324"/>
    </row>
    <row r="152" spans="3:5" x14ac:dyDescent="0.2">
      <c r="C152" s="324"/>
      <c r="D152" s="324"/>
      <c r="E152" s="324"/>
    </row>
    <row r="153" spans="3:5" x14ac:dyDescent="0.2">
      <c r="C153" s="324"/>
      <c r="D153" s="324"/>
      <c r="E153" s="324"/>
    </row>
    <row r="154" spans="3:5" x14ac:dyDescent="0.2">
      <c r="C154" s="324"/>
      <c r="D154" s="324"/>
      <c r="E154" s="324"/>
    </row>
    <row r="155" spans="3:5" x14ac:dyDescent="0.2">
      <c r="C155" s="324"/>
      <c r="D155" s="324"/>
      <c r="E155" s="324"/>
    </row>
    <row r="156" spans="3:5" x14ac:dyDescent="0.2">
      <c r="C156" s="324"/>
      <c r="D156" s="324"/>
      <c r="E156" s="324"/>
    </row>
    <row r="157" spans="3:5" x14ac:dyDescent="0.2">
      <c r="C157" s="324"/>
      <c r="D157" s="324"/>
      <c r="E157" s="324"/>
    </row>
    <row r="158" spans="3:5" x14ac:dyDescent="0.2">
      <c r="C158" s="324"/>
      <c r="D158" s="324"/>
      <c r="E158" s="324"/>
    </row>
    <row r="159" spans="3:5" x14ac:dyDescent="0.2">
      <c r="C159" s="324"/>
      <c r="D159" s="324"/>
      <c r="E159" s="324"/>
    </row>
    <row r="160" spans="3:5" x14ac:dyDescent="0.2">
      <c r="C160" s="324"/>
      <c r="D160" s="324"/>
      <c r="E160" s="324"/>
    </row>
    <row r="161" spans="3:5" x14ac:dyDescent="0.2">
      <c r="C161" s="324"/>
      <c r="D161" s="324"/>
      <c r="E161" s="324"/>
    </row>
    <row r="162" spans="3:5" x14ac:dyDescent="0.2">
      <c r="C162" s="324"/>
      <c r="D162" s="324"/>
      <c r="E162" s="324"/>
    </row>
    <row r="163" spans="3:5" x14ac:dyDescent="0.2">
      <c r="C163" s="324"/>
      <c r="D163" s="324"/>
      <c r="E163" s="324"/>
    </row>
    <row r="164" spans="3:5" x14ac:dyDescent="0.2">
      <c r="C164" s="324"/>
      <c r="D164" s="324"/>
      <c r="E164" s="324"/>
    </row>
    <row r="165" spans="3:5" x14ac:dyDescent="0.2">
      <c r="C165" s="324"/>
      <c r="D165" s="324"/>
      <c r="E165" s="324"/>
    </row>
    <row r="166" spans="3:5" x14ac:dyDescent="0.2">
      <c r="C166" s="324"/>
      <c r="D166" s="324"/>
      <c r="E166" s="324"/>
    </row>
    <row r="167" spans="3:5" x14ac:dyDescent="0.2">
      <c r="C167" s="324"/>
      <c r="D167" s="324"/>
      <c r="E167" s="324"/>
    </row>
    <row r="168" spans="3:5" x14ac:dyDescent="0.2">
      <c r="C168" s="324"/>
      <c r="D168" s="324"/>
      <c r="E168" s="324"/>
    </row>
    <row r="169" spans="3:5" x14ac:dyDescent="0.2">
      <c r="C169" s="324"/>
      <c r="D169" s="324"/>
      <c r="E169" s="324"/>
    </row>
    <row r="170" spans="3:5" x14ac:dyDescent="0.2">
      <c r="C170" s="324"/>
      <c r="D170" s="324"/>
      <c r="E170" s="324"/>
    </row>
    <row r="171" spans="3:5" x14ac:dyDescent="0.2">
      <c r="C171" s="324"/>
      <c r="D171" s="324"/>
      <c r="E171" s="324"/>
    </row>
    <row r="172" spans="3:5" x14ac:dyDescent="0.2">
      <c r="C172" s="324"/>
      <c r="D172" s="324"/>
      <c r="E172" s="324"/>
    </row>
    <row r="173" spans="3:5" x14ac:dyDescent="0.2">
      <c r="C173" s="324"/>
      <c r="D173" s="324"/>
      <c r="E173" s="324"/>
    </row>
    <row r="174" spans="3:5" x14ac:dyDescent="0.2">
      <c r="C174" s="324"/>
      <c r="D174" s="324"/>
      <c r="E174" s="324"/>
    </row>
    <row r="175" spans="3:5" x14ac:dyDescent="0.2">
      <c r="C175" s="324"/>
      <c r="D175" s="324"/>
      <c r="E175" s="324"/>
    </row>
    <row r="176" spans="3:5" x14ac:dyDescent="0.2">
      <c r="C176" s="324"/>
      <c r="D176" s="324"/>
      <c r="E176" s="324"/>
    </row>
    <row r="177" spans="3:5" x14ac:dyDescent="0.2">
      <c r="C177" s="324"/>
      <c r="D177" s="324"/>
      <c r="E177" s="324"/>
    </row>
    <row r="178" spans="3:5" x14ac:dyDescent="0.2">
      <c r="C178" s="324"/>
      <c r="D178" s="324"/>
      <c r="E178" s="324"/>
    </row>
    <row r="179" spans="3:5" x14ac:dyDescent="0.2">
      <c r="C179" s="324"/>
      <c r="D179" s="324"/>
      <c r="E179" s="324"/>
    </row>
    <row r="180" spans="3:5" x14ac:dyDescent="0.2">
      <c r="C180" s="324"/>
      <c r="D180" s="324"/>
      <c r="E180" s="324"/>
    </row>
    <row r="181" spans="3:5" x14ac:dyDescent="0.2">
      <c r="C181" s="324"/>
      <c r="D181" s="324"/>
      <c r="E181" s="324"/>
    </row>
    <row r="182" spans="3:5" x14ac:dyDescent="0.2">
      <c r="C182" s="324"/>
      <c r="D182" s="324"/>
      <c r="E182" s="324"/>
    </row>
    <row r="183" spans="3:5" x14ac:dyDescent="0.2">
      <c r="C183" s="324"/>
      <c r="D183" s="324"/>
      <c r="E183" s="324"/>
    </row>
    <row r="184" spans="3:5" x14ac:dyDescent="0.2">
      <c r="C184" s="324"/>
      <c r="D184" s="324"/>
      <c r="E184" s="324"/>
    </row>
    <row r="185" spans="3:5" x14ac:dyDescent="0.2">
      <c r="C185" s="324"/>
      <c r="D185" s="324"/>
      <c r="E185" s="324"/>
    </row>
    <row r="186" spans="3:5" x14ac:dyDescent="0.2">
      <c r="C186" s="324"/>
      <c r="D186" s="324"/>
      <c r="E186" s="324"/>
    </row>
    <row r="187" spans="3:5" x14ac:dyDescent="0.2">
      <c r="C187" s="324"/>
      <c r="D187" s="324"/>
      <c r="E187" s="324"/>
    </row>
    <row r="188" spans="3:5" x14ac:dyDescent="0.2">
      <c r="C188" s="324"/>
      <c r="D188" s="324"/>
      <c r="E188" s="324"/>
    </row>
    <row r="189" spans="3:5" x14ac:dyDescent="0.2">
      <c r="C189" s="324"/>
      <c r="D189" s="324"/>
      <c r="E189" s="324"/>
    </row>
    <row r="190" spans="3:5" x14ac:dyDescent="0.2">
      <c r="C190" s="324"/>
      <c r="D190" s="324"/>
      <c r="E190" s="324"/>
    </row>
    <row r="191" spans="3:5" x14ac:dyDescent="0.2">
      <c r="C191" s="324"/>
      <c r="D191" s="324"/>
      <c r="E191" s="324"/>
    </row>
    <row r="192" spans="3:5" x14ac:dyDescent="0.2">
      <c r="C192" s="324"/>
      <c r="D192" s="324"/>
      <c r="E192" s="324"/>
    </row>
    <row r="193" spans="3:5" x14ac:dyDescent="0.2">
      <c r="C193" s="324"/>
      <c r="D193" s="324"/>
      <c r="E193" s="324"/>
    </row>
    <row r="194" spans="3:5" x14ac:dyDescent="0.2">
      <c r="C194" s="324"/>
      <c r="D194" s="324"/>
      <c r="E194" s="324"/>
    </row>
    <row r="195" spans="3:5" x14ac:dyDescent="0.2">
      <c r="C195" s="324"/>
      <c r="D195" s="324"/>
      <c r="E195" s="324"/>
    </row>
    <row r="196" spans="3:5" x14ac:dyDescent="0.2">
      <c r="C196" s="324"/>
      <c r="D196" s="324"/>
      <c r="E196" s="324"/>
    </row>
    <row r="197" spans="3:5" x14ac:dyDescent="0.2">
      <c r="C197" s="324"/>
      <c r="D197" s="324"/>
      <c r="E197" s="324"/>
    </row>
    <row r="198" spans="3:5" x14ac:dyDescent="0.2">
      <c r="C198" s="324"/>
      <c r="D198" s="324"/>
      <c r="E198" s="324"/>
    </row>
    <row r="199" spans="3:5" x14ac:dyDescent="0.2">
      <c r="C199" s="324"/>
      <c r="D199" s="324"/>
      <c r="E199" s="324"/>
    </row>
    <row r="200" spans="3:5" x14ac:dyDescent="0.2">
      <c r="C200" s="324"/>
      <c r="D200" s="324"/>
      <c r="E200" s="324"/>
    </row>
    <row r="201" spans="3:5" x14ac:dyDescent="0.2">
      <c r="C201" s="324"/>
      <c r="D201" s="324"/>
      <c r="E201" s="324"/>
    </row>
    <row r="202" spans="3:5" x14ac:dyDescent="0.2">
      <c r="C202" s="324"/>
      <c r="D202" s="324"/>
      <c r="E202" s="324"/>
    </row>
    <row r="203" spans="3:5" x14ac:dyDescent="0.2">
      <c r="C203" s="324"/>
      <c r="D203" s="324"/>
      <c r="E203" s="324"/>
    </row>
    <row r="204" spans="3:5" x14ac:dyDescent="0.2">
      <c r="C204" s="324"/>
      <c r="D204" s="324"/>
      <c r="E204" s="324"/>
    </row>
    <row r="205" spans="3:5" x14ac:dyDescent="0.2">
      <c r="C205" s="324"/>
      <c r="D205" s="324"/>
      <c r="E205" s="324"/>
    </row>
    <row r="206" spans="3:5" x14ac:dyDescent="0.2">
      <c r="C206" s="324"/>
      <c r="D206" s="324"/>
      <c r="E206" s="324"/>
    </row>
    <row r="207" spans="3:5" x14ac:dyDescent="0.2">
      <c r="C207" s="324"/>
      <c r="D207" s="324"/>
      <c r="E207" s="324"/>
    </row>
    <row r="208" spans="3:5" x14ac:dyDescent="0.2">
      <c r="C208" s="324"/>
      <c r="D208" s="324"/>
      <c r="E208" s="324"/>
    </row>
    <row r="209" spans="3:5" x14ac:dyDescent="0.2">
      <c r="C209" s="324"/>
      <c r="D209" s="324"/>
      <c r="E209" s="324"/>
    </row>
    <row r="210" spans="3:5" x14ac:dyDescent="0.2">
      <c r="C210" s="324"/>
      <c r="D210" s="324"/>
      <c r="E210" s="324"/>
    </row>
    <row r="211" spans="3:5" x14ac:dyDescent="0.2">
      <c r="C211" s="324"/>
      <c r="D211" s="324"/>
      <c r="E211" s="324"/>
    </row>
    <row r="212" spans="3:5" x14ac:dyDescent="0.2">
      <c r="C212" s="324"/>
      <c r="D212" s="324"/>
      <c r="E212" s="324"/>
    </row>
    <row r="213" spans="3:5" x14ac:dyDescent="0.2">
      <c r="C213" s="324"/>
      <c r="D213" s="324"/>
      <c r="E213" s="324"/>
    </row>
    <row r="214" spans="3:5" x14ac:dyDescent="0.2">
      <c r="C214" s="324"/>
      <c r="D214" s="324"/>
      <c r="E214" s="324"/>
    </row>
    <row r="215" spans="3:5" x14ac:dyDescent="0.2">
      <c r="C215" s="324"/>
      <c r="D215" s="324"/>
      <c r="E215" s="324"/>
    </row>
    <row r="216" spans="3:5" x14ac:dyDescent="0.2">
      <c r="C216" s="324"/>
      <c r="D216" s="324"/>
      <c r="E216" s="324"/>
    </row>
    <row r="217" spans="3:5" x14ac:dyDescent="0.2">
      <c r="C217" s="324"/>
      <c r="D217" s="324"/>
      <c r="E217" s="324"/>
    </row>
    <row r="218" spans="3:5" x14ac:dyDescent="0.2">
      <c r="C218" s="324"/>
      <c r="D218" s="324"/>
      <c r="E218" s="324"/>
    </row>
    <row r="219" spans="3:5" x14ac:dyDescent="0.2">
      <c r="C219" s="324"/>
      <c r="D219" s="324"/>
      <c r="E219" s="324"/>
    </row>
    <row r="220" spans="3:5" x14ac:dyDescent="0.2">
      <c r="C220" s="324"/>
      <c r="D220" s="324"/>
      <c r="E220" s="324"/>
    </row>
    <row r="221" spans="3:5" x14ac:dyDescent="0.2">
      <c r="C221" s="324"/>
      <c r="D221" s="324"/>
      <c r="E221" s="324"/>
    </row>
    <row r="222" spans="3:5" x14ac:dyDescent="0.2">
      <c r="C222" s="324"/>
      <c r="D222" s="324"/>
      <c r="E222" s="324"/>
    </row>
    <row r="223" spans="3:5" x14ac:dyDescent="0.2">
      <c r="C223" s="324"/>
      <c r="D223" s="324"/>
      <c r="E223" s="324"/>
    </row>
    <row r="224" spans="3:5" x14ac:dyDescent="0.2">
      <c r="C224" s="324"/>
      <c r="D224" s="324"/>
      <c r="E224" s="324"/>
    </row>
    <row r="225" spans="3:5" x14ac:dyDescent="0.2">
      <c r="C225" s="324"/>
      <c r="D225" s="324"/>
      <c r="E225" s="324"/>
    </row>
    <row r="226" spans="3:5" x14ac:dyDescent="0.2">
      <c r="C226" s="324"/>
      <c r="D226" s="324"/>
      <c r="E226" s="324"/>
    </row>
    <row r="227" spans="3:5" x14ac:dyDescent="0.2">
      <c r="C227" s="324"/>
      <c r="D227" s="324"/>
      <c r="E227" s="324"/>
    </row>
    <row r="228" spans="3:5" x14ac:dyDescent="0.2">
      <c r="C228" s="324"/>
      <c r="D228" s="324"/>
      <c r="E228" s="324"/>
    </row>
    <row r="229" spans="3:5" x14ac:dyDescent="0.2">
      <c r="C229" s="324"/>
      <c r="D229" s="324"/>
      <c r="E229" s="324"/>
    </row>
    <row r="230" spans="3:5" x14ac:dyDescent="0.2">
      <c r="C230" s="324"/>
      <c r="D230" s="324"/>
      <c r="E230" s="324"/>
    </row>
    <row r="231" spans="3:5" x14ac:dyDescent="0.2">
      <c r="C231" s="324"/>
      <c r="D231" s="324"/>
      <c r="E231" s="324"/>
    </row>
    <row r="232" spans="3:5" x14ac:dyDescent="0.2">
      <c r="C232" s="324"/>
      <c r="D232" s="324"/>
      <c r="E232" s="324"/>
    </row>
    <row r="233" spans="3:5" x14ac:dyDescent="0.2">
      <c r="C233" s="324"/>
      <c r="D233" s="324"/>
      <c r="E233" s="324"/>
    </row>
    <row r="234" spans="3:5" x14ac:dyDescent="0.2">
      <c r="C234" s="324"/>
      <c r="D234" s="324"/>
      <c r="E234" s="324"/>
    </row>
    <row r="235" spans="3:5" x14ac:dyDescent="0.2">
      <c r="C235" s="324"/>
      <c r="D235" s="324"/>
      <c r="E235" s="324"/>
    </row>
    <row r="236" spans="3:5" x14ac:dyDescent="0.2">
      <c r="C236" s="324"/>
      <c r="D236" s="324"/>
      <c r="E236" s="324"/>
    </row>
    <row r="237" spans="3:5" x14ac:dyDescent="0.2">
      <c r="C237" s="324"/>
      <c r="D237" s="324"/>
      <c r="E237" s="324"/>
    </row>
    <row r="238" spans="3:5" x14ac:dyDescent="0.2">
      <c r="C238" s="324"/>
      <c r="D238" s="324"/>
      <c r="E238" s="324"/>
    </row>
    <row r="239" spans="3:5" x14ac:dyDescent="0.2">
      <c r="C239" s="324"/>
      <c r="D239" s="324"/>
      <c r="E239" s="324"/>
    </row>
    <row r="240" spans="3:5" x14ac:dyDescent="0.2">
      <c r="C240" s="324"/>
      <c r="D240" s="324"/>
      <c r="E240" s="324"/>
    </row>
    <row r="241" spans="3:5" x14ac:dyDescent="0.2">
      <c r="C241" s="324"/>
      <c r="D241" s="324"/>
      <c r="E241" s="324"/>
    </row>
    <row r="242" spans="3:5" x14ac:dyDescent="0.2">
      <c r="C242" s="324"/>
      <c r="D242" s="324"/>
      <c r="E242" s="324"/>
    </row>
    <row r="243" spans="3:5" x14ac:dyDescent="0.2">
      <c r="C243" s="324"/>
      <c r="D243" s="324"/>
      <c r="E243" s="324"/>
    </row>
    <row r="244" spans="3:5" x14ac:dyDescent="0.2">
      <c r="C244" s="324"/>
      <c r="D244" s="324"/>
      <c r="E244" s="324"/>
    </row>
    <row r="245" spans="3:5" x14ac:dyDescent="0.2">
      <c r="C245" s="324"/>
      <c r="D245" s="324"/>
      <c r="E245" s="324"/>
    </row>
    <row r="246" spans="3:5" x14ac:dyDescent="0.2">
      <c r="C246" s="324"/>
      <c r="D246" s="324"/>
      <c r="E246" s="324"/>
    </row>
    <row r="247" spans="3:5" x14ac:dyDescent="0.2">
      <c r="C247" s="324"/>
      <c r="D247" s="324"/>
      <c r="E247" s="324"/>
    </row>
    <row r="248" spans="3:5" x14ac:dyDescent="0.2">
      <c r="C248" s="324"/>
      <c r="D248" s="324"/>
      <c r="E248" s="324"/>
    </row>
    <row r="249" spans="3:5" x14ac:dyDescent="0.2">
      <c r="C249" s="324"/>
      <c r="D249" s="324"/>
      <c r="E249" s="324"/>
    </row>
    <row r="250" spans="3:5" x14ac:dyDescent="0.2">
      <c r="C250" s="324"/>
      <c r="D250" s="324"/>
      <c r="E250" s="324"/>
    </row>
    <row r="251" spans="3:5" x14ac:dyDescent="0.2">
      <c r="C251" s="324"/>
      <c r="D251" s="324"/>
      <c r="E251" s="324"/>
    </row>
    <row r="252" spans="3:5" x14ac:dyDescent="0.2">
      <c r="C252" s="324"/>
      <c r="D252" s="324"/>
      <c r="E252" s="324"/>
    </row>
    <row r="253" spans="3:5" x14ac:dyDescent="0.2">
      <c r="C253" s="324"/>
      <c r="D253" s="324"/>
      <c r="E253" s="324"/>
    </row>
    <row r="254" spans="3:5" x14ac:dyDescent="0.2">
      <c r="C254" s="324"/>
      <c r="D254" s="324"/>
      <c r="E254" s="324"/>
    </row>
    <row r="255" spans="3:5" x14ac:dyDescent="0.2">
      <c r="C255" s="324"/>
      <c r="D255" s="324"/>
      <c r="E255" s="324"/>
    </row>
    <row r="256" spans="3:5" x14ac:dyDescent="0.2">
      <c r="C256" s="324"/>
      <c r="D256" s="324"/>
      <c r="E256" s="324"/>
    </row>
    <row r="257" spans="3:5" x14ac:dyDescent="0.2">
      <c r="C257" s="324"/>
      <c r="D257" s="324"/>
      <c r="E257" s="324"/>
    </row>
    <row r="258" spans="3:5" x14ac:dyDescent="0.2">
      <c r="C258" s="324"/>
      <c r="D258" s="324"/>
      <c r="E258" s="324"/>
    </row>
    <row r="259" spans="3:5" x14ac:dyDescent="0.2">
      <c r="C259" s="324"/>
      <c r="D259" s="324"/>
      <c r="E259" s="324"/>
    </row>
    <row r="260" spans="3:5" x14ac:dyDescent="0.2">
      <c r="C260" s="324"/>
      <c r="D260" s="324"/>
      <c r="E260" s="324"/>
    </row>
    <row r="261" spans="3:5" x14ac:dyDescent="0.2">
      <c r="C261" s="324"/>
      <c r="D261" s="324"/>
      <c r="E261" s="324"/>
    </row>
    <row r="262" spans="3:5" x14ac:dyDescent="0.2">
      <c r="C262" s="324"/>
      <c r="D262" s="324"/>
      <c r="E262" s="324"/>
    </row>
    <row r="263" spans="3:5" x14ac:dyDescent="0.2">
      <c r="C263" s="324"/>
      <c r="D263" s="324"/>
      <c r="E263" s="324"/>
    </row>
    <row r="264" spans="3:5" x14ac:dyDescent="0.2">
      <c r="C264" s="324"/>
      <c r="D264" s="324"/>
      <c r="E264" s="324"/>
    </row>
    <row r="265" spans="3:5" x14ac:dyDescent="0.2">
      <c r="C265" s="324"/>
      <c r="D265" s="324"/>
      <c r="E265" s="324"/>
    </row>
    <row r="266" spans="3:5" x14ac:dyDescent="0.2">
      <c r="C266" s="324"/>
      <c r="D266" s="324"/>
      <c r="E266" s="324"/>
    </row>
    <row r="267" spans="3:5" x14ac:dyDescent="0.2">
      <c r="C267" s="324"/>
      <c r="D267" s="324"/>
      <c r="E267" s="324"/>
    </row>
    <row r="268" spans="3:5" x14ac:dyDescent="0.2">
      <c r="C268" s="324"/>
      <c r="D268" s="324"/>
      <c r="E268" s="324"/>
    </row>
    <row r="269" spans="3:5" x14ac:dyDescent="0.2">
      <c r="C269" s="324"/>
      <c r="D269" s="324"/>
      <c r="E269" s="324"/>
    </row>
    <row r="270" spans="3:5" x14ac:dyDescent="0.2">
      <c r="C270" s="324"/>
      <c r="D270" s="324"/>
      <c r="E270" s="324"/>
    </row>
    <row r="271" spans="3:5" x14ac:dyDescent="0.2">
      <c r="C271" s="324"/>
      <c r="D271" s="324"/>
      <c r="E271" s="324"/>
    </row>
    <row r="272" spans="3:5" x14ac:dyDescent="0.2">
      <c r="C272" s="324"/>
      <c r="D272" s="324"/>
      <c r="E272" s="324"/>
    </row>
    <row r="273" spans="3:5" x14ac:dyDescent="0.2">
      <c r="C273" s="324"/>
      <c r="D273" s="324"/>
      <c r="E273" s="324"/>
    </row>
    <row r="274" spans="3:5" x14ac:dyDescent="0.2">
      <c r="C274" s="324"/>
      <c r="D274" s="324"/>
      <c r="E274" s="324"/>
    </row>
    <row r="275" spans="3:5" x14ac:dyDescent="0.2">
      <c r="C275" s="324"/>
      <c r="D275" s="324"/>
      <c r="E275" s="324"/>
    </row>
    <row r="276" spans="3:5" x14ac:dyDescent="0.2">
      <c r="C276" s="324"/>
      <c r="D276" s="324"/>
      <c r="E276" s="324"/>
    </row>
    <row r="277" spans="3:5" x14ac:dyDescent="0.2">
      <c r="C277" s="324"/>
      <c r="D277" s="324"/>
      <c r="E277" s="324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67"/>
  <sheetViews>
    <sheetView zoomScale="125" zoomScaleNormal="125" workbookViewId="0">
      <pane xSplit="3" ySplit="9" topLeftCell="X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361" customWidth="1"/>
    <col min="2" max="2" width="4.85546875" style="385" customWidth="1"/>
    <col min="3" max="3" width="31.140625" style="386" customWidth="1"/>
    <col min="4" max="4" width="4.5703125" style="387" customWidth="1"/>
    <col min="5" max="23" width="4.5703125" style="388" customWidth="1"/>
    <col min="24" max="25" width="5.5703125" style="388" bestFit="1" customWidth="1"/>
    <col min="26" max="26" width="5.7109375" style="388" customWidth="1"/>
    <col min="27" max="39" width="4.5703125" style="361" customWidth="1"/>
    <col min="40" max="42" width="5.5703125" style="361" bestFit="1" customWidth="1"/>
    <col min="43" max="43" width="5.7109375" style="361" customWidth="1"/>
    <col min="44" max="16384" width="9.140625" style="361"/>
  </cols>
  <sheetData>
    <row r="1" spans="1:43" ht="8.25" x14ac:dyDescent="0.15">
      <c r="B1" s="1128" t="s">
        <v>1113</v>
      </c>
      <c r="C1" s="1128"/>
      <c r="D1" s="1128"/>
      <c r="E1" s="1128"/>
      <c r="F1" s="1128"/>
      <c r="G1" s="1128"/>
      <c r="H1" s="1128"/>
      <c r="I1" s="1128"/>
      <c r="J1" s="1128"/>
      <c r="K1" s="1128"/>
      <c r="L1" s="1128"/>
      <c r="M1" s="1128"/>
      <c r="N1" s="1128"/>
      <c r="O1" s="1128"/>
      <c r="P1" s="1128"/>
      <c r="Q1" s="1128"/>
      <c r="R1" s="1128"/>
      <c r="S1" s="1128"/>
      <c r="T1" s="1128"/>
      <c r="U1" s="1128"/>
      <c r="V1" s="1128"/>
      <c r="W1" s="1128"/>
      <c r="X1" s="1128"/>
      <c r="Y1" s="1128"/>
      <c r="Z1" s="1128"/>
      <c r="AA1" s="1128"/>
      <c r="AB1" s="1128"/>
      <c r="AC1" s="1128"/>
      <c r="AD1" s="1128"/>
      <c r="AE1" s="1128"/>
      <c r="AF1" s="1128"/>
      <c r="AG1" s="1128"/>
      <c r="AH1" s="1128"/>
      <c r="AI1" s="1128"/>
      <c r="AJ1" s="1128"/>
      <c r="AK1" s="1128"/>
      <c r="AL1" s="1128"/>
      <c r="AM1" s="1128"/>
      <c r="AN1" s="1128"/>
      <c r="AO1" s="1128"/>
      <c r="AP1" s="1128"/>
      <c r="AQ1" s="1128"/>
    </row>
    <row r="2" spans="1:43" x14ac:dyDescent="0.2">
      <c r="B2" s="1025" t="s">
        <v>1001</v>
      </c>
      <c r="C2" s="1025"/>
      <c r="D2" s="1025"/>
      <c r="E2" s="1025"/>
      <c r="F2" s="1025"/>
      <c r="G2" s="1025"/>
      <c r="H2" s="1025"/>
      <c r="I2" s="1025"/>
      <c r="J2" s="1025"/>
      <c r="K2" s="1025"/>
      <c r="L2" s="1025"/>
      <c r="M2" s="1025"/>
      <c r="N2" s="1025"/>
      <c r="O2" s="1025"/>
      <c r="P2" s="1025"/>
      <c r="Q2" s="1025"/>
      <c r="R2" s="1025"/>
      <c r="S2" s="1025"/>
      <c r="T2" s="1025"/>
      <c r="U2" s="1025"/>
      <c r="V2" s="1025"/>
      <c r="W2" s="1025"/>
      <c r="X2" s="1025"/>
      <c r="Y2" s="1025"/>
      <c r="Z2" s="1025"/>
      <c r="AA2" s="1025"/>
      <c r="AB2" s="1025"/>
      <c r="AC2" s="1025"/>
      <c r="AD2" s="1025"/>
      <c r="AE2" s="1025"/>
      <c r="AF2" s="1025"/>
      <c r="AG2" s="1025"/>
      <c r="AH2" s="1025"/>
      <c r="AI2" s="1025"/>
      <c r="AJ2" s="1025"/>
      <c r="AK2" s="1025"/>
      <c r="AL2" s="1025"/>
      <c r="AM2" s="1025"/>
      <c r="AN2" s="1025"/>
      <c r="AO2" s="1025"/>
      <c r="AP2" s="1025"/>
      <c r="AQ2" s="1025"/>
    </row>
    <row r="3" spans="1:43" x14ac:dyDescent="0.2">
      <c r="B3" s="1025" t="s">
        <v>1000</v>
      </c>
      <c r="C3" s="1025"/>
      <c r="D3" s="1025"/>
      <c r="E3" s="1025"/>
      <c r="F3" s="1025"/>
      <c r="G3" s="1025"/>
      <c r="H3" s="1025"/>
      <c r="I3" s="1025"/>
      <c r="J3" s="1025"/>
      <c r="K3" s="1025"/>
      <c r="L3" s="1025"/>
      <c r="M3" s="1025"/>
      <c r="N3" s="1025"/>
      <c r="O3" s="1025"/>
      <c r="P3" s="1025"/>
      <c r="Q3" s="1025"/>
      <c r="R3" s="1025"/>
      <c r="S3" s="1025"/>
      <c r="T3" s="1025"/>
      <c r="U3" s="1025"/>
      <c r="V3" s="1025"/>
      <c r="W3" s="1025"/>
      <c r="X3" s="1025"/>
      <c r="Y3" s="1025"/>
      <c r="Z3" s="1025"/>
      <c r="AA3" s="1025"/>
      <c r="AB3" s="1025"/>
      <c r="AC3" s="1025"/>
      <c r="AD3" s="1025"/>
      <c r="AE3" s="1025"/>
      <c r="AF3" s="1025"/>
      <c r="AG3" s="1025"/>
      <c r="AH3" s="1025"/>
      <c r="AI3" s="1025"/>
      <c r="AJ3" s="1025"/>
      <c r="AK3" s="1025"/>
      <c r="AL3" s="1025"/>
      <c r="AM3" s="1025"/>
      <c r="AN3" s="1025"/>
      <c r="AO3" s="1025"/>
      <c r="AP3" s="1025"/>
      <c r="AQ3" s="1025"/>
    </row>
    <row r="4" spans="1:43" ht="12.75" customHeight="1" x14ac:dyDescent="0.2">
      <c r="B4" s="1158" t="s">
        <v>204</v>
      </c>
      <c r="C4" s="1158"/>
      <c r="D4" s="1158"/>
      <c r="E4" s="1158"/>
      <c r="F4" s="1158"/>
      <c r="G4" s="1158"/>
      <c r="H4" s="1158"/>
      <c r="I4" s="1158"/>
      <c r="J4" s="1158"/>
      <c r="K4" s="1158"/>
      <c r="L4" s="1158"/>
      <c r="M4" s="1158"/>
      <c r="N4" s="1158"/>
      <c r="O4" s="1158"/>
      <c r="P4" s="1158"/>
      <c r="Q4" s="1158"/>
      <c r="R4" s="1158"/>
      <c r="S4" s="1158"/>
      <c r="T4" s="1158"/>
      <c r="U4" s="1158"/>
      <c r="V4" s="1158"/>
      <c r="W4" s="1158"/>
      <c r="X4" s="1158"/>
      <c r="Y4" s="1158"/>
      <c r="Z4" s="1158"/>
      <c r="AA4" s="1158"/>
      <c r="AB4" s="1158"/>
      <c r="AC4" s="1158"/>
      <c r="AD4" s="1158"/>
      <c r="AE4" s="1158"/>
      <c r="AF4" s="1158"/>
      <c r="AG4" s="1158"/>
      <c r="AH4" s="1158"/>
      <c r="AI4" s="1158"/>
      <c r="AJ4" s="1158"/>
      <c r="AK4" s="1158"/>
      <c r="AL4" s="1158"/>
      <c r="AM4" s="1158"/>
      <c r="AN4" s="1158"/>
      <c r="AO4" s="1158"/>
      <c r="AP4" s="1158"/>
      <c r="AQ4" s="1158"/>
    </row>
    <row r="5" spans="1:43" x14ac:dyDescent="0.2">
      <c r="A5" s="358"/>
      <c r="B5" s="1159" t="s">
        <v>285</v>
      </c>
      <c r="C5" s="369" t="s">
        <v>54</v>
      </c>
      <c r="D5" s="1154" t="s">
        <v>55</v>
      </c>
      <c r="E5" s="1163"/>
      <c r="F5" s="1154" t="s">
        <v>56</v>
      </c>
      <c r="G5" s="1163"/>
      <c r="H5" s="1154" t="s">
        <v>57</v>
      </c>
      <c r="I5" s="1163"/>
      <c r="J5" s="1154" t="s">
        <v>286</v>
      </c>
      <c r="K5" s="1163"/>
      <c r="L5" s="1154" t="s">
        <v>287</v>
      </c>
      <c r="M5" s="1163"/>
      <c r="N5" s="1154" t="s">
        <v>288</v>
      </c>
      <c r="O5" s="1155"/>
      <c r="P5" s="1156" t="s">
        <v>384</v>
      </c>
      <c r="Q5" s="1157"/>
      <c r="R5" s="1156" t="s">
        <v>390</v>
      </c>
      <c r="S5" s="1157"/>
      <c r="T5" s="1156" t="s">
        <v>391</v>
      </c>
      <c r="U5" s="1157"/>
      <c r="V5" s="1156" t="s">
        <v>392</v>
      </c>
      <c r="W5" s="1157"/>
      <c r="X5" s="1156" t="s">
        <v>393</v>
      </c>
      <c r="Y5" s="1157"/>
      <c r="Z5" s="370" t="s">
        <v>394</v>
      </c>
      <c r="AA5" s="1152" t="s">
        <v>395</v>
      </c>
      <c r="AB5" s="1153"/>
      <c r="AC5" s="1152" t="s">
        <v>706</v>
      </c>
      <c r="AD5" s="1153"/>
      <c r="AE5" s="1152" t="s">
        <v>707</v>
      </c>
      <c r="AF5" s="1153"/>
      <c r="AG5" s="1152" t="s">
        <v>708</v>
      </c>
      <c r="AH5" s="1153"/>
      <c r="AI5" s="1152" t="s">
        <v>709</v>
      </c>
      <c r="AJ5" s="1153"/>
      <c r="AK5" s="1152" t="s">
        <v>710</v>
      </c>
      <c r="AL5" s="1153"/>
      <c r="AM5" s="1152" t="s">
        <v>711</v>
      </c>
      <c r="AN5" s="1153"/>
      <c r="AO5" s="1152" t="s">
        <v>712</v>
      </c>
      <c r="AP5" s="1153"/>
      <c r="AQ5" s="371" t="s">
        <v>713</v>
      </c>
    </row>
    <row r="6" spans="1:43" ht="10.5" thickBot="1" x14ac:dyDescent="0.25">
      <c r="A6" s="358"/>
      <c r="B6" s="1160"/>
      <c r="C6" s="372"/>
      <c r="D6" s="1120" t="s">
        <v>62</v>
      </c>
      <c r="E6" s="1121"/>
      <c r="F6" s="1121"/>
      <c r="G6" s="1121"/>
      <c r="H6" s="1121"/>
      <c r="I6" s="1121"/>
      <c r="J6" s="1121"/>
      <c r="K6" s="1121"/>
      <c r="L6" s="1121"/>
      <c r="M6" s="1121"/>
      <c r="N6" s="1121"/>
      <c r="O6" s="1121"/>
      <c r="P6" s="1122"/>
      <c r="Q6" s="1122"/>
      <c r="R6" s="1122"/>
      <c r="S6" s="1122"/>
      <c r="T6" s="1122"/>
      <c r="U6" s="1122"/>
      <c r="V6" s="1122"/>
      <c r="W6" s="1122"/>
      <c r="X6" s="1122"/>
      <c r="Y6" s="1122"/>
      <c r="Z6" s="1123"/>
      <c r="AA6" s="1083" t="s">
        <v>58</v>
      </c>
      <c r="AB6" s="1083"/>
      <c r="AC6" s="1083"/>
      <c r="AD6" s="1083"/>
      <c r="AE6" s="1083"/>
      <c r="AF6" s="1083"/>
      <c r="AG6" s="1083"/>
      <c r="AH6" s="1083"/>
      <c r="AI6" s="1083"/>
      <c r="AJ6" s="1083"/>
      <c r="AK6" s="1083"/>
      <c r="AL6" s="1083"/>
      <c r="AM6" s="1083"/>
      <c r="AN6" s="1083"/>
      <c r="AO6" s="1083"/>
      <c r="AP6" s="1083"/>
      <c r="AQ6" s="1083"/>
    </row>
    <row r="7" spans="1:43" s="345" customFormat="1" ht="27" customHeight="1" x14ac:dyDescent="0.2">
      <c r="A7" s="338"/>
      <c r="B7" s="1161"/>
      <c r="C7" s="1106" t="s">
        <v>78</v>
      </c>
      <c r="D7" s="1118" t="s">
        <v>268</v>
      </c>
      <c r="E7" s="1113"/>
      <c r="F7" s="1111" t="s">
        <v>20</v>
      </c>
      <c r="G7" s="1111"/>
      <c r="H7" s="1111" t="s">
        <v>266</v>
      </c>
      <c r="I7" s="1111"/>
      <c r="J7" s="1113" t="s">
        <v>275</v>
      </c>
      <c r="K7" s="1113"/>
      <c r="L7" s="1113" t="s">
        <v>274</v>
      </c>
      <c r="M7" s="1113"/>
      <c r="N7" s="1134" t="s">
        <v>187</v>
      </c>
      <c r="O7" s="1135"/>
      <c r="P7" s="1097" t="s">
        <v>693</v>
      </c>
      <c r="Q7" s="1097"/>
      <c r="R7" s="1113" t="s">
        <v>694</v>
      </c>
      <c r="S7" s="1113"/>
      <c r="T7" s="1113" t="s">
        <v>695</v>
      </c>
      <c r="U7" s="1111"/>
      <c r="V7" s="1097" t="s">
        <v>703</v>
      </c>
      <c r="W7" s="1097"/>
      <c r="X7" s="1097" t="s">
        <v>62</v>
      </c>
      <c r="Y7" s="1098"/>
      <c r="Z7" s="1100" t="s">
        <v>696</v>
      </c>
      <c r="AA7" s="1150" t="s">
        <v>718</v>
      </c>
      <c r="AB7" s="1143"/>
      <c r="AC7" s="1142" t="s">
        <v>698</v>
      </c>
      <c r="AD7" s="1143"/>
      <c r="AE7" s="1142" t="s">
        <v>700</v>
      </c>
      <c r="AF7" s="1143"/>
      <c r="AG7" s="1142" t="s">
        <v>699</v>
      </c>
      <c r="AH7" s="1143"/>
      <c r="AI7" s="1142" t="s">
        <v>701</v>
      </c>
      <c r="AJ7" s="1143"/>
      <c r="AK7" s="1142" t="s">
        <v>702</v>
      </c>
      <c r="AL7" s="1143"/>
      <c r="AM7" s="1146" t="s">
        <v>704</v>
      </c>
      <c r="AN7" s="1147"/>
      <c r="AO7" s="1097" t="s">
        <v>58</v>
      </c>
      <c r="AP7" s="1098"/>
      <c r="AQ7" s="1089" t="s">
        <v>260</v>
      </c>
    </row>
    <row r="8" spans="1:43" s="345" customFormat="1" ht="37.5" customHeight="1" x14ac:dyDescent="0.2">
      <c r="A8" s="338"/>
      <c r="B8" s="1161"/>
      <c r="C8" s="1107"/>
      <c r="D8" s="1119"/>
      <c r="E8" s="1114"/>
      <c r="F8" s="1112"/>
      <c r="G8" s="1112"/>
      <c r="H8" s="1112"/>
      <c r="I8" s="1112"/>
      <c r="J8" s="1114"/>
      <c r="K8" s="1114"/>
      <c r="L8" s="1114"/>
      <c r="M8" s="1114"/>
      <c r="N8" s="1136"/>
      <c r="O8" s="1137"/>
      <c r="P8" s="1124"/>
      <c r="Q8" s="1124"/>
      <c r="R8" s="1125"/>
      <c r="S8" s="1125"/>
      <c r="T8" s="1125"/>
      <c r="U8" s="1126"/>
      <c r="V8" s="1029"/>
      <c r="W8" s="1029"/>
      <c r="X8" s="1029"/>
      <c r="Y8" s="1099"/>
      <c r="Z8" s="1101"/>
      <c r="AA8" s="1151"/>
      <c r="AB8" s="1145"/>
      <c r="AC8" s="1144"/>
      <c r="AD8" s="1145"/>
      <c r="AE8" s="1144"/>
      <c r="AF8" s="1145"/>
      <c r="AG8" s="1144"/>
      <c r="AH8" s="1145"/>
      <c r="AI8" s="1144"/>
      <c r="AJ8" s="1145"/>
      <c r="AK8" s="1144"/>
      <c r="AL8" s="1145"/>
      <c r="AM8" s="1148"/>
      <c r="AN8" s="1149"/>
      <c r="AO8" s="1029"/>
      <c r="AP8" s="1099"/>
      <c r="AQ8" s="1090"/>
    </row>
    <row r="9" spans="1:43" ht="34.5" customHeight="1" thickBot="1" x14ac:dyDescent="0.2">
      <c r="A9" s="358"/>
      <c r="B9" s="1162"/>
      <c r="C9" s="1108"/>
      <c r="D9" s="373" t="s">
        <v>59</v>
      </c>
      <c r="E9" s="374" t="s">
        <v>60</v>
      </c>
      <c r="F9" s="375" t="s">
        <v>59</v>
      </c>
      <c r="G9" s="374" t="s">
        <v>60</v>
      </c>
      <c r="H9" s="375" t="s">
        <v>59</v>
      </c>
      <c r="I9" s="374" t="s">
        <v>60</v>
      </c>
      <c r="J9" s="375" t="s">
        <v>59</v>
      </c>
      <c r="K9" s="375" t="s">
        <v>60</v>
      </c>
      <c r="L9" s="375" t="s">
        <v>59</v>
      </c>
      <c r="M9" s="374" t="s">
        <v>60</v>
      </c>
      <c r="N9" s="375" t="s">
        <v>59</v>
      </c>
      <c r="O9" s="374" t="s">
        <v>60</v>
      </c>
      <c r="P9" s="376" t="s">
        <v>59</v>
      </c>
      <c r="Q9" s="376" t="s">
        <v>60</v>
      </c>
      <c r="R9" s="376" t="s">
        <v>59</v>
      </c>
      <c r="S9" s="376" t="s">
        <v>60</v>
      </c>
      <c r="T9" s="376" t="s">
        <v>59</v>
      </c>
      <c r="U9" s="376" t="s">
        <v>60</v>
      </c>
      <c r="V9" s="376" t="s">
        <v>59</v>
      </c>
      <c r="W9" s="376" t="s">
        <v>60</v>
      </c>
      <c r="X9" s="376" t="s">
        <v>59</v>
      </c>
      <c r="Y9" s="377" t="s">
        <v>60</v>
      </c>
      <c r="Z9" s="1102"/>
      <c r="AA9" s="378" t="s">
        <v>59</v>
      </c>
      <c r="AB9" s="376" t="s">
        <v>60</v>
      </c>
      <c r="AC9" s="376" t="s">
        <v>59</v>
      </c>
      <c r="AD9" s="376" t="s">
        <v>60</v>
      </c>
      <c r="AE9" s="376" t="s">
        <v>59</v>
      </c>
      <c r="AF9" s="376" t="s">
        <v>60</v>
      </c>
      <c r="AG9" s="376" t="s">
        <v>59</v>
      </c>
      <c r="AH9" s="376" t="s">
        <v>60</v>
      </c>
      <c r="AI9" s="376" t="s">
        <v>59</v>
      </c>
      <c r="AJ9" s="376" t="s">
        <v>60</v>
      </c>
      <c r="AK9" s="376" t="s">
        <v>59</v>
      </c>
      <c r="AL9" s="376" t="s">
        <v>60</v>
      </c>
      <c r="AM9" s="376" t="s">
        <v>59</v>
      </c>
      <c r="AN9" s="376" t="s">
        <v>60</v>
      </c>
      <c r="AO9" s="376" t="s">
        <v>59</v>
      </c>
      <c r="AP9" s="377" t="s">
        <v>60</v>
      </c>
      <c r="AQ9" s="1091"/>
    </row>
    <row r="10" spans="1:43" s="345" customFormat="1" ht="12.75" customHeight="1" x14ac:dyDescent="0.2">
      <c r="A10" s="338"/>
      <c r="B10" s="339" t="s">
        <v>753</v>
      </c>
      <c r="C10" s="340" t="s">
        <v>321</v>
      </c>
      <c r="D10" s="341"/>
      <c r="E10" s="329"/>
      <c r="F10" s="330"/>
      <c r="G10" s="329"/>
      <c r="H10" s="330"/>
      <c r="I10" s="329"/>
      <c r="J10" s="330"/>
      <c r="K10" s="329"/>
      <c r="L10" s="330"/>
      <c r="M10" s="329"/>
      <c r="N10" s="334"/>
      <c r="O10" s="342"/>
      <c r="P10" s="334"/>
      <c r="Q10" s="333"/>
      <c r="R10" s="334"/>
      <c r="S10" s="333"/>
      <c r="T10" s="334"/>
      <c r="U10" s="333"/>
      <c r="V10" s="334"/>
      <c r="W10" s="333"/>
      <c r="X10" s="330">
        <f>D10+F10+H10+J10+L10+N10+P10+R10+T10+V10</f>
        <v>0</v>
      </c>
      <c r="Y10" s="330">
        <f>E10+G10+I10+K10+M10+O10+Q10+S10+U10+W10</f>
        <v>0</v>
      </c>
      <c r="Z10" s="343">
        <f>X10+Y10</f>
        <v>0</v>
      </c>
      <c r="AA10" s="334"/>
      <c r="AB10" s="333"/>
      <c r="AC10" s="334"/>
      <c r="AD10" s="333"/>
      <c r="AE10" s="334"/>
      <c r="AF10" s="333"/>
      <c r="AG10" s="334"/>
      <c r="AH10" s="333"/>
      <c r="AI10" s="334"/>
      <c r="AJ10" s="333"/>
      <c r="AK10" s="334"/>
      <c r="AL10" s="333"/>
      <c r="AM10" s="334"/>
      <c r="AN10" s="333"/>
      <c r="AO10" s="325">
        <f>AA10+AC10+AE10+AG10+AI10+AK10+AM10</f>
        <v>0</v>
      </c>
      <c r="AP10" s="325">
        <f>AB10+AD10+AF10+AH10+AJ10+AL10+AN10</f>
        <v>0</v>
      </c>
      <c r="AQ10" s="344">
        <f t="shared" ref="AQ10:AQ25" si="0">AO10+AP10</f>
        <v>0</v>
      </c>
    </row>
    <row r="11" spans="1:43" s="345" customFormat="1" ht="16.5" x14ac:dyDescent="0.2">
      <c r="A11" s="338"/>
      <c r="B11" s="346" t="s">
        <v>295</v>
      </c>
      <c r="C11" s="347" t="s">
        <v>754</v>
      </c>
      <c r="D11" s="331">
        <v>250511</v>
      </c>
      <c r="E11" s="329">
        <v>0</v>
      </c>
      <c r="F11" s="330">
        <v>39331</v>
      </c>
      <c r="G11" s="329"/>
      <c r="H11" s="330">
        <v>90000</v>
      </c>
      <c r="I11" s="329"/>
      <c r="J11" s="330"/>
      <c r="K11" s="329"/>
      <c r="L11" s="330"/>
      <c r="M11" s="329"/>
      <c r="N11" s="334"/>
      <c r="O11" s="327"/>
      <c r="P11" s="334"/>
      <c r="Q11" s="329">
        <f>'felhalm. kiad.  '!G87+'felhalm. kiad.  '!G88</f>
        <v>3200</v>
      </c>
      <c r="R11" s="334"/>
      <c r="S11" s="333"/>
      <c r="T11" s="334"/>
      <c r="U11" s="333"/>
      <c r="V11" s="334"/>
      <c r="W11" s="333"/>
      <c r="X11" s="330">
        <f t="shared" ref="X11:X64" si="1">D11+F11+H11+J11+L11+N11+P11+R11+T11+V11</f>
        <v>379842</v>
      </c>
      <c r="Y11" s="330">
        <f t="shared" ref="Y11:Y64" si="2">E11+G11+I11+K11+M11+O11+Q11+S11+U11+W11</f>
        <v>3200</v>
      </c>
      <c r="Z11" s="343">
        <f t="shared" ref="Z11:Z64" si="3">X11+Y11</f>
        <v>383042</v>
      </c>
      <c r="AA11" s="334"/>
      <c r="AB11" s="333"/>
      <c r="AC11" s="334"/>
      <c r="AD11" s="333">
        <v>300</v>
      </c>
      <c r="AE11" s="334"/>
      <c r="AF11" s="333"/>
      <c r="AG11" s="334"/>
      <c r="AH11" s="333"/>
      <c r="AI11" s="334"/>
      <c r="AJ11" s="333"/>
      <c r="AK11" s="334"/>
      <c r="AL11" s="333"/>
      <c r="AM11" s="334"/>
      <c r="AN11" s="333"/>
      <c r="AO11" s="325">
        <f t="shared" ref="AO11:AO65" si="4">AA11+AC11+AE11+AG11+AI11+AK11+AM11</f>
        <v>0</v>
      </c>
      <c r="AP11" s="325">
        <f t="shared" ref="AP11:AP65" si="5">AB11+AD11+AF11+AH11+AJ11+AL11+AN11</f>
        <v>300</v>
      </c>
      <c r="AQ11" s="344">
        <f t="shared" si="0"/>
        <v>300</v>
      </c>
    </row>
    <row r="12" spans="1:43" s="345" customFormat="1" x14ac:dyDescent="0.2">
      <c r="A12" s="338"/>
      <c r="B12" s="346" t="s">
        <v>303</v>
      </c>
      <c r="C12" s="348" t="s">
        <v>755</v>
      </c>
      <c r="D12" s="332">
        <v>24853</v>
      </c>
      <c r="E12" s="327"/>
      <c r="F12" s="325">
        <v>3308</v>
      </c>
      <c r="G12" s="327"/>
      <c r="H12" s="325"/>
      <c r="I12" s="327"/>
      <c r="J12" s="325"/>
      <c r="K12" s="327"/>
      <c r="L12" s="325"/>
      <c r="M12" s="327"/>
      <c r="N12" s="325"/>
      <c r="O12" s="327"/>
      <c r="P12" s="325"/>
      <c r="Q12" s="327"/>
      <c r="R12" s="325"/>
      <c r="S12" s="327"/>
      <c r="T12" s="325"/>
      <c r="U12" s="327"/>
      <c r="V12" s="325"/>
      <c r="W12" s="327"/>
      <c r="X12" s="330">
        <f t="shared" si="1"/>
        <v>28161</v>
      </c>
      <c r="Y12" s="330">
        <f t="shared" si="2"/>
        <v>0</v>
      </c>
      <c r="Z12" s="343">
        <f t="shared" si="3"/>
        <v>28161</v>
      </c>
      <c r="AA12" s="325"/>
      <c r="AB12" s="327"/>
      <c r="AC12" s="325"/>
      <c r="AD12" s="327"/>
      <c r="AE12" s="325"/>
      <c r="AF12" s="327"/>
      <c r="AG12" s="325"/>
      <c r="AH12" s="327"/>
      <c r="AI12" s="325"/>
      <c r="AJ12" s="327"/>
      <c r="AK12" s="325"/>
      <c r="AL12" s="327"/>
      <c r="AM12" s="325"/>
      <c r="AN12" s="327"/>
      <c r="AO12" s="325">
        <f t="shared" si="4"/>
        <v>0</v>
      </c>
      <c r="AP12" s="325">
        <f t="shared" si="5"/>
        <v>0</v>
      </c>
      <c r="AQ12" s="344">
        <f t="shared" si="0"/>
        <v>0</v>
      </c>
    </row>
    <row r="13" spans="1:43" s="345" customFormat="1" x14ac:dyDescent="0.2">
      <c r="A13" s="338"/>
      <c r="B13" s="346" t="s">
        <v>304</v>
      </c>
      <c r="C13" s="348" t="s">
        <v>756</v>
      </c>
      <c r="D13" s="332"/>
      <c r="E13" s="327">
        <v>17517</v>
      </c>
      <c r="F13" s="325"/>
      <c r="G13" s="327">
        <v>2300</v>
      </c>
      <c r="H13" s="325"/>
      <c r="I13" s="327"/>
      <c r="J13" s="325"/>
      <c r="K13" s="327"/>
      <c r="L13" s="325"/>
      <c r="M13" s="327"/>
      <c r="N13" s="325"/>
      <c r="O13" s="327"/>
      <c r="P13" s="325"/>
      <c r="Q13" s="327"/>
      <c r="R13" s="325"/>
      <c r="S13" s="327"/>
      <c r="T13" s="325"/>
      <c r="U13" s="327"/>
      <c r="V13" s="325"/>
      <c r="W13" s="327"/>
      <c r="X13" s="330">
        <f t="shared" si="1"/>
        <v>0</v>
      </c>
      <c r="Y13" s="330">
        <f t="shared" si="2"/>
        <v>19817</v>
      </c>
      <c r="Z13" s="343">
        <f t="shared" si="3"/>
        <v>19817</v>
      </c>
      <c r="AA13" s="325"/>
      <c r="AB13" s="327"/>
      <c r="AC13" s="325"/>
      <c r="AD13" s="327"/>
      <c r="AE13" s="325"/>
      <c r="AF13" s="327"/>
      <c r="AG13" s="325"/>
      <c r="AH13" s="327"/>
      <c r="AI13" s="325"/>
      <c r="AJ13" s="327"/>
      <c r="AK13" s="325"/>
      <c r="AL13" s="327"/>
      <c r="AM13" s="325"/>
      <c r="AN13" s="327"/>
      <c r="AO13" s="325">
        <f t="shared" si="4"/>
        <v>0</v>
      </c>
      <c r="AP13" s="325">
        <f t="shared" si="5"/>
        <v>0</v>
      </c>
      <c r="AQ13" s="344">
        <f t="shared" si="0"/>
        <v>0</v>
      </c>
    </row>
    <row r="14" spans="1:43" s="345" customFormat="1" ht="16.5" x14ac:dyDescent="0.2">
      <c r="A14" s="338"/>
      <c r="B14" s="346" t="s">
        <v>305</v>
      </c>
      <c r="C14" s="347" t="s">
        <v>757</v>
      </c>
      <c r="D14" s="331">
        <v>2246</v>
      </c>
      <c r="E14" s="329">
        <v>1350</v>
      </c>
      <c r="F14" s="330">
        <v>344</v>
      </c>
      <c r="G14" s="329">
        <v>185</v>
      </c>
      <c r="H14" s="330">
        <v>760</v>
      </c>
      <c r="I14" s="327"/>
      <c r="J14" s="330"/>
      <c r="K14" s="329"/>
      <c r="L14" s="330">
        <v>19</v>
      </c>
      <c r="M14" s="329"/>
      <c r="N14" s="334"/>
      <c r="O14" s="327"/>
      <c r="P14" s="334"/>
      <c r="Q14" s="333"/>
      <c r="R14" s="334"/>
      <c r="S14" s="333"/>
      <c r="T14" s="334"/>
      <c r="U14" s="333"/>
      <c r="V14" s="334"/>
      <c r="W14" s="333"/>
      <c r="X14" s="330">
        <f t="shared" si="1"/>
        <v>3369</v>
      </c>
      <c r="Y14" s="330">
        <f t="shared" si="2"/>
        <v>1535</v>
      </c>
      <c r="Z14" s="343">
        <f t="shared" si="3"/>
        <v>4904</v>
      </c>
      <c r="AA14" s="325">
        <v>3369</v>
      </c>
      <c r="AB14" s="327"/>
      <c r="AC14" s="325"/>
      <c r="AD14" s="327"/>
      <c r="AE14" s="325"/>
      <c r="AF14" s="327"/>
      <c r="AG14" s="325"/>
      <c r="AH14" s="327"/>
      <c r="AI14" s="325"/>
      <c r="AJ14" s="327"/>
      <c r="AK14" s="325"/>
      <c r="AL14" s="327"/>
      <c r="AM14" s="325"/>
      <c r="AN14" s="327"/>
      <c r="AO14" s="325">
        <f t="shared" si="4"/>
        <v>3369</v>
      </c>
      <c r="AP14" s="325">
        <f t="shared" si="5"/>
        <v>0</v>
      </c>
      <c r="AQ14" s="344">
        <f t="shared" si="0"/>
        <v>3369</v>
      </c>
    </row>
    <row r="15" spans="1:43" s="345" customFormat="1" ht="16.5" x14ac:dyDescent="0.2">
      <c r="A15" s="338"/>
      <c r="B15" s="346" t="s">
        <v>306</v>
      </c>
      <c r="C15" s="347" t="s">
        <v>758</v>
      </c>
      <c r="D15" s="331"/>
      <c r="E15" s="329"/>
      <c r="F15" s="330"/>
      <c r="G15" s="329"/>
      <c r="H15" s="330"/>
      <c r="I15" s="327"/>
      <c r="J15" s="330"/>
      <c r="K15" s="333"/>
      <c r="L15" s="334"/>
      <c r="M15" s="333"/>
      <c r="N15" s="334"/>
      <c r="O15" s="327"/>
      <c r="P15" s="334"/>
      <c r="Q15" s="333"/>
      <c r="R15" s="334"/>
      <c r="S15" s="333"/>
      <c r="T15" s="334"/>
      <c r="U15" s="333"/>
      <c r="V15" s="334"/>
      <c r="W15" s="333"/>
      <c r="X15" s="330">
        <f t="shared" si="1"/>
        <v>0</v>
      </c>
      <c r="Y15" s="330">
        <f t="shared" si="2"/>
        <v>0</v>
      </c>
      <c r="Z15" s="343">
        <f t="shared" si="3"/>
        <v>0</v>
      </c>
      <c r="AA15" s="325"/>
      <c r="AB15" s="327"/>
      <c r="AC15" s="325"/>
      <c r="AD15" s="327"/>
      <c r="AE15" s="325"/>
      <c r="AF15" s="327"/>
      <c r="AG15" s="325"/>
      <c r="AH15" s="327"/>
      <c r="AI15" s="325"/>
      <c r="AJ15" s="327"/>
      <c r="AK15" s="325"/>
      <c r="AL15" s="327"/>
      <c r="AM15" s="325"/>
      <c r="AN15" s="327"/>
      <c r="AO15" s="325">
        <f t="shared" si="4"/>
        <v>0</v>
      </c>
      <c r="AP15" s="325">
        <f t="shared" si="5"/>
        <v>0</v>
      </c>
      <c r="AQ15" s="344">
        <f t="shared" si="0"/>
        <v>0</v>
      </c>
    </row>
    <row r="16" spans="1:43" s="345" customFormat="1" ht="13.5" customHeight="1" thickBot="1" x14ac:dyDescent="0.25">
      <c r="A16" s="338"/>
      <c r="B16" s="346" t="s">
        <v>759</v>
      </c>
      <c r="C16" s="347" t="s">
        <v>760</v>
      </c>
      <c r="D16" s="331"/>
      <c r="E16" s="333"/>
      <c r="F16" s="334"/>
      <c r="G16" s="333"/>
      <c r="H16" s="330"/>
      <c r="I16" s="327"/>
      <c r="J16" s="330"/>
      <c r="K16" s="333"/>
      <c r="L16" s="334"/>
      <c r="M16" s="333"/>
      <c r="N16" s="334"/>
      <c r="O16" s="327"/>
      <c r="P16" s="334"/>
      <c r="Q16" s="333"/>
      <c r="R16" s="334"/>
      <c r="S16" s="333"/>
      <c r="T16" s="334"/>
      <c r="U16" s="333"/>
      <c r="V16" s="334"/>
      <c r="W16" s="333"/>
      <c r="X16" s="330">
        <f t="shared" si="1"/>
        <v>0</v>
      </c>
      <c r="Y16" s="330">
        <f t="shared" si="2"/>
        <v>0</v>
      </c>
      <c r="Z16" s="343">
        <f t="shared" si="3"/>
        <v>0</v>
      </c>
      <c r="AA16" s="325"/>
      <c r="AB16" s="327"/>
      <c r="AC16" s="325"/>
      <c r="AD16" s="327"/>
      <c r="AE16" s="325"/>
      <c r="AF16" s="327"/>
      <c r="AG16" s="325"/>
      <c r="AH16" s="327"/>
      <c r="AI16" s="325"/>
      <c r="AJ16" s="327"/>
      <c r="AK16" s="325"/>
      <c r="AL16" s="327"/>
      <c r="AM16" s="325">
        <f>X17-AA17-AC17-AE17-AG17-AI17-AK17</f>
        <v>408003</v>
      </c>
      <c r="AN16" s="327">
        <f>Y17-AB17-AD17-AF17-AH17-AJ17-AL17</f>
        <v>24252</v>
      </c>
      <c r="AO16" s="325">
        <f t="shared" si="4"/>
        <v>408003</v>
      </c>
      <c r="AP16" s="325">
        <f t="shared" si="5"/>
        <v>24252</v>
      </c>
      <c r="AQ16" s="344">
        <f t="shared" si="0"/>
        <v>432255</v>
      </c>
    </row>
    <row r="17" spans="1:43" s="349" customFormat="1" ht="13.5" customHeight="1" thickBot="1" x14ac:dyDescent="0.25">
      <c r="B17" s="350"/>
      <c r="C17" s="351" t="s">
        <v>786</v>
      </c>
      <c r="D17" s="335">
        <f t="shared" ref="D17:O17" si="6">SUM(D11:D16)</f>
        <v>277610</v>
      </c>
      <c r="E17" s="336">
        <f t="shared" si="6"/>
        <v>18867</v>
      </c>
      <c r="F17" s="337">
        <f t="shared" si="6"/>
        <v>42983</v>
      </c>
      <c r="G17" s="336">
        <f t="shared" si="6"/>
        <v>2485</v>
      </c>
      <c r="H17" s="337">
        <f t="shared" si="6"/>
        <v>90760</v>
      </c>
      <c r="I17" s="336">
        <f t="shared" si="6"/>
        <v>0</v>
      </c>
      <c r="J17" s="337">
        <f t="shared" si="6"/>
        <v>0</v>
      </c>
      <c r="K17" s="336">
        <f t="shared" si="6"/>
        <v>0</v>
      </c>
      <c r="L17" s="337">
        <f t="shared" si="6"/>
        <v>19</v>
      </c>
      <c r="M17" s="336">
        <f t="shared" si="6"/>
        <v>0</v>
      </c>
      <c r="N17" s="337">
        <f t="shared" si="6"/>
        <v>0</v>
      </c>
      <c r="O17" s="336">
        <f t="shared" si="6"/>
        <v>0</v>
      </c>
      <c r="P17" s="337">
        <f>SUM(P11:P16)</f>
        <v>0</v>
      </c>
      <c r="Q17" s="336">
        <f t="shared" ref="Q17:W17" si="7">SUM(Q11:Q16)</f>
        <v>3200</v>
      </c>
      <c r="R17" s="337">
        <f t="shared" si="7"/>
        <v>0</v>
      </c>
      <c r="S17" s="336">
        <f t="shared" si="7"/>
        <v>0</v>
      </c>
      <c r="T17" s="337">
        <f t="shared" si="7"/>
        <v>0</v>
      </c>
      <c r="U17" s="336">
        <f t="shared" si="7"/>
        <v>0</v>
      </c>
      <c r="V17" s="337">
        <f t="shared" si="7"/>
        <v>0</v>
      </c>
      <c r="W17" s="336">
        <f t="shared" si="7"/>
        <v>0</v>
      </c>
      <c r="X17" s="352">
        <f t="shared" si="1"/>
        <v>411372</v>
      </c>
      <c r="Y17" s="352">
        <f t="shared" si="2"/>
        <v>24552</v>
      </c>
      <c r="Z17" s="353">
        <f t="shared" si="3"/>
        <v>435924</v>
      </c>
      <c r="AA17" s="354">
        <f>SUM(AA11:AA16)</f>
        <v>3369</v>
      </c>
      <c r="AB17" s="355">
        <f t="shared" ref="AB17:AN17" si="8">SUM(AB11:AB16)</f>
        <v>0</v>
      </c>
      <c r="AC17" s="354">
        <f t="shared" si="8"/>
        <v>0</v>
      </c>
      <c r="AD17" s="355">
        <f t="shared" si="8"/>
        <v>300</v>
      </c>
      <c r="AE17" s="354">
        <f t="shared" si="8"/>
        <v>0</v>
      </c>
      <c r="AF17" s="355">
        <f t="shared" si="8"/>
        <v>0</v>
      </c>
      <c r="AG17" s="354">
        <f t="shared" si="8"/>
        <v>0</v>
      </c>
      <c r="AH17" s="355">
        <f t="shared" si="8"/>
        <v>0</v>
      </c>
      <c r="AI17" s="354">
        <f t="shared" si="8"/>
        <v>0</v>
      </c>
      <c r="AJ17" s="355">
        <f t="shared" si="8"/>
        <v>0</v>
      </c>
      <c r="AK17" s="354">
        <f t="shared" si="8"/>
        <v>0</v>
      </c>
      <c r="AL17" s="355">
        <f t="shared" si="8"/>
        <v>0</v>
      </c>
      <c r="AM17" s="354">
        <f t="shared" si="8"/>
        <v>408003</v>
      </c>
      <c r="AN17" s="355">
        <f t="shared" si="8"/>
        <v>24252</v>
      </c>
      <c r="AO17" s="356">
        <f t="shared" si="4"/>
        <v>411372</v>
      </c>
      <c r="AP17" s="356">
        <f t="shared" si="5"/>
        <v>24552</v>
      </c>
      <c r="AQ17" s="357">
        <f t="shared" si="0"/>
        <v>435924</v>
      </c>
    </row>
    <row r="18" spans="1:43" ht="13.5" customHeight="1" x14ac:dyDescent="0.15">
      <c r="A18" s="358"/>
      <c r="B18" s="346"/>
      <c r="C18" s="348"/>
      <c r="D18" s="332"/>
      <c r="E18" s="327"/>
      <c r="F18" s="325"/>
      <c r="G18" s="327"/>
      <c r="H18" s="325"/>
      <c r="I18" s="327"/>
      <c r="J18" s="325"/>
      <c r="K18" s="327"/>
      <c r="L18" s="325"/>
      <c r="M18" s="327"/>
      <c r="N18" s="325"/>
      <c r="O18" s="360"/>
      <c r="P18" s="325"/>
      <c r="Q18" s="327"/>
      <c r="R18" s="325"/>
      <c r="S18" s="327"/>
      <c r="T18" s="325"/>
      <c r="U18" s="327"/>
      <c r="V18" s="325"/>
      <c r="W18" s="327"/>
      <c r="X18" s="330"/>
      <c r="Y18" s="330"/>
      <c r="Z18" s="343"/>
      <c r="AA18" s="379"/>
      <c r="AB18" s="360"/>
      <c r="AC18" s="379"/>
      <c r="AD18" s="360"/>
      <c r="AE18" s="379"/>
      <c r="AF18" s="360"/>
      <c r="AG18" s="379"/>
      <c r="AH18" s="360"/>
      <c r="AI18" s="379"/>
      <c r="AJ18" s="360"/>
      <c r="AK18" s="379"/>
      <c r="AL18" s="360"/>
      <c r="AM18" s="379"/>
      <c r="AN18" s="360"/>
      <c r="AO18" s="325"/>
      <c r="AP18" s="325"/>
      <c r="AQ18" s="344"/>
    </row>
    <row r="19" spans="1:43" s="345" customFormat="1" ht="19.5" x14ac:dyDescent="0.2">
      <c r="A19" s="338"/>
      <c r="B19" s="339" t="s">
        <v>761</v>
      </c>
      <c r="C19" s="359" t="s">
        <v>762</v>
      </c>
      <c r="D19" s="332"/>
      <c r="E19" s="327"/>
      <c r="F19" s="325"/>
      <c r="G19" s="327"/>
      <c r="H19" s="325"/>
      <c r="I19" s="327"/>
      <c r="J19" s="325"/>
      <c r="K19" s="327"/>
      <c r="L19" s="325"/>
      <c r="M19" s="327"/>
      <c r="N19" s="325"/>
      <c r="O19" s="327"/>
      <c r="P19" s="325"/>
      <c r="Q19" s="327"/>
      <c r="R19" s="325"/>
      <c r="S19" s="327"/>
      <c r="T19" s="325"/>
      <c r="U19" s="327"/>
      <c r="V19" s="325"/>
      <c r="W19" s="327"/>
      <c r="X19" s="330"/>
      <c r="Y19" s="330"/>
      <c r="Z19" s="343"/>
      <c r="AA19" s="325"/>
      <c r="AB19" s="327"/>
      <c r="AC19" s="325"/>
      <c r="AD19" s="327"/>
      <c r="AE19" s="325"/>
      <c r="AF19" s="327"/>
      <c r="AG19" s="325"/>
      <c r="AH19" s="327"/>
      <c r="AI19" s="325"/>
      <c r="AJ19" s="327"/>
      <c r="AK19" s="325"/>
      <c r="AL19" s="327"/>
      <c r="AM19" s="325"/>
      <c r="AN19" s="327"/>
      <c r="AO19" s="325">
        <f t="shared" si="4"/>
        <v>0</v>
      </c>
      <c r="AP19" s="325">
        <f t="shared" si="5"/>
        <v>0</v>
      </c>
      <c r="AQ19" s="344">
        <f t="shared" si="0"/>
        <v>0</v>
      </c>
    </row>
    <row r="20" spans="1:43" s="345" customFormat="1" ht="57.75" x14ac:dyDescent="0.2">
      <c r="A20" s="338"/>
      <c r="B20" s="346" t="s">
        <v>295</v>
      </c>
      <c r="C20" s="347" t="s">
        <v>763</v>
      </c>
      <c r="D20" s="331">
        <v>100000</v>
      </c>
      <c r="E20" s="329">
        <v>7077</v>
      </c>
      <c r="F20" s="330">
        <v>16246</v>
      </c>
      <c r="G20" s="329">
        <v>1150</v>
      </c>
      <c r="H20" s="330">
        <v>117387</v>
      </c>
      <c r="I20" s="329">
        <v>8308</v>
      </c>
      <c r="J20" s="330"/>
      <c r="K20" s="333"/>
      <c r="L20" s="334"/>
      <c r="M20" s="333"/>
      <c r="N20" s="334"/>
      <c r="O20" s="327"/>
      <c r="P20" s="334"/>
      <c r="Q20" s="333"/>
      <c r="R20" s="334"/>
      <c r="S20" s="333"/>
      <c r="T20" s="334"/>
      <c r="U20" s="333"/>
      <c r="V20" s="334"/>
      <c r="W20" s="333"/>
      <c r="X20" s="330">
        <f t="shared" si="1"/>
        <v>233633</v>
      </c>
      <c r="Y20" s="330">
        <f t="shared" si="2"/>
        <v>16535</v>
      </c>
      <c r="Z20" s="343">
        <f t="shared" si="3"/>
        <v>250168</v>
      </c>
      <c r="AA20" s="325"/>
      <c r="AB20" s="327"/>
      <c r="AC20" s="325">
        <v>70354</v>
      </c>
      <c r="AD20" s="327">
        <v>4979</v>
      </c>
      <c r="AE20" s="325"/>
      <c r="AF20" s="327"/>
      <c r="AG20" s="325"/>
      <c r="AH20" s="327"/>
      <c r="AI20" s="325"/>
      <c r="AJ20" s="327"/>
      <c r="AK20" s="325"/>
      <c r="AL20" s="327"/>
      <c r="AM20" s="325"/>
      <c r="AN20" s="327"/>
      <c r="AO20" s="325">
        <f t="shared" si="4"/>
        <v>70354</v>
      </c>
      <c r="AP20" s="325">
        <f t="shared" si="5"/>
        <v>4979</v>
      </c>
      <c r="AQ20" s="344">
        <f t="shared" si="0"/>
        <v>75333</v>
      </c>
    </row>
    <row r="21" spans="1:43" s="345" customFormat="1" ht="13.5" customHeight="1" x14ac:dyDescent="0.2">
      <c r="A21" s="338"/>
      <c r="B21" s="346" t="s">
        <v>303</v>
      </c>
      <c r="C21" s="348" t="s">
        <v>764</v>
      </c>
      <c r="D21" s="332">
        <v>5734</v>
      </c>
      <c r="E21" s="327"/>
      <c r="F21" s="325">
        <v>760</v>
      </c>
      <c r="G21" s="327"/>
      <c r="H21" s="325">
        <v>1355</v>
      </c>
      <c r="I21" s="327"/>
      <c r="J21" s="325"/>
      <c r="K21" s="327"/>
      <c r="L21" s="325"/>
      <c r="M21" s="327"/>
      <c r="N21" s="325"/>
      <c r="O21" s="327"/>
      <c r="P21" s="325"/>
      <c r="Q21" s="327"/>
      <c r="R21" s="325"/>
      <c r="S21" s="327"/>
      <c r="T21" s="325"/>
      <c r="U21" s="327"/>
      <c r="V21" s="325"/>
      <c r="W21" s="327"/>
      <c r="X21" s="330">
        <f t="shared" si="1"/>
        <v>7849</v>
      </c>
      <c r="Y21" s="330">
        <f t="shared" si="2"/>
        <v>0</v>
      </c>
      <c r="Z21" s="343">
        <f t="shared" si="3"/>
        <v>7849</v>
      </c>
      <c r="AA21" s="325"/>
      <c r="AB21" s="327"/>
      <c r="AC21" s="325">
        <v>2500</v>
      </c>
      <c r="AD21" s="327"/>
      <c r="AE21" s="325"/>
      <c r="AF21" s="327"/>
      <c r="AG21" s="325"/>
      <c r="AH21" s="327"/>
      <c r="AI21" s="325"/>
      <c r="AJ21" s="327"/>
      <c r="AK21" s="325"/>
      <c r="AL21" s="327"/>
      <c r="AM21" s="325"/>
      <c r="AN21" s="327"/>
      <c r="AO21" s="325">
        <f t="shared" si="4"/>
        <v>2500</v>
      </c>
      <c r="AP21" s="325">
        <f t="shared" si="5"/>
        <v>0</v>
      </c>
      <c r="AQ21" s="344">
        <f t="shared" si="0"/>
        <v>2500</v>
      </c>
    </row>
    <row r="22" spans="1:43" s="345" customFormat="1" ht="16.5" x14ac:dyDescent="0.2">
      <c r="A22" s="338"/>
      <c r="B22" s="346" t="s">
        <v>304</v>
      </c>
      <c r="C22" s="348" t="s">
        <v>765</v>
      </c>
      <c r="D22" s="332"/>
      <c r="E22" s="327">
        <v>99723</v>
      </c>
      <c r="F22" s="325"/>
      <c r="G22" s="327">
        <v>12974</v>
      </c>
      <c r="H22" s="325"/>
      <c r="I22" s="327">
        <v>48639</v>
      </c>
      <c r="J22" s="325"/>
      <c r="K22" s="327"/>
      <c r="L22" s="325"/>
      <c r="M22" s="327"/>
      <c r="N22" s="325"/>
      <c r="O22" s="327"/>
      <c r="P22" s="325"/>
      <c r="Q22" s="327"/>
      <c r="R22" s="325"/>
      <c r="S22" s="327"/>
      <c r="T22" s="325"/>
      <c r="U22" s="327"/>
      <c r="V22" s="325"/>
      <c r="W22" s="327"/>
      <c r="X22" s="330">
        <f t="shared" si="1"/>
        <v>0</v>
      </c>
      <c r="Y22" s="330">
        <f t="shared" si="2"/>
        <v>161336</v>
      </c>
      <c r="Z22" s="343">
        <f t="shared" si="3"/>
        <v>161336</v>
      </c>
      <c r="AA22" s="325"/>
      <c r="AB22" s="327"/>
      <c r="AC22" s="325"/>
      <c r="AD22" s="327">
        <v>50000</v>
      </c>
      <c r="AE22" s="325"/>
      <c r="AF22" s="327"/>
      <c r="AG22" s="325"/>
      <c r="AH22" s="327"/>
      <c r="AI22" s="325"/>
      <c r="AJ22" s="327"/>
      <c r="AK22" s="325"/>
      <c r="AL22" s="327"/>
      <c r="AM22" s="325"/>
      <c r="AN22" s="327"/>
      <c r="AO22" s="325">
        <f t="shared" si="4"/>
        <v>0</v>
      </c>
      <c r="AP22" s="325">
        <f t="shared" si="5"/>
        <v>50000</v>
      </c>
      <c r="AQ22" s="344">
        <f t="shared" si="0"/>
        <v>50000</v>
      </c>
    </row>
    <row r="23" spans="1:43" s="345" customFormat="1" ht="14.25" customHeight="1" x14ac:dyDescent="0.2">
      <c r="A23" s="338"/>
      <c r="B23" s="346" t="s">
        <v>305</v>
      </c>
      <c r="C23" s="348" t="s">
        <v>766</v>
      </c>
      <c r="D23" s="332"/>
      <c r="E23" s="327">
        <v>4140</v>
      </c>
      <c r="F23" s="325"/>
      <c r="G23" s="327">
        <v>550</v>
      </c>
      <c r="H23" s="325"/>
      <c r="I23" s="327"/>
      <c r="J23" s="325"/>
      <c r="K23" s="327"/>
      <c r="L23" s="325"/>
      <c r="M23" s="327"/>
      <c r="N23" s="325"/>
      <c r="O23" s="327"/>
      <c r="P23" s="325"/>
      <c r="Q23" s="327"/>
      <c r="R23" s="325"/>
      <c r="S23" s="327"/>
      <c r="T23" s="325"/>
      <c r="U23" s="327"/>
      <c r="V23" s="325"/>
      <c r="W23" s="327"/>
      <c r="X23" s="330">
        <f t="shared" si="1"/>
        <v>0</v>
      </c>
      <c r="Y23" s="330">
        <f t="shared" si="2"/>
        <v>4690</v>
      </c>
      <c r="Z23" s="343">
        <f t="shared" si="3"/>
        <v>4690</v>
      </c>
      <c r="AA23" s="325"/>
      <c r="AB23" s="327">
        <v>2500</v>
      </c>
      <c r="AC23" s="325"/>
      <c r="AD23" s="327"/>
      <c r="AE23" s="325"/>
      <c r="AF23" s="327"/>
      <c r="AG23" s="325"/>
      <c r="AH23" s="327"/>
      <c r="AI23" s="325"/>
      <c r="AJ23" s="327"/>
      <c r="AK23" s="325"/>
      <c r="AL23" s="327"/>
      <c r="AM23" s="325"/>
      <c r="AN23" s="327"/>
      <c r="AO23" s="325">
        <f t="shared" si="4"/>
        <v>0</v>
      </c>
      <c r="AP23" s="325">
        <f t="shared" si="5"/>
        <v>2500</v>
      </c>
      <c r="AQ23" s="344">
        <f t="shared" si="0"/>
        <v>2500</v>
      </c>
    </row>
    <row r="24" spans="1:43" s="345" customFormat="1" ht="14.25" customHeight="1" x14ac:dyDescent="0.2">
      <c r="A24" s="338"/>
      <c r="B24" s="346" t="s">
        <v>306</v>
      </c>
      <c r="C24" s="348" t="s">
        <v>767</v>
      </c>
      <c r="D24" s="332"/>
      <c r="E24" s="327"/>
      <c r="F24" s="325"/>
      <c r="G24" s="327"/>
      <c r="H24" s="325">
        <v>5500</v>
      </c>
      <c r="I24" s="327"/>
      <c r="J24" s="325"/>
      <c r="K24" s="327"/>
      <c r="L24" s="325"/>
      <c r="M24" s="327"/>
      <c r="N24" s="325"/>
      <c r="O24" s="327"/>
      <c r="P24" s="325"/>
      <c r="Q24" s="327"/>
      <c r="R24" s="325"/>
      <c r="S24" s="327"/>
      <c r="T24" s="325"/>
      <c r="U24" s="327"/>
      <c r="V24" s="325"/>
      <c r="W24" s="327"/>
      <c r="X24" s="330">
        <f t="shared" si="1"/>
        <v>5500</v>
      </c>
      <c r="Y24" s="330">
        <f t="shared" si="2"/>
        <v>0</v>
      </c>
      <c r="Z24" s="343">
        <f t="shared" si="3"/>
        <v>5500</v>
      </c>
      <c r="AA24" s="325"/>
      <c r="AB24" s="327"/>
      <c r="AC24" s="325"/>
      <c r="AD24" s="327"/>
      <c r="AE24" s="325"/>
      <c r="AF24" s="327"/>
      <c r="AG24" s="325"/>
      <c r="AH24" s="327"/>
      <c r="AI24" s="325"/>
      <c r="AJ24" s="327"/>
      <c r="AK24" s="325"/>
      <c r="AL24" s="327"/>
      <c r="AM24" s="325"/>
      <c r="AN24" s="327"/>
      <c r="AO24" s="325">
        <f t="shared" si="4"/>
        <v>0</v>
      </c>
      <c r="AP24" s="325">
        <f t="shared" si="5"/>
        <v>0</v>
      </c>
      <c r="AQ24" s="344">
        <f t="shared" si="0"/>
        <v>0</v>
      </c>
    </row>
    <row r="25" spans="1:43" s="345" customFormat="1" ht="14.25" customHeight="1" x14ac:dyDescent="0.2">
      <c r="A25" s="338"/>
      <c r="B25" s="346" t="s">
        <v>307</v>
      </c>
      <c r="C25" s="348" t="s">
        <v>768</v>
      </c>
      <c r="D25" s="332"/>
      <c r="E25" s="327"/>
      <c r="F25" s="325"/>
      <c r="G25" s="327"/>
      <c r="H25" s="325"/>
      <c r="I25" s="327">
        <v>16500</v>
      </c>
      <c r="J25" s="325"/>
      <c r="K25" s="327"/>
      <c r="L25" s="325"/>
      <c r="M25" s="327"/>
      <c r="N25" s="325"/>
      <c r="O25" s="327"/>
      <c r="P25" s="325"/>
      <c r="Q25" s="327"/>
      <c r="R25" s="325"/>
      <c r="S25" s="327"/>
      <c r="T25" s="325"/>
      <c r="U25" s="327"/>
      <c r="V25" s="325"/>
      <c r="W25" s="327"/>
      <c r="X25" s="330">
        <f t="shared" si="1"/>
        <v>0</v>
      </c>
      <c r="Y25" s="330">
        <f t="shared" si="2"/>
        <v>16500</v>
      </c>
      <c r="Z25" s="343">
        <f t="shared" si="3"/>
        <v>16500</v>
      </c>
      <c r="AA25" s="325"/>
      <c r="AB25" s="327"/>
      <c r="AC25" s="325"/>
      <c r="AD25" s="327">
        <v>25000</v>
      </c>
      <c r="AE25" s="325"/>
      <c r="AF25" s="327"/>
      <c r="AG25" s="325"/>
      <c r="AH25" s="327"/>
      <c r="AI25" s="325"/>
      <c r="AJ25" s="327"/>
      <c r="AK25" s="325"/>
      <c r="AL25" s="327"/>
      <c r="AM25" s="325"/>
      <c r="AN25" s="327"/>
      <c r="AO25" s="325">
        <f t="shared" si="4"/>
        <v>0</v>
      </c>
      <c r="AP25" s="325">
        <f t="shared" si="5"/>
        <v>25000</v>
      </c>
      <c r="AQ25" s="344">
        <f t="shared" si="0"/>
        <v>25000</v>
      </c>
    </row>
    <row r="26" spans="1:43" s="345" customFormat="1" ht="14.25" customHeight="1" x14ac:dyDescent="0.2">
      <c r="A26" s="338"/>
      <c r="B26" s="346" t="s">
        <v>308</v>
      </c>
      <c r="C26" s="348" t="s">
        <v>769</v>
      </c>
      <c r="D26" s="332"/>
      <c r="E26" s="327">
        <v>5200</v>
      </c>
      <c r="F26" s="325"/>
      <c r="G26" s="327">
        <v>676</v>
      </c>
      <c r="H26" s="325"/>
      <c r="I26" s="327">
        <v>12474</v>
      </c>
      <c r="J26" s="325"/>
      <c r="K26" s="327"/>
      <c r="L26" s="325"/>
      <c r="M26" s="327"/>
      <c r="N26" s="325"/>
      <c r="O26" s="327"/>
      <c r="P26" s="325"/>
      <c r="Q26" s="327"/>
      <c r="R26" s="325"/>
      <c r="S26" s="327"/>
      <c r="T26" s="325"/>
      <c r="U26" s="327"/>
      <c r="V26" s="325"/>
      <c r="W26" s="327"/>
      <c r="X26" s="330">
        <f t="shared" si="1"/>
        <v>0</v>
      </c>
      <c r="Y26" s="330">
        <f t="shared" si="2"/>
        <v>18350</v>
      </c>
      <c r="Z26" s="343">
        <f t="shared" si="3"/>
        <v>18350</v>
      </c>
      <c r="AA26" s="325"/>
      <c r="AB26" s="327"/>
      <c r="AC26" s="325"/>
      <c r="AD26" s="327">
        <v>15474</v>
      </c>
      <c r="AE26" s="325"/>
      <c r="AF26" s="327"/>
      <c r="AG26" s="325"/>
      <c r="AH26" s="327"/>
      <c r="AI26" s="325"/>
      <c r="AJ26" s="327"/>
      <c r="AK26" s="325"/>
      <c r="AL26" s="327"/>
      <c r="AM26" s="325"/>
      <c r="AN26" s="327"/>
      <c r="AO26" s="325">
        <f t="shared" si="4"/>
        <v>0</v>
      </c>
      <c r="AP26" s="325">
        <f t="shared" si="5"/>
        <v>15474</v>
      </c>
      <c r="AQ26" s="344">
        <f>AO26+AP26</f>
        <v>15474</v>
      </c>
    </row>
    <row r="27" spans="1:43" s="345" customFormat="1" ht="14.25" customHeight="1" x14ac:dyDescent="0.2">
      <c r="A27" s="338"/>
      <c r="B27" s="346" t="s">
        <v>309</v>
      </c>
      <c r="C27" s="348" t="s">
        <v>770</v>
      </c>
      <c r="D27" s="332"/>
      <c r="E27" s="327"/>
      <c r="F27" s="325"/>
      <c r="G27" s="327"/>
      <c r="H27" s="325"/>
      <c r="I27" s="327"/>
      <c r="J27" s="325"/>
      <c r="K27" s="327"/>
      <c r="L27" s="325"/>
      <c r="M27" s="327"/>
      <c r="N27" s="325"/>
      <c r="O27" s="327"/>
      <c r="P27" s="325"/>
      <c r="Q27" s="327"/>
      <c r="R27" s="325"/>
      <c r="S27" s="327"/>
      <c r="T27" s="325"/>
      <c r="U27" s="327"/>
      <c r="V27" s="325"/>
      <c r="W27" s="327"/>
      <c r="X27" s="330">
        <f t="shared" si="1"/>
        <v>0</v>
      </c>
      <c r="Y27" s="330">
        <f t="shared" si="2"/>
        <v>0</v>
      </c>
      <c r="Z27" s="343">
        <f t="shared" si="3"/>
        <v>0</v>
      </c>
      <c r="AA27" s="325"/>
      <c r="AB27" s="327"/>
      <c r="AC27" s="325"/>
      <c r="AD27" s="327"/>
      <c r="AE27" s="325"/>
      <c r="AF27" s="327"/>
      <c r="AG27" s="325"/>
      <c r="AH27" s="327"/>
      <c r="AI27" s="325"/>
      <c r="AJ27" s="327"/>
      <c r="AK27" s="325"/>
      <c r="AL27" s="327"/>
      <c r="AM27" s="325"/>
      <c r="AN27" s="327"/>
      <c r="AO27" s="325">
        <f t="shared" si="4"/>
        <v>0</v>
      </c>
      <c r="AP27" s="325">
        <f t="shared" si="5"/>
        <v>0</v>
      </c>
      <c r="AQ27" s="344">
        <f t="shared" ref="AQ27:AQ65" si="9">AO27+AP27</f>
        <v>0</v>
      </c>
    </row>
    <row r="28" spans="1:43" s="345" customFormat="1" ht="14.25" customHeight="1" x14ac:dyDescent="0.2">
      <c r="A28" s="338"/>
      <c r="B28" s="346" t="s">
        <v>310</v>
      </c>
      <c r="C28" s="348" t="s">
        <v>771</v>
      </c>
      <c r="D28" s="332"/>
      <c r="E28" s="327"/>
      <c r="F28" s="325"/>
      <c r="G28" s="327"/>
      <c r="H28" s="325">
        <v>1800</v>
      </c>
      <c r="I28" s="325"/>
      <c r="J28" s="332"/>
      <c r="K28" s="327"/>
      <c r="L28" s="325"/>
      <c r="M28" s="327"/>
      <c r="N28" s="325"/>
      <c r="O28" s="327"/>
      <c r="P28" s="325"/>
      <c r="Q28" s="327"/>
      <c r="R28" s="325"/>
      <c r="S28" s="327"/>
      <c r="T28" s="325"/>
      <c r="U28" s="327"/>
      <c r="V28" s="325"/>
      <c r="W28" s="327"/>
      <c r="X28" s="330">
        <f t="shared" si="1"/>
        <v>1800</v>
      </c>
      <c r="Y28" s="330">
        <f t="shared" si="2"/>
        <v>0</v>
      </c>
      <c r="Z28" s="343">
        <f t="shared" si="3"/>
        <v>1800</v>
      </c>
      <c r="AA28" s="325"/>
      <c r="AB28" s="327"/>
      <c r="AC28" s="325"/>
      <c r="AD28" s="327"/>
      <c r="AE28" s="325"/>
      <c r="AF28" s="327"/>
      <c r="AG28" s="325"/>
      <c r="AH28" s="327"/>
      <c r="AI28" s="325"/>
      <c r="AJ28" s="327"/>
      <c r="AK28" s="325"/>
      <c r="AL28" s="327"/>
      <c r="AM28" s="325"/>
      <c r="AN28" s="327"/>
      <c r="AO28" s="325">
        <f t="shared" si="4"/>
        <v>0</v>
      </c>
      <c r="AP28" s="325">
        <f t="shared" si="5"/>
        <v>0</v>
      </c>
      <c r="AQ28" s="344">
        <f t="shared" si="9"/>
        <v>0</v>
      </c>
    </row>
    <row r="29" spans="1:43" s="345" customFormat="1" ht="14.25" customHeight="1" x14ac:dyDescent="0.2">
      <c r="A29" s="338"/>
      <c r="B29" s="346" t="s">
        <v>337</v>
      </c>
      <c r="C29" s="348" t="s">
        <v>772</v>
      </c>
      <c r="D29" s="332">
        <v>73048</v>
      </c>
      <c r="E29" s="327"/>
      <c r="F29" s="325">
        <v>9902</v>
      </c>
      <c r="G29" s="327"/>
      <c r="H29" s="325">
        <v>29750</v>
      </c>
      <c r="I29" s="325">
        <v>2223</v>
      </c>
      <c r="J29" s="332"/>
      <c r="K29" s="327"/>
      <c r="L29" s="325"/>
      <c r="M29" s="327"/>
      <c r="N29" s="325"/>
      <c r="O29" s="327"/>
      <c r="P29" s="325"/>
      <c r="Q29" s="327"/>
      <c r="R29" s="325"/>
      <c r="S29" s="327"/>
      <c r="T29" s="325"/>
      <c r="U29" s="327"/>
      <c r="V29" s="325"/>
      <c r="W29" s="327"/>
      <c r="X29" s="330">
        <f t="shared" si="1"/>
        <v>112700</v>
      </c>
      <c r="Y29" s="330">
        <f t="shared" si="2"/>
        <v>2223</v>
      </c>
      <c r="Z29" s="343">
        <f t="shared" si="3"/>
        <v>114923</v>
      </c>
      <c r="AA29" s="325"/>
      <c r="AB29" s="327"/>
      <c r="AC29" s="325"/>
      <c r="AD29" s="327"/>
      <c r="AE29" s="325"/>
      <c r="AF29" s="327"/>
      <c r="AG29" s="325"/>
      <c r="AH29" s="327"/>
      <c r="AI29" s="325"/>
      <c r="AJ29" s="327"/>
      <c r="AK29" s="325"/>
      <c r="AL29" s="327"/>
      <c r="AM29" s="325"/>
      <c r="AN29" s="327"/>
      <c r="AO29" s="325">
        <f t="shared" si="4"/>
        <v>0</v>
      </c>
      <c r="AP29" s="325">
        <f t="shared" si="5"/>
        <v>0</v>
      </c>
      <c r="AQ29" s="344">
        <f t="shared" si="9"/>
        <v>0</v>
      </c>
    </row>
    <row r="30" spans="1:43" s="345" customFormat="1" ht="14.25" customHeight="1" x14ac:dyDescent="0.2">
      <c r="A30" s="338"/>
      <c r="B30" s="346" t="s">
        <v>338</v>
      </c>
      <c r="C30" s="348" t="s">
        <v>773</v>
      </c>
      <c r="D30" s="332"/>
      <c r="E30" s="327"/>
      <c r="F30" s="325"/>
      <c r="G30" s="327"/>
      <c r="H30" s="325"/>
      <c r="I30" s="325">
        <v>7900</v>
      </c>
      <c r="J30" s="332"/>
      <c r="K30" s="327"/>
      <c r="L30" s="325"/>
      <c r="M30" s="327"/>
      <c r="N30" s="325"/>
      <c r="O30" s="327"/>
      <c r="P30" s="325"/>
      <c r="Q30" s="327">
        <v>15861</v>
      </c>
      <c r="R30" s="325"/>
      <c r="S30" s="327"/>
      <c r="T30" s="325"/>
      <c r="U30" s="327"/>
      <c r="V30" s="325"/>
      <c r="W30" s="327"/>
      <c r="X30" s="330">
        <f t="shared" si="1"/>
        <v>0</v>
      </c>
      <c r="Y30" s="330">
        <f t="shared" si="2"/>
        <v>23761</v>
      </c>
      <c r="Z30" s="343">
        <f t="shared" si="3"/>
        <v>23761</v>
      </c>
      <c r="AA30" s="325"/>
      <c r="AB30" s="327"/>
      <c r="AC30" s="325"/>
      <c r="AD30" s="327"/>
      <c r="AE30" s="325"/>
      <c r="AF30" s="327"/>
      <c r="AG30" s="325"/>
      <c r="AH30" s="327"/>
      <c r="AI30" s="325"/>
      <c r="AJ30" s="327"/>
      <c r="AK30" s="325"/>
      <c r="AL30" s="327"/>
      <c r="AM30" s="325"/>
      <c r="AN30" s="327"/>
      <c r="AO30" s="325">
        <f t="shared" si="4"/>
        <v>0</v>
      </c>
      <c r="AP30" s="325">
        <f t="shared" si="5"/>
        <v>0</v>
      </c>
      <c r="AQ30" s="344">
        <f t="shared" si="9"/>
        <v>0</v>
      </c>
    </row>
    <row r="31" spans="1:43" s="345" customFormat="1" ht="14.25" customHeight="1" x14ac:dyDescent="0.2">
      <c r="A31" s="338"/>
      <c r="B31" s="346" t="s">
        <v>339</v>
      </c>
      <c r="C31" s="348" t="s">
        <v>774</v>
      </c>
      <c r="D31" s="332"/>
      <c r="E31" s="327"/>
      <c r="F31" s="325"/>
      <c r="G31" s="327"/>
      <c r="H31" s="325"/>
      <c r="I31" s="325"/>
      <c r="J31" s="332"/>
      <c r="K31" s="327"/>
      <c r="L31" s="325"/>
      <c r="M31" s="327"/>
      <c r="N31" s="325"/>
      <c r="O31" s="327"/>
      <c r="P31" s="325"/>
      <c r="Q31" s="327"/>
      <c r="R31" s="325"/>
      <c r="S31" s="327"/>
      <c r="T31" s="325"/>
      <c r="U31" s="327"/>
      <c r="V31" s="325"/>
      <c r="W31" s="327"/>
      <c r="X31" s="330">
        <f t="shared" si="1"/>
        <v>0</v>
      </c>
      <c r="Y31" s="330">
        <f t="shared" si="2"/>
        <v>0</v>
      </c>
      <c r="Z31" s="343">
        <f t="shared" si="3"/>
        <v>0</v>
      </c>
      <c r="AA31" s="325"/>
      <c r="AB31" s="327"/>
      <c r="AC31" s="325"/>
      <c r="AD31" s="327"/>
      <c r="AE31" s="325"/>
      <c r="AF31" s="327"/>
      <c r="AG31" s="325"/>
      <c r="AH31" s="327"/>
      <c r="AI31" s="325"/>
      <c r="AJ31" s="327"/>
      <c r="AK31" s="325"/>
      <c r="AL31" s="327"/>
      <c r="AM31" s="325"/>
      <c r="AN31" s="327"/>
      <c r="AO31" s="325">
        <f t="shared" si="4"/>
        <v>0</v>
      </c>
      <c r="AP31" s="325">
        <f t="shared" si="5"/>
        <v>0</v>
      </c>
      <c r="AQ31" s="344">
        <f t="shared" si="9"/>
        <v>0</v>
      </c>
    </row>
    <row r="32" spans="1:43" s="345" customFormat="1" ht="14.25" customHeight="1" x14ac:dyDescent="0.2">
      <c r="A32" s="338"/>
      <c r="B32" s="346" t="s">
        <v>340</v>
      </c>
      <c r="C32" s="347" t="s">
        <v>775</v>
      </c>
      <c r="D32" s="332"/>
      <c r="E32" s="327"/>
      <c r="F32" s="325"/>
      <c r="G32" s="327"/>
      <c r="H32" s="325"/>
      <c r="I32" s="325"/>
      <c r="J32" s="332"/>
      <c r="K32" s="327"/>
      <c r="L32" s="325"/>
      <c r="M32" s="327"/>
      <c r="N32" s="325"/>
      <c r="O32" s="327"/>
      <c r="P32" s="325"/>
      <c r="Q32" s="327"/>
      <c r="R32" s="325"/>
      <c r="S32" s="327"/>
      <c r="T32" s="325"/>
      <c r="U32" s="327"/>
      <c r="V32" s="325"/>
      <c r="W32" s="327"/>
      <c r="X32" s="330">
        <f t="shared" si="1"/>
        <v>0</v>
      </c>
      <c r="Y32" s="330">
        <f t="shared" si="2"/>
        <v>0</v>
      </c>
      <c r="Z32" s="343">
        <f t="shared" si="3"/>
        <v>0</v>
      </c>
      <c r="AA32" s="325"/>
      <c r="AB32" s="327"/>
      <c r="AC32" s="325"/>
      <c r="AD32" s="327"/>
      <c r="AE32" s="325"/>
      <c r="AF32" s="327"/>
      <c r="AG32" s="325"/>
      <c r="AH32" s="327"/>
      <c r="AI32" s="325"/>
      <c r="AJ32" s="327"/>
      <c r="AK32" s="325"/>
      <c r="AL32" s="327"/>
      <c r="AM32" s="325"/>
      <c r="AN32" s="327"/>
      <c r="AO32" s="325">
        <f t="shared" si="4"/>
        <v>0</v>
      </c>
      <c r="AP32" s="325">
        <f t="shared" si="5"/>
        <v>0</v>
      </c>
      <c r="AQ32" s="344">
        <f t="shared" si="9"/>
        <v>0</v>
      </c>
    </row>
    <row r="33" spans="1:43" s="345" customFormat="1" ht="14.25" customHeight="1" thickBot="1" x14ac:dyDescent="0.25">
      <c r="A33" s="338"/>
      <c r="B33" s="346" t="s">
        <v>341</v>
      </c>
      <c r="C33" s="347" t="s">
        <v>760</v>
      </c>
      <c r="D33" s="332"/>
      <c r="E33" s="327"/>
      <c r="F33" s="325"/>
      <c r="G33" s="327"/>
      <c r="H33" s="325"/>
      <c r="I33" s="325"/>
      <c r="J33" s="332"/>
      <c r="K33" s="327"/>
      <c r="L33" s="325"/>
      <c r="M33" s="327"/>
      <c r="N33" s="325"/>
      <c r="O33" s="327"/>
      <c r="P33" s="325"/>
      <c r="Q33" s="327"/>
      <c r="R33" s="325"/>
      <c r="S33" s="327"/>
      <c r="T33" s="325"/>
      <c r="U33" s="327"/>
      <c r="V33" s="325"/>
      <c r="W33" s="327"/>
      <c r="X33" s="330">
        <f t="shared" si="1"/>
        <v>0</v>
      </c>
      <c r="Y33" s="330">
        <f t="shared" si="2"/>
        <v>0</v>
      </c>
      <c r="Z33" s="343">
        <f t="shared" si="3"/>
        <v>0</v>
      </c>
      <c r="AA33" s="325"/>
      <c r="AB33" s="327"/>
      <c r="AC33" s="325"/>
      <c r="AD33" s="327"/>
      <c r="AE33" s="325"/>
      <c r="AF33" s="327"/>
      <c r="AG33" s="325"/>
      <c r="AH33" s="327"/>
      <c r="AI33" s="325"/>
      <c r="AJ33" s="327"/>
      <c r="AK33" s="325"/>
      <c r="AL33" s="327"/>
      <c r="AM33" s="325">
        <f>X34-AA34-AC34-AE34-AG34-AI34-AK34</f>
        <v>288628</v>
      </c>
      <c r="AN33" s="327">
        <f>Y34-AB34-AD34-AF34-AH34-AJ34-AL34</f>
        <v>145442</v>
      </c>
      <c r="AO33" s="325">
        <f t="shared" si="4"/>
        <v>288628</v>
      </c>
      <c r="AP33" s="325">
        <f t="shared" si="5"/>
        <v>145442</v>
      </c>
      <c r="AQ33" s="344">
        <f t="shared" si="9"/>
        <v>434070</v>
      </c>
    </row>
    <row r="34" spans="1:43" s="349" customFormat="1" ht="20.25" thickBot="1" x14ac:dyDescent="0.25">
      <c r="B34" s="350"/>
      <c r="C34" s="367" t="s">
        <v>787</v>
      </c>
      <c r="D34" s="368">
        <f>SUM(D20:D33)</f>
        <v>178782</v>
      </c>
      <c r="E34" s="355">
        <f t="shared" ref="E34:W34" si="10">SUM(E20:E33)</f>
        <v>116140</v>
      </c>
      <c r="F34" s="354">
        <f t="shared" si="10"/>
        <v>26908</v>
      </c>
      <c r="G34" s="355">
        <f t="shared" si="10"/>
        <v>15350</v>
      </c>
      <c r="H34" s="354">
        <f t="shared" si="10"/>
        <v>155792</v>
      </c>
      <c r="I34" s="355">
        <f t="shared" si="10"/>
        <v>96044</v>
      </c>
      <c r="J34" s="354">
        <f t="shared" si="10"/>
        <v>0</v>
      </c>
      <c r="K34" s="355">
        <f t="shared" si="10"/>
        <v>0</v>
      </c>
      <c r="L34" s="354">
        <f t="shared" si="10"/>
        <v>0</v>
      </c>
      <c r="M34" s="355">
        <f t="shared" si="10"/>
        <v>0</v>
      </c>
      <c r="N34" s="354">
        <f t="shared" si="10"/>
        <v>0</v>
      </c>
      <c r="O34" s="355">
        <f t="shared" si="10"/>
        <v>0</v>
      </c>
      <c r="P34" s="354">
        <f t="shared" si="10"/>
        <v>0</v>
      </c>
      <c r="Q34" s="355">
        <f t="shared" si="10"/>
        <v>15861</v>
      </c>
      <c r="R34" s="354">
        <f t="shared" si="10"/>
        <v>0</v>
      </c>
      <c r="S34" s="355">
        <f t="shared" si="10"/>
        <v>0</v>
      </c>
      <c r="T34" s="354">
        <f t="shared" si="10"/>
        <v>0</v>
      </c>
      <c r="U34" s="355">
        <f t="shared" si="10"/>
        <v>0</v>
      </c>
      <c r="V34" s="354">
        <f t="shared" si="10"/>
        <v>0</v>
      </c>
      <c r="W34" s="355">
        <f t="shared" si="10"/>
        <v>0</v>
      </c>
      <c r="X34" s="337">
        <f t="shared" si="1"/>
        <v>361482</v>
      </c>
      <c r="Y34" s="337">
        <f t="shared" si="2"/>
        <v>243395</v>
      </c>
      <c r="Z34" s="353">
        <f t="shared" si="3"/>
        <v>604877</v>
      </c>
      <c r="AA34" s="354">
        <f>SUM(AA20:AA33)</f>
        <v>0</v>
      </c>
      <c r="AB34" s="355">
        <f t="shared" ref="AB34:AN34" si="11">SUM(AB20:AB33)</f>
        <v>2500</v>
      </c>
      <c r="AC34" s="354">
        <f t="shared" si="11"/>
        <v>72854</v>
      </c>
      <c r="AD34" s="355">
        <f t="shared" si="11"/>
        <v>95453</v>
      </c>
      <c r="AE34" s="354">
        <f t="shared" si="11"/>
        <v>0</v>
      </c>
      <c r="AF34" s="355">
        <f t="shared" si="11"/>
        <v>0</v>
      </c>
      <c r="AG34" s="354">
        <f t="shared" si="11"/>
        <v>0</v>
      </c>
      <c r="AH34" s="355">
        <f t="shared" si="11"/>
        <v>0</v>
      </c>
      <c r="AI34" s="354">
        <f t="shared" si="11"/>
        <v>0</v>
      </c>
      <c r="AJ34" s="355">
        <f t="shared" si="11"/>
        <v>0</v>
      </c>
      <c r="AK34" s="354">
        <f t="shared" si="11"/>
        <v>0</v>
      </c>
      <c r="AL34" s="355">
        <f t="shared" si="11"/>
        <v>0</v>
      </c>
      <c r="AM34" s="354">
        <f t="shared" si="11"/>
        <v>288628</v>
      </c>
      <c r="AN34" s="355">
        <f t="shared" si="11"/>
        <v>145442</v>
      </c>
      <c r="AO34" s="356">
        <f t="shared" si="4"/>
        <v>361482</v>
      </c>
      <c r="AP34" s="356">
        <f t="shared" si="5"/>
        <v>243395</v>
      </c>
      <c r="AQ34" s="357">
        <f t="shared" si="9"/>
        <v>604877</v>
      </c>
    </row>
    <row r="35" spans="1:43" ht="14.25" customHeight="1" x14ac:dyDescent="0.15">
      <c r="A35" s="358"/>
      <c r="B35" s="346"/>
      <c r="C35" s="348"/>
      <c r="D35" s="332"/>
      <c r="E35" s="327"/>
      <c r="F35" s="325"/>
      <c r="G35" s="327"/>
      <c r="H35" s="325"/>
      <c r="I35" s="325"/>
      <c r="J35" s="332"/>
      <c r="K35" s="327"/>
      <c r="L35" s="325"/>
      <c r="M35" s="327"/>
      <c r="N35" s="325"/>
      <c r="O35" s="360"/>
      <c r="P35" s="325"/>
      <c r="Q35" s="327"/>
      <c r="R35" s="325"/>
      <c r="S35" s="327"/>
      <c r="T35" s="325"/>
      <c r="U35" s="327"/>
      <c r="V35" s="325"/>
      <c r="W35" s="327"/>
      <c r="X35" s="330"/>
      <c r="Y35" s="330"/>
      <c r="Z35" s="343"/>
      <c r="AA35" s="325"/>
      <c r="AB35" s="327"/>
      <c r="AC35" s="325"/>
      <c r="AD35" s="327"/>
      <c r="AE35" s="325"/>
      <c r="AF35" s="327"/>
      <c r="AG35" s="325"/>
      <c r="AH35" s="327"/>
      <c r="AI35" s="325"/>
      <c r="AJ35" s="327"/>
      <c r="AK35" s="325"/>
      <c r="AL35" s="327"/>
      <c r="AM35" s="325"/>
      <c r="AN35" s="327"/>
      <c r="AO35" s="325"/>
      <c r="AP35" s="325"/>
      <c r="AQ35" s="344"/>
    </row>
    <row r="36" spans="1:43" ht="19.5" x14ac:dyDescent="0.15">
      <c r="A36" s="358"/>
      <c r="B36" s="339" t="s">
        <v>776</v>
      </c>
      <c r="C36" s="359" t="s">
        <v>777</v>
      </c>
      <c r="D36" s="332"/>
      <c r="E36" s="327"/>
      <c r="F36" s="325"/>
      <c r="G36" s="327"/>
      <c r="H36" s="325"/>
      <c r="I36" s="325"/>
      <c r="J36" s="332"/>
      <c r="K36" s="327"/>
      <c r="L36" s="325"/>
      <c r="M36" s="327"/>
      <c r="N36" s="325"/>
      <c r="O36" s="360"/>
      <c r="P36" s="325"/>
      <c r="Q36" s="327"/>
      <c r="R36" s="325"/>
      <c r="S36" s="327"/>
      <c r="T36" s="325"/>
      <c r="U36" s="327"/>
      <c r="V36" s="325"/>
      <c r="W36" s="327"/>
      <c r="X36" s="330"/>
      <c r="Y36" s="330"/>
      <c r="Z36" s="343"/>
      <c r="AA36" s="325"/>
      <c r="AB36" s="327"/>
      <c r="AC36" s="325"/>
      <c r="AD36" s="327"/>
      <c r="AE36" s="325"/>
      <c r="AF36" s="327"/>
      <c r="AG36" s="325"/>
      <c r="AH36" s="327"/>
      <c r="AI36" s="325"/>
      <c r="AJ36" s="327"/>
      <c r="AK36" s="325"/>
      <c r="AL36" s="327"/>
      <c r="AM36" s="325"/>
      <c r="AN36" s="327"/>
      <c r="AO36" s="325"/>
      <c r="AP36" s="325"/>
      <c r="AQ36" s="344"/>
    </row>
    <row r="37" spans="1:43" x14ac:dyDescent="0.15">
      <c r="A37" s="358"/>
      <c r="B37" s="346" t="s">
        <v>295</v>
      </c>
      <c r="C37" s="348" t="s">
        <v>778</v>
      </c>
      <c r="D37" s="332"/>
      <c r="E37" s="327"/>
      <c r="F37" s="325"/>
      <c r="G37" s="327"/>
      <c r="H37" s="325"/>
      <c r="I37" s="325"/>
      <c r="J37" s="332"/>
      <c r="K37" s="327"/>
      <c r="L37" s="325"/>
      <c r="M37" s="327"/>
      <c r="N37" s="325"/>
      <c r="O37" s="360"/>
      <c r="P37" s="325"/>
      <c r="Q37" s="327"/>
      <c r="R37" s="325"/>
      <c r="S37" s="327"/>
      <c r="T37" s="325"/>
      <c r="U37" s="327"/>
      <c r="V37" s="325"/>
      <c r="W37" s="327"/>
      <c r="X37" s="330">
        <f t="shared" si="1"/>
        <v>0</v>
      </c>
      <c r="Y37" s="330">
        <f t="shared" si="2"/>
        <v>0</v>
      </c>
      <c r="Z37" s="343">
        <f t="shared" si="3"/>
        <v>0</v>
      </c>
      <c r="AA37" s="325"/>
      <c r="AB37" s="327"/>
      <c r="AC37" s="325"/>
      <c r="AD37" s="327"/>
      <c r="AE37" s="325"/>
      <c r="AF37" s="327"/>
      <c r="AG37" s="325"/>
      <c r="AH37" s="327"/>
      <c r="AI37" s="325"/>
      <c r="AJ37" s="327"/>
      <c r="AK37" s="325"/>
      <c r="AL37" s="327"/>
      <c r="AM37" s="325"/>
      <c r="AN37" s="327"/>
      <c r="AO37" s="325">
        <f t="shared" si="4"/>
        <v>0</v>
      </c>
      <c r="AP37" s="325">
        <f t="shared" si="5"/>
        <v>0</v>
      </c>
      <c r="AQ37" s="344">
        <f t="shared" si="9"/>
        <v>0</v>
      </c>
    </row>
    <row r="38" spans="1:43" x14ac:dyDescent="0.15">
      <c r="A38" s="358"/>
      <c r="B38" s="346" t="s">
        <v>303</v>
      </c>
      <c r="C38" s="348" t="s">
        <v>779</v>
      </c>
      <c r="D38" s="332"/>
      <c r="E38" s="327"/>
      <c r="F38" s="325"/>
      <c r="G38" s="327"/>
      <c r="H38" s="325"/>
      <c r="I38" s="325"/>
      <c r="J38" s="332"/>
      <c r="K38" s="327"/>
      <c r="L38" s="325"/>
      <c r="M38" s="327"/>
      <c r="N38" s="325"/>
      <c r="O38" s="360"/>
      <c r="P38" s="325"/>
      <c r="Q38" s="327"/>
      <c r="R38" s="325"/>
      <c r="S38" s="327"/>
      <c r="T38" s="325"/>
      <c r="U38" s="327"/>
      <c r="V38" s="325"/>
      <c r="W38" s="327"/>
      <c r="X38" s="330">
        <f t="shared" si="1"/>
        <v>0</v>
      </c>
      <c r="Y38" s="330">
        <f t="shared" si="2"/>
        <v>0</v>
      </c>
      <c r="Z38" s="343">
        <f t="shared" si="3"/>
        <v>0</v>
      </c>
      <c r="AA38" s="325"/>
      <c r="AB38" s="327"/>
      <c r="AC38" s="325"/>
      <c r="AD38" s="327"/>
      <c r="AE38" s="325"/>
      <c r="AF38" s="327"/>
      <c r="AG38" s="325"/>
      <c r="AH38" s="327"/>
      <c r="AI38" s="325"/>
      <c r="AJ38" s="327"/>
      <c r="AK38" s="325"/>
      <c r="AL38" s="327"/>
      <c r="AM38" s="325"/>
      <c r="AN38" s="327"/>
      <c r="AO38" s="325">
        <f t="shared" si="4"/>
        <v>0</v>
      </c>
      <c r="AP38" s="325">
        <f t="shared" si="5"/>
        <v>0</v>
      </c>
      <c r="AQ38" s="344">
        <f t="shared" si="9"/>
        <v>0</v>
      </c>
    </row>
    <row r="39" spans="1:43" x14ac:dyDescent="0.15">
      <c r="A39" s="358"/>
      <c r="B39" s="346" t="s">
        <v>304</v>
      </c>
      <c r="C39" s="348" t="s">
        <v>780</v>
      </c>
      <c r="D39" s="332">
        <v>6325</v>
      </c>
      <c r="E39" s="327"/>
      <c r="F39" s="325">
        <v>825</v>
      </c>
      <c r="G39" s="327"/>
      <c r="H39" s="325"/>
      <c r="I39" s="325"/>
      <c r="J39" s="332"/>
      <c r="K39" s="327"/>
      <c r="L39" s="325"/>
      <c r="M39" s="327"/>
      <c r="N39" s="325"/>
      <c r="O39" s="360"/>
      <c r="P39" s="325"/>
      <c r="Q39" s="327"/>
      <c r="R39" s="325"/>
      <c r="S39" s="327"/>
      <c r="T39" s="325"/>
      <c r="U39" s="327"/>
      <c r="V39" s="325"/>
      <c r="W39" s="327"/>
      <c r="X39" s="330">
        <f t="shared" si="1"/>
        <v>7150</v>
      </c>
      <c r="Y39" s="330">
        <f t="shared" si="2"/>
        <v>0</v>
      </c>
      <c r="Z39" s="343">
        <f t="shared" si="3"/>
        <v>7150</v>
      </c>
      <c r="AA39" s="325"/>
      <c r="AB39" s="327"/>
      <c r="AC39" s="325"/>
      <c r="AD39" s="327"/>
      <c r="AE39" s="325"/>
      <c r="AF39" s="327"/>
      <c r="AG39" s="325"/>
      <c r="AH39" s="327"/>
      <c r="AI39" s="325"/>
      <c r="AJ39" s="327"/>
      <c r="AK39" s="325"/>
      <c r="AL39" s="327"/>
      <c r="AM39" s="325"/>
      <c r="AN39" s="327"/>
      <c r="AO39" s="325">
        <f t="shared" si="4"/>
        <v>0</v>
      </c>
      <c r="AP39" s="325">
        <f t="shared" si="5"/>
        <v>0</v>
      </c>
      <c r="AQ39" s="344">
        <f t="shared" si="9"/>
        <v>0</v>
      </c>
    </row>
    <row r="40" spans="1:43" s="345" customFormat="1" x14ac:dyDescent="0.2">
      <c r="A40" s="338"/>
      <c r="B40" s="346" t="s">
        <v>305</v>
      </c>
      <c r="C40" s="345" t="s">
        <v>781</v>
      </c>
      <c r="D40" s="331"/>
      <c r="E40" s="330"/>
      <c r="F40" s="362"/>
      <c r="G40" s="330"/>
      <c r="H40" s="362"/>
      <c r="I40" s="325"/>
      <c r="J40" s="331"/>
      <c r="K40" s="329"/>
      <c r="L40" s="330"/>
      <c r="M40" s="329"/>
      <c r="N40" s="330"/>
      <c r="O40" s="363"/>
      <c r="P40" s="330"/>
      <c r="Q40" s="329"/>
      <c r="R40" s="330"/>
      <c r="S40" s="329"/>
      <c r="T40" s="330"/>
      <c r="U40" s="329"/>
      <c r="V40" s="330"/>
      <c r="W40" s="329"/>
      <c r="X40" s="330">
        <f t="shared" si="1"/>
        <v>0</v>
      </c>
      <c r="Y40" s="330">
        <f t="shared" si="2"/>
        <v>0</v>
      </c>
      <c r="Z40" s="343">
        <f t="shared" si="3"/>
        <v>0</v>
      </c>
      <c r="AA40" s="325"/>
      <c r="AB40" s="327"/>
      <c r="AC40" s="325"/>
      <c r="AD40" s="327"/>
      <c r="AE40" s="325"/>
      <c r="AF40" s="327"/>
      <c r="AG40" s="325"/>
      <c r="AH40" s="327"/>
      <c r="AI40" s="325"/>
      <c r="AJ40" s="327"/>
      <c r="AK40" s="325"/>
      <c r="AL40" s="327"/>
      <c r="AM40" s="325"/>
      <c r="AN40" s="327"/>
      <c r="AO40" s="325">
        <f t="shared" si="4"/>
        <v>0</v>
      </c>
      <c r="AP40" s="325">
        <f t="shared" si="5"/>
        <v>0</v>
      </c>
      <c r="AQ40" s="344">
        <f t="shared" si="9"/>
        <v>0</v>
      </c>
    </row>
    <row r="41" spans="1:43" s="345" customFormat="1" ht="12" customHeight="1" x14ac:dyDescent="0.2">
      <c r="A41" s="338"/>
      <c r="B41" s="346" t="s">
        <v>306</v>
      </c>
      <c r="C41" s="347" t="s">
        <v>782</v>
      </c>
      <c r="D41" s="331"/>
      <c r="E41" s="330">
        <v>15525</v>
      </c>
      <c r="F41" s="362"/>
      <c r="G41" s="330">
        <v>2020</v>
      </c>
      <c r="H41" s="362"/>
      <c r="I41" s="325"/>
      <c r="J41" s="331"/>
      <c r="K41" s="329"/>
      <c r="L41" s="330"/>
      <c r="M41" s="329"/>
      <c r="N41" s="330"/>
      <c r="O41" s="329"/>
      <c r="P41" s="330"/>
      <c r="Q41" s="329"/>
      <c r="R41" s="330"/>
      <c r="S41" s="329"/>
      <c r="T41" s="330"/>
      <c r="U41" s="329"/>
      <c r="V41" s="330"/>
      <c r="W41" s="329"/>
      <c r="X41" s="330">
        <f t="shared" si="1"/>
        <v>0</v>
      </c>
      <c r="Y41" s="330">
        <f t="shared" si="2"/>
        <v>17545</v>
      </c>
      <c r="Z41" s="343">
        <f t="shared" si="3"/>
        <v>17545</v>
      </c>
      <c r="AA41" s="325"/>
      <c r="AB41" s="327">
        <v>300</v>
      </c>
      <c r="AC41" s="325"/>
      <c r="AD41" s="327">
        <v>3200</v>
      </c>
      <c r="AE41" s="325"/>
      <c r="AF41" s="327"/>
      <c r="AG41" s="325"/>
      <c r="AH41" s="327"/>
      <c r="AI41" s="325"/>
      <c r="AJ41" s="327"/>
      <c r="AK41" s="325"/>
      <c r="AL41" s="327"/>
      <c r="AM41" s="325"/>
      <c r="AN41" s="327"/>
      <c r="AO41" s="325">
        <f t="shared" si="4"/>
        <v>0</v>
      </c>
      <c r="AP41" s="325">
        <f t="shared" si="5"/>
        <v>3500</v>
      </c>
      <c r="AQ41" s="344">
        <f t="shared" si="9"/>
        <v>3500</v>
      </c>
    </row>
    <row r="42" spans="1:43" s="345" customFormat="1" ht="16.5" x14ac:dyDescent="0.2">
      <c r="A42" s="338"/>
      <c r="B42" s="346" t="s">
        <v>307</v>
      </c>
      <c r="C42" s="347" t="s">
        <v>783</v>
      </c>
      <c r="D42" s="331">
        <v>20370</v>
      </c>
      <c r="E42" s="330"/>
      <c r="F42" s="362">
        <v>2655</v>
      </c>
      <c r="G42" s="330"/>
      <c r="H42" s="362">
        <v>32000</v>
      </c>
      <c r="I42" s="325"/>
      <c r="J42" s="331"/>
      <c r="K42" s="329"/>
      <c r="L42" s="330"/>
      <c r="M42" s="329"/>
      <c r="N42" s="330"/>
      <c r="O42" s="329"/>
      <c r="P42" s="330"/>
      <c r="Q42" s="329">
        <v>2510</v>
      </c>
      <c r="R42" s="330"/>
      <c r="S42" s="329"/>
      <c r="T42" s="330"/>
      <c r="U42" s="329"/>
      <c r="V42" s="330"/>
      <c r="W42" s="329"/>
      <c r="X42" s="330">
        <f t="shared" si="1"/>
        <v>55025</v>
      </c>
      <c r="Y42" s="330">
        <f t="shared" si="2"/>
        <v>2510</v>
      </c>
      <c r="Z42" s="343">
        <f t="shared" si="3"/>
        <v>57535</v>
      </c>
      <c r="AA42" s="325"/>
      <c r="AB42" s="327"/>
      <c r="AC42" s="325"/>
      <c r="AD42" s="327"/>
      <c r="AE42" s="325"/>
      <c r="AF42" s="327"/>
      <c r="AG42" s="325"/>
      <c r="AH42" s="327"/>
      <c r="AI42" s="325"/>
      <c r="AJ42" s="327"/>
      <c r="AK42" s="325"/>
      <c r="AL42" s="327"/>
      <c r="AM42" s="325"/>
      <c r="AN42" s="327"/>
      <c r="AO42" s="325">
        <f t="shared" si="4"/>
        <v>0</v>
      </c>
      <c r="AP42" s="325">
        <f t="shared" si="5"/>
        <v>0</v>
      </c>
      <c r="AQ42" s="344">
        <f t="shared" si="9"/>
        <v>0</v>
      </c>
    </row>
    <row r="43" spans="1:43" s="345" customFormat="1" ht="16.5" x14ac:dyDescent="0.2">
      <c r="A43" s="338"/>
      <c r="B43" s="346" t="s">
        <v>308</v>
      </c>
      <c r="C43" s="347" t="s">
        <v>785</v>
      </c>
      <c r="D43" s="331"/>
      <c r="E43" s="330"/>
      <c r="F43" s="362"/>
      <c r="G43" s="330"/>
      <c r="H43" s="362"/>
      <c r="I43" s="325"/>
      <c r="J43" s="331"/>
      <c r="K43" s="329"/>
      <c r="L43" s="330"/>
      <c r="M43" s="329"/>
      <c r="N43" s="330"/>
      <c r="O43" s="329"/>
      <c r="P43" s="330"/>
      <c r="Q43" s="329">
        <f>'felhalm. kiad.  '!G97</f>
        <v>1300</v>
      </c>
      <c r="R43" s="330"/>
      <c r="S43" s="329"/>
      <c r="T43" s="330"/>
      <c r="U43" s="329"/>
      <c r="V43" s="330"/>
      <c r="W43" s="329"/>
      <c r="X43" s="330">
        <f t="shared" si="1"/>
        <v>0</v>
      </c>
      <c r="Y43" s="330">
        <f t="shared" si="2"/>
        <v>1300</v>
      </c>
      <c r="Z43" s="343">
        <f t="shared" si="3"/>
        <v>1300</v>
      </c>
      <c r="AA43" s="325"/>
      <c r="AB43" s="327"/>
      <c r="AC43" s="325"/>
      <c r="AD43" s="327"/>
      <c r="AE43" s="325"/>
      <c r="AF43" s="327"/>
      <c r="AG43" s="325"/>
      <c r="AH43" s="327"/>
      <c r="AI43" s="325"/>
      <c r="AJ43" s="327"/>
      <c r="AK43" s="325"/>
      <c r="AL43" s="327"/>
      <c r="AM43" s="325"/>
      <c r="AN43" s="327"/>
      <c r="AO43" s="325">
        <f t="shared" si="4"/>
        <v>0</v>
      </c>
      <c r="AP43" s="325">
        <f t="shared" si="5"/>
        <v>0</v>
      </c>
      <c r="AQ43" s="344">
        <f t="shared" si="9"/>
        <v>0</v>
      </c>
    </row>
    <row r="44" spans="1:43" s="345" customFormat="1" ht="16.5" x14ac:dyDescent="0.2">
      <c r="A44" s="338"/>
      <c r="B44" s="346" t="s">
        <v>309</v>
      </c>
      <c r="C44" s="347" t="s">
        <v>784</v>
      </c>
      <c r="D44" s="331"/>
      <c r="E44" s="330"/>
      <c r="F44" s="362"/>
      <c r="G44" s="330"/>
      <c r="H44" s="362"/>
      <c r="I44" s="325"/>
      <c r="J44" s="331"/>
      <c r="K44" s="329"/>
      <c r="L44" s="330"/>
      <c r="M44" s="329"/>
      <c r="N44" s="330"/>
      <c r="O44" s="329"/>
      <c r="P44" s="330"/>
      <c r="Q44" s="329"/>
      <c r="R44" s="330"/>
      <c r="S44" s="329"/>
      <c r="T44" s="330"/>
      <c r="U44" s="329"/>
      <c r="V44" s="330"/>
      <c r="W44" s="329"/>
      <c r="X44" s="330">
        <f t="shared" si="1"/>
        <v>0</v>
      </c>
      <c r="Y44" s="330">
        <f t="shared" si="2"/>
        <v>0</v>
      </c>
      <c r="Z44" s="343">
        <f t="shared" si="3"/>
        <v>0</v>
      </c>
      <c r="AA44" s="325"/>
      <c r="AB44" s="327"/>
      <c r="AC44" s="325"/>
      <c r="AD44" s="327"/>
      <c r="AE44" s="325"/>
      <c r="AF44" s="327"/>
      <c r="AG44" s="325"/>
      <c r="AH44" s="327"/>
      <c r="AI44" s="325"/>
      <c r="AJ44" s="327"/>
      <c r="AK44" s="325"/>
      <c r="AL44" s="327"/>
      <c r="AM44" s="325"/>
      <c r="AN44" s="327"/>
      <c r="AO44" s="325">
        <f t="shared" si="4"/>
        <v>0</v>
      </c>
      <c r="AP44" s="325">
        <f t="shared" si="5"/>
        <v>0</v>
      </c>
      <c r="AQ44" s="344">
        <f t="shared" si="9"/>
        <v>0</v>
      </c>
    </row>
    <row r="45" spans="1:43" s="345" customFormat="1" ht="12" customHeight="1" x14ac:dyDescent="0.2">
      <c r="A45" s="338"/>
      <c r="B45" s="346" t="s">
        <v>310</v>
      </c>
      <c r="C45" s="347" t="s">
        <v>774</v>
      </c>
      <c r="D45" s="331"/>
      <c r="E45" s="330"/>
      <c r="F45" s="362"/>
      <c r="G45" s="330"/>
      <c r="H45" s="362"/>
      <c r="I45" s="325"/>
      <c r="J45" s="331"/>
      <c r="K45" s="329"/>
      <c r="L45" s="330"/>
      <c r="M45" s="329"/>
      <c r="N45" s="330"/>
      <c r="O45" s="329"/>
      <c r="P45" s="330"/>
      <c r="Q45" s="329"/>
      <c r="R45" s="330"/>
      <c r="S45" s="329"/>
      <c r="T45" s="330"/>
      <c r="U45" s="329"/>
      <c r="V45" s="330"/>
      <c r="W45" s="329"/>
      <c r="X45" s="330">
        <f t="shared" si="1"/>
        <v>0</v>
      </c>
      <c r="Y45" s="330">
        <f t="shared" si="2"/>
        <v>0</v>
      </c>
      <c r="Z45" s="343">
        <f t="shared" si="3"/>
        <v>0</v>
      </c>
      <c r="AA45" s="325"/>
      <c r="AB45" s="327"/>
      <c r="AC45" s="325"/>
      <c r="AD45" s="327"/>
      <c r="AE45" s="325"/>
      <c r="AF45" s="327"/>
      <c r="AG45" s="325"/>
      <c r="AH45" s="327"/>
      <c r="AI45" s="325"/>
      <c r="AJ45" s="327"/>
      <c r="AK45" s="325"/>
      <c r="AL45" s="327"/>
      <c r="AM45" s="325"/>
      <c r="AN45" s="327"/>
      <c r="AO45" s="325">
        <f t="shared" si="4"/>
        <v>0</v>
      </c>
      <c r="AP45" s="325">
        <f t="shared" si="5"/>
        <v>0</v>
      </c>
      <c r="AQ45" s="344">
        <f t="shared" si="9"/>
        <v>0</v>
      </c>
    </row>
    <row r="46" spans="1:43" s="345" customFormat="1" ht="12" customHeight="1" thickBot="1" x14ac:dyDescent="0.25">
      <c r="A46" s="338"/>
      <c r="B46" s="346" t="s">
        <v>337</v>
      </c>
      <c r="C46" s="347" t="s">
        <v>760</v>
      </c>
      <c r="D46" s="331"/>
      <c r="E46" s="334"/>
      <c r="F46" s="364"/>
      <c r="G46" s="334"/>
      <c r="H46" s="362"/>
      <c r="I46" s="325"/>
      <c r="J46" s="331"/>
      <c r="K46" s="333"/>
      <c r="L46" s="334"/>
      <c r="M46" s="333"/>
      <c r="N46" s="334"/>
      <c r="O46" s="329"/>
      <c r="P46" s="330"/>
      <c r="Q46" s="329"/>
      <c r="R46" s="330"/>
      <c r="S46" s="329"/>
      <c r="T46" s="330"/>
      <c r="U46" s="329"/>
      <c r="V46" s="330"/>
      <c r="W46" s="329"/>
      <c r="X46" s="330">
        <f t="shared" si="1"/>
        <v>0</v>
      </c>
      <c r="Y46" s="330">
        <f t="shared" si="2"/>
        <v>0</v>
      </c>
      <c r="Z46" s="343">
        <f t="shared" si="3"/>
        <v>0</v>
      </c>
      <c r="AA46" s="325"/>
      <c r="AB46" s="327"/>
      <c r="AC46" s="325"/>
      <c r="AD46" s="327"/>
      <c r="AE46" s="325"/>
      <c r="AF46" s="327"/>
      <c r="AG46" s="325"/>
      <c r="AH46" s="327"/>
      <c r="AI46" s="325"/>
      <c r="AJ46" s="327"/>
      <c r="AK46" s="325"/>
      <c r="AL46" s="327"/>
      <c r="AM46" s="325">
        <f>X47-AA47-AC47-AE47-AG47-AI47-AK47</f>
        <v>62175</v>
      </c>
      <c r="AN46" s="327">
        <f>Y47-AB47-AD47-AF47-AH47-AJ47-AL47</f>
        <v>17855</v>
      </c>
      <c r="AO46" s="325">
        <f t="shared" si="4"/>
        <v>62175</v>
      </c>
      <c r="AP46" s="325">
        <f t="shared" si="5"/>
        <v>17855</v>
      </c>
      <c r="AQ46" s="344">
        <f t="shared" si="9"/>
        <v>80030</v>
      </c>
    </row>
    <row r="47" spans="1:43" s="349" customFormat="1" ht="20.25" thickBot="1" x14ac:dyDescent="0.25">
      <c r="B47" s="350"/>
      <c r="C47" s="351" t="s">
        <v>788</v>
      </c>
      <c r="D47" s="335">
        <f>SUM(D37:D46)</f>
        <v>26695</v>
      </c>
      <c r="E47" s="337">
        <f t="shared" ref="E47:W47" si="12">SUM(E37:E46)</f>
        <v>15525</v>
      </c>
      <c r="F47" s="335">
        <f t="shared" si="12"/>
        <v>3480</v>
      </c>
      <c r="G47" s="337">
        <f t="shared" si="12"/>
        <v>2020</v>
      </c>
      <c r="H47" s="335">
        <f t="shared" si="12"/>
        <v>32000</v>
      </c>
      <c r="I47" s="337">
        <f t="shared" si="12"/>
        <v>0</v>
      </c>
      <c r="J47" s="335">
        <f t="shared" si="12"/>
        <v>0</v>
      </c>
      <c r="K47" s="337">
        <f t="shared" si="12"/>
        <v>0</v>
      </c>
      <c r="L47" s="335">
        <f t="shared" si="12"/>
        <v>0</v>
      </c>
      <c r="M47" s="337">
        <f t="shared" si="12"/>
        <v>0</v>
      </c>
      <c r="N47" s="335">
        <f t="shared" si="12"/>
        <v>0</v>
      </c>
      <c r="O47" s="337">
        <f t="shared" si="12"/>
        <v>0</v>
      </c>
      <c r="P47" s="335">
        <f t="shared" si="12"/>
        <v>0</v>
      </c>
      <c r="Q47" s="337">
        <f t="shared" si="12"/>
        <v>3810</v>
      </c>
      <c r="R47" s="335">
        <f t="shared" si="12"/>
        <v>0</v>
      </c>
      <c r="S47" s="337">
        <f t="shared" si="12"/>
        <v>0</v>
      </c>
      <c r="T47" s="335">
        <f t="shared" si="12"/>
        <v>0</v>
      </c>
      <c r="U47" s="337">
        <f t="shared" si="12"/>
        <v>0</v>
      </c>
      <c r="V47" s="335">
        <f t="shared" si="12"/>
        <v>0</v>
      </c>
      <c r="W47" s="336">
        <f t="shared" si="12"/>
        <v>0</v>
      </c>
      <c r="X47" s="337">
        <f t="shared" si="1"/>
        <v>62175</v>
      </c>
      <c r="Y47" s="337">
        <f t="shared" si="2"/>
        <v>21355</v>
      </c>
      <c r="Z47" s="353">
        <f t="shared" si="3"/>
        <v>83530</v>
      </c>
      <c r="AA47" s="354">
        <f>SUM(AA37:AA46)</f>
        <v>0</v>
      </c>
      <c r="AB47" s="355">
        <f t="shared" ref="AB47:AN47" si="13">SUM(AB37:AB46)</f>
        <v>300</v>
      </c>
      <c r="AC47" s="354">
        <f t="shared" si="13"/>
        <v>0</v>
      </c>
      <c r="AD47" s="355">
        <f t="shared" si="13"/>
        <v>3200</v>
      </c>
      <c r="AE47" s="354">
        <f t="shared" si="13"/>
        <v>0</v>
      </c>
      <c r="AF47" s="355">
        <f t="shared" si="13"/>
        <v>0</v>
      </c>
      <c r="AG47" s="354">
        <f t="shared" si="13"/>
        <v>0</v>
      </c>
      <c r="AH47" s="355">
        <f t="shared" si="13"/>
        <v>0</v>
      </c>
      <c r="AI47" s="354">
        <f t="shared" si="13"/>
        <v>0</v>
      </c>
      <c r="AJ47" s="355">
        <f t="shared" si="13"/>
        <v>0</v>
      </c>
      <c r="AK47" s="354">
        <f t="shared" si="13"/>
        <v>0</v>
      </c>
      <c r="AL47" s="355">
        <f t="shared" si="13"/>
        <v>0</v>
      </c>
      <c r="AM47" s="354">
        <f t="shared" si="13"/>
        <v>62175</v>
      </c>
      <c r="AN47" s="355">
        <f t="shared" si="13"/>
        <v>17855</v>
      </c>
      <c r="AO47" s="354">
        <f t="shared" si="4"/>
        <v>62175</v>
      </c>
      <c r="AP47" s="365">
        <f t="shared" si="5"/>
        <v>21355</v>
      </c>
      <c r="AQ47" s="366">
        <f t="shared" si="9"/>
        <v>83530</v>
      </c>
    </row>
    <row r="48" spans="1:43" s="345" customFormat="1" ht="12" customHeight="1" x14ac:dyDescent="0.2">
      <c r="A48" s="338"/>
      <c r="B48" s="346"/>
      <c r="C48" s="347"/>
      <c r="D48" s="331"/>
      <c r="E48" s="334"/>
      <c r="F48" s="364"/>
      <c r="G48" s="334"/>
      <c r="H48" s="362"/>
      <c r="I48" s="325"/>
      <c r="J48" s="331"/>
      <c r="K48" s="333"/>
      <c r="L48" s="334"/>
      <c r="M48" s="333"/>
      <c r="N48" s="334"/>
      <c r="O48" s="329"/>
      <c r="P48" s="330"/>
      <c r="Q48" s="329"/>
      <c r="R48" s="330"/>
      <c r="S48" s="329"/>
      <c r="T48" s="330"/>
      <c r="U48" s="329"/>
      <c r="V48" s="330"/>
      <c r="W48" s="329"/>
      <c r="X48" s="330"/>
      <c r="Y48" s="330"/>
      <c r="Z48" s="343"/>
      <c r="AA48" s="325"/>
      <c r="AB48" s="327"/>
      <c r="AC48" s="325"/>
      <c r="AD48" s="327"/>
      <c r="AE48" s="325"/>
      <c r="AF48" s="327"/>
      <c r="AG48" s="325"/>
      <c r="AH48" s="327"/>
      <c r="AI48" s="325"/>
      <c r="AJ48" s="327"/>
      <c r="AK48" s="325"/>
      <c r="AL48" s="327"/>
      <c r="AM48" s="325"/>
      <c r="AN48" s="327"/>
      <c r="AO48" s="325"/>
      <c r="AP48" s="325"/>
      <c r="AQ48" s="344"/>
    </row>
    <row r="49" spans="1:43" s="345" customFormat="1" ht="12" customHeight="1" x14ac:dyDescent="0.2">
      <c r="A49" s="338"/>
      <c r="B49" s="339" t="s">
        <v>987</v>
      </c>
      <c r="C49" s="340" t="s">
        <v>789</v>
      </c>
      <c r="D49" s="331"/>
      <c r="E49" s="334"/>
      <c r="F49" s="364"/>
      <c r="G49" s="334"/>
      <c r="H49" s="362"/>
      <c r="I49" s="325"/>
      <c r="J49" s="331"/>
      <c r="K49" s="333"/>
      <c r="L49" s="334"/>
      <c r="M49" s="333"/>
      <c r="N49" s="334"/>
      <c r="O49" s="329"/>
      <c r="P49" s="330"/>
      <c r="Q49" s="329"/>
      <c r="R49" s="330"/>
      <c r="S49" s="329"/>
      <c r="T49" s="330"/>
      <c r="U49" s="329"/>
      <c r="V49" s="330"/>
      <c r="W49" s="329"/>
      <c r="X49" s="330"/>
      <c r="Y49" s="330"/>
      <c r="Z49" s="343"/>
      <c r="AA49" s="325"/>
      <c r="AB49" s="327"/>
      <c r="AC49" s="325"/>
      <c r="AD49" s="327"/>
      <c r="AE49" s="325"/>
      <c r="AF49" s="327"/>
      <c r="AG49" s="325"/>
      <c r="AH49" s="327"/>
      <c r="AI49" s="325"/>
      <c r="AJ49" s="327"/>
      <c r="AK49" s="325"/>
      <c r="AL49" s="327"/>
      <c r="AM49" s="325"/>
      <c r="AN49" s="327"/>
      <c r="AO49" s="325"/>
      <c r="AP49" s="325"/>
      <c r="AQ49" s="344"/>
    </row>
    <row r="50" spans="1:43" s="345" customFormat="1" ht="12" customHeight="1" x14ac:dyDescent="0.2">
      <c r="A50" s="338"/>
      <c r="B50" s="346" t="s">
        <v>295</v>
      </c>
      <c r="C50" s="348" t="s">
        <v>766</v>
      </c>
      <c r="D50" s="332"/>
      <c r="E50" s="325">
        <v>1000</v>
      </c>
      <c r="F50" s="326"/>
      <c r="G50" s="325">
        <v>130</v>
      </c>
      <c r="H50" s="326"/>
      <c r="I50" s="325">
        <v>100</v>
      </c>
      <c r="J50" s="332"/>
      <c r="K50" s="327"/>
      <c r="L50" s="325"/>
      <c r="M50" s="327"/>
      <c r="N50" s="325"/>
      <c r="O50" s="327"/>
      <c r="P50" s="325"/>
      <c r="Q50" s="327"/>
      <c r="R50" s="325"/>
      <c r="S50" s="327"/>
      <c r="T50" s="325"/>
      <c r="U50" s="327"/>
      <c r="V50" s="325"/>
      <c r="W50" s="327"/>
      <c r="X50" s="330">
        <f t="shared" si="1"/>
        <v>0</v>
      </c>
      <c r="Y50" s="330">
        <f t="shared" si="2"/>
        <v>1230</v>
      </c>
      <c r="Z50" s="343">
        <f t="shared" si="3"/>
        <v>1230</v>
      </c>
      <c r="AA50" s="325"/>
      <c r="AB50" s="327">
        <v>860</v>
      </c>
      <c r="AC50" s="325"/>
      <c r="AD50" s="327"/>
      <c r="AE50" s="325"/>
      <c r="AF50" s="327"/>
      <c r="AG50" s="325"/>
      <c r="AH50" s="327"/>
      <c r="AI50" s="325"/>
      <c r="AJ50" s="327"/>
      <c r="AK50" s="325"/>
      <c r="AL50" s="327"/>
      <c r="AM50" s="325"/>
      <c r="AN50" s="327"/>
      <c r="AO50" s="325">
        <f t="shared" si="4"/>
        <v>0</v>
      </c>
      <c r="AP50" s="325">
        <f t="shared" si="5"/>
        <v>860</v>
      </c>
      <c r="AQ50" s="344">
        <f t="shared" si="9"/>
        <v>860</v>
      </c>
    </row>
    <row r="51" spans="1:43" s="345" customFormat="1" ht="12" customHeight="1" x14ac:dyDescent="0.2">
      <c r="A51" s="338"/>
      <c r="B51" s="346" t="s">
        <v>303</v>
      </c>
      <c r="C51" s="348" t="s">
        <v>769</v>
      </c>
      <c r="D51" s="332"/>
      <c r="E51" s="325"/>
      <c r="F51" s="326"/>
      <c r="G51" s="325"/>
      <c r="H51" s="326"/>
      <c r="I51" s="325">
        <v>775</v>
      </c>
      <c r="J51" s="332"/>
      <c r="K51" s="327"/>
      <c r="L51" s="325"/>
      <c r="M51" s="327"/>
      <c r="N51" s="325"/>
      <c r="O51" s="327"/>
      <c r="P51" s="325"/>
      <c r="Q51" s="327"/>
      <c r="R51" s="325"/>
      <c r="S51" s="327"/>
      <c r="T51" s="325"/>
      <c r="U51" s="327"/>
      <c r="V51" s="325"/>
      <c r="W51" s="327"/>
      <c r="X51" s="330">
        <f t="shared" si="1"/>
        <v>0</v>
      </c>
      <c r="Y51" s="330">
        <f t="shared" si="2"/>
        <v>775</v>
      </c>
      <c r="Z51" s="343">
        <f>X51+Y51</f>
        <v>775</v>
      </c>
      <c r="AA51" s="325"/>
      <c r="AB51" s="327"/>
      <c r="AC51" s="325"/>
      <c r="AD51" s="327">
        <v>500</v>
      </c>
      <c r="AE51" s="325"/>
      <c r="AF51" s="327"/>
      <c r="AG51" s="325"/>
      <c r="AH51" s="327"/>
      <c r="AI51" s="325"/>
      <c r="AJ51" s="327"/>
      <c r="AK51" s="325"/>
      <c r="AL51" s="327"/>
      <c r="AM51" s="325"/>
      <c r="AN51" s="327"/>
      <c r="AO51" s="325">
        <f t="shared" si="4"/>
        <v>0</v>
      </c>
      <c r="AP51" s="325">
        <f t="shared" si="5"/>
        <v>500</v>
      </c>
      <c r="AQ51" s="344">
        <f t="shared" si="9"/>
        <v>500</v>
      </c>
    </row>
    <row r="52" spans="1:43" s="345" customFormat="1" ht="12" customHeight="1" x14ac:dyDescent="0.2">
      <c r="A52" s="338"/>
      <c r="B52" s="346" t="s">
        <v>304</v>
      </c>
      <c r="C52" s="345" t="s">
        <v>790</v>
      </c>
      <c r="D52" s="332"/>
      <c r="E52" s="325"/>
      <c r="F52" s="326"/>
      <c r="G52" s="325"/>
      <c r="H52" s="326">
        <v>3500</v>
      </c>
      <c r="I52" s="325"/>
      <c r="J52" s="332"/>
      <c r="K52" s="327"/>
      <c r="L52" s="325"/>
      <c r="M52" s="327"/>
      <c r="N52" s="325"/>
      <c r="O52" s="327"/>
      <c r="P52" s="325"/>
      <c r="Q52" s="327"/>
      <c r="R52" s="325"/>
      <c r="S52" s="327"/>
      <c r="T52" s="325"/>
      <c r="U52" s="327"/>
      <c r="V52" s="325"/>
      <c r="W52" s="327"/>
      <c r="X52" s="330">
        <f t="shared" si="1"/>
        <v>3500</v>
      </c>
      <c r="Y52" s="330">
        <f t="shared" si="2"/>
        <v>0</v>
      </c>
      <c r="Z52" s="343">
        <f>X52+Y52</f>
        <v>3500</v>
      </c>
      <c r="AA52" s="325"/>
      <c r="AB52" s="327"/>
      <c r="AC52" s="325">
        <v>400</v>
      </c>
      <c r="AD52" s="327"/>
      <c r="AE52" s="325"/>
      <c r="AF52" s="327"/>
      <c r="AG52" s="325"/>
      <c r="AH52" s="327"/>
      <c r="AI52" s="325"/>
      <c r="AJ52" s="327"/>
      <c r="AK52" s="325"/>
      <c r="AL52" s="327"/>
      <c r="AM52" s="325"/>
      <c r="AN52" s="327"/>
      <c r="AO52" s="325">
        <f t="shared" si="4"/>
        <v>400</v>
      </c>
      <c r="AP52" s="325">
        <f t="shared" si="5"/>
        <v>0</v>
      </c>
      <c r="AQ52" s="344">
        <f t="shared" si="9"/>
        <v>400</v>
      </c>
    </row>
    <row r="53" spans="1:43" s="345" customFormat="1" ht="12" customHeight="1" x14ac:dyDescent="0.2">
      <c r="A53" s="338"/>
      <c r="B53" s="346" t="s">
        <v>305</v>
      </c>
      <c r="C53" s="345" t="s">
        <v>791</v>
      </c>
      <c r="D53" s="332">
        <v>3400</v>
      </c>
      <c r="E53" s="325"/>
      <c r="F53" s="326">
        <v>442</v>
      </c>
      <c r="G53" s="325"/>
      <c r="H53" s="326">
        <v>1500</v>
      </c>
      <c r="I53" s="325"/>
      <c r="J53" s="332"/>
      <c r="K53" s="327"/>
      <c r="L53" s="325"/>
      <c r="M53" s="327"/>
      <c r="N53" s="325"/>
      <c r="O53" s="327"/>
      <c r="P53" s="325"/>
      <c r="Q53" s="327"/>
      <c r="R53" s="325"/>
      <c r="S53" s="327"/>
      <c r="T53" s="325"/>
      <c r="U53" s="327"/>
      <c r="V53" s="325"/>
      <c r="W53" s="327"/>
      <c r="X53" s="330">
        <f t="shared" si="1"/>
        <v>5342</v>
      </c>
      <c r="Y53" s="330">
        <f t="shared" ref="Y53:Y58" si="14">E53+G53+I53+K53+M53+O53+Q53+S53+U53+W53</f>
        <v>0</v>
      </c>
      <c r="Z53" s="343">
        <f t="shared" si="3"/>
        <v>5342</v>
      </c>
      <c r="AA53" s="325"/>
      <c r="AB53" s="327"/>
      <c r="AC53" s="325"/>
      <c r="AD53" s="327"/>
      <c r="AE53" s="325"/>
      <c r="AF53" s="327"/>
      <c r="AG53" s="325"/>
      <c r="AH53" s="327"/>
      <c r="AI53" s="325"/>
      <c r="AJ53" s="327"/>
      <c r="AK53" s="325"/>
      <c r="AL53" s="327"/>
      <c r="AM53" s="325"/>
      <c r="AN53" s="327"/>
      <c r="AO53" s="325">
        <f t="shared" si="4"/>
        <v>0</v>
      </c>
      <c r="AP53" s="325">
        <f t="shared" si="5"/>
        <v>0</v>
      </c>
      <c r="AQ53" s="344">
        <f t="shared" si="9"/>
        <v>0</v>
      </c>
    </row>
    <row r="54" spans="1:43" s="345" customFormat="1" ht="12" customHeight="1" x14ac:dyDescent="0.2">
      <c r="A54" s="338"/>
      <c r="B54" s="346" t="s">
        <v>306</v>
      </c>
      <c r="C54" s="345" t="s">
        <v>792</v>
      </c>
      <c r="D54" s="332"/>
      <c r="E54" s="325"/>
      <c r="F54" s="326"/>
      <c r="G54" s="325"/>
      <c r="H54" s="326">
        <v>2000</v>
      </c>
      <c r="I54" s="325"/>
      <c r="J54" s="332"/>
      <c r="K54" s="327"/>
      <c r="L54" s="325"/>
      <c r="M54" s="327"/>
      <c r="N54" s="325"/>
      <c r="O54" s="327"/>
      <c r="P54" s="325"/>
      <c r="Q54" s="327"/>
      <c r="R54" s="325"/>
      <c r="S54" s="327"/>
      <c r="T54" s="325"/>
      <c r="U54" s="327"/>
      <c r="V54" s="325"/>
      <c r="W54" s="327"/>
      <c r="X54" s="330">
        <f t="shared" si="1"/>
        <v>2000</v>
      </c>
      <c r="Y54" s="330">
        <f t="shared" si="14"/>
        <v>0</v>
      </c>
      <c r="Z54" s="343">
        <f t="shared" si="3"/>
        <v>2000</v>
      </c>
      <c r="AA54" s="325"/>
      <c r="AB54" s="327"/>
      <c r="AC54" s="325">
        <v>300</v>
      </c>
      <c r="AD54" s="327"/>
      <c r="AE54" s="325"/>
      <c r="AF54" s="327"/>
      <c r="AG54" s="325"/>
      <c r="AH54" s="327"/>
      <c r="AI54" s="325"/>
      <c r="AJ54" s="327"/>
      <c r="AK54" s="325"/>
      <c r="AL54" s="327"/>
      <c r="AM54" s="325"/>
      <c r="AN54" s="327"/>
      <c r="AO54" s="325">
        <f t="shared" si="4"/>
        <v>300</v>
      </c>
      <c r="AP54" s="325">
        <f t="shared" si="5"/>
        <v>0</v>
      </c>
      <c r="AQ54" s="344">
        <f t="shared" si="9"/>
        <v>300</v>
      </c>
    </row>
    <row r="55" spans="1:43" s="345" customFormat="1" ht="12" customHeight="1" x14ac:dyDescent="0.2">
      <c r="A55" s="338"/>
      <c r="B55" s="346" t="s">
        <v>307</v>
      </c>
      <c r="C55" s="345" t="s">
        <v>793</v>
      </c>
      <c r="D55" s="332"/>
      <c r="E55" s="325"/>
      <c r="F55" s="326"/>
      <c r="G55" s="325"/>
      <c r="H55" s="326">
        <v>1440</v>
      </c>
      <c r="I55" s="325"/>
      <c r="J55" s="332"/>
      <c r="K55" s="327"/>
      <c r="L55" s="325"/>
      <c r="M55" s="327"/>
      <c r="N55" s="325"/>
      <c r="O55" s="327"/>
      <c r="P55" s="325"/>
      <c r="Q55" s="327"/>
      <c r="R55" s="325"/>
      <c r="S55" s="327"/>
      <c r="T55" s="325"/>
      <c r="U55" s="327"/>
      <c r="V55" s="325"/>
      <c r="W55" s="327"/>
      <c r="X55" s="330">
        <f t="shared" si="1"/>
        <v>1440</v>
      </c>
      <c r="Y55" s="330">
        <f t="shared" si="14"/>
        <v>0</v>
      </c>
      <c r="Z55" s="343">
        <f t="shared" si="3"/>
        <v>1440</v>
      </c>
      <c r="AA55" s="325"/>
      <c r="AB55" s="327"/>
      <c r="AC55" s="325">
        <v>1440</v>
      </c>
      <c r="AD55" s="327"/>
      <c r="AE55" s="325"/>
      <c r="AF55" s="327"/>
      <c r="AG55" s="325"/>
      <c r="AH55" s="327"/>
      <c r="AI55" s="325"/>
      <c r="AJ55" s="327"/>
      <c r="AK55" s="325"/>
      <c r="AL55" s="327"/>
      <c r="AM55" s="325"/>
      <c r="AN55" s="327"/>
      <c r="AO55" s="325">
        <f t="shared" si="4"/>
        <v>1440</v>
      </c>
      <c r="AP55" s="325">
        <f t="shared" si="5"/>
        <v>0</v>
      </c>
      <c r="AQ55" s="344">
        <f t="shared" si="9"/>
        <v>1440</v>
      </c>
    </row>
    <row r="56" spans="1:43" s="345" customFormat="1" ht="12" customHeight="1" x14ac:dyDescent="0.2">
      <c r="A56" s="338"/>
      <c r="B56" s="346" t="s">
        <v>308</v>
      </c>
      <c r="C56" s="345" t="s">
        <v>794</v>
      </c>
      <c r="D56" s="332">
        <v>575</v>
      </c>
      <c r="E56" s="325"/>
      <c r="F56" s="326">
        <v>75</v>
      </c>
      <c r="G56" s="325"/>
      <c r="H56" s="326">
        <v>200</v>
      </c>
      <c r="I56" s="325"/>
      <c r="J56" s="332"/>
      <c r="K56" s="327"/>
      <c r="L56" s="325"/>
      <c r="M56" s="327"/>
      <c r="N56" s="325"/>
      <c r="O56" s="327"/>
      <c r="P56" s="325"/>
      <c r="Q56" s="327"/>
      <c r="R56" s="325"/>
      <c r="S56" s="327"/>
      <c r="T56" s="325"/>
      <c r="U56" s="327"/>
      <c r="V56" s="325"/>
      <c r="W56" s="327"/>
      <c r="X56" s="330">
        <f t="shared" si="1"/>
        <v>850</v>
      </c>
      <c r="Y56" s="330">
        <f t="shared" si="14"/>
        <v>0</v>
      </c>
      <c r="Z56" s="343">
        <f t="shared" si="3"/>
        <v>850</v>
      </c>
      <c r="AA56" s="325">
        <v>400</v>
      </c>
      <c r="AB56" s="327"/>
      <c r="AC56" s="325"/>
      <c r="AD56" s="327"/>
      <c r="AE56" s="325"/>
      <c r="AF56" s="327"/>
      <c r="AG56" s="325"/>
      <c r="AH56" s="327"/>
      <c r="AI56" s="325"/>
      <c r="AJ56" s="327"/>
      <c r="AK56" s="325"/>
      <c r="AL56" s="327"/>
      <c r="AM56" s="325"/>
      <c r="AN56" s="327"/>
      <c r="AO56" s="325">
        <f t="shared" si="4"/>
        <v>400</v>
      </c>
      <c r="AP56" s="325">
        <f t="shared" si="5"/>
        <v>0</v>
      </c>
      <c r="AQ56" s="344">
        <f t="shared" si="9"/>
        <v>400</v>
      </c>
    </row>
    <row r="57" spans="1:43" s="345" customFormat="1" ht="12" customHeight="1" x14ac:dyDescent="0.2">
      <c r="A57" s="338"/>
      <c r="B57" s="346" t="s">
        <v>309</v>
      </c>
      <c r="C57" s="345" t="s">
        <v>795</v>
      </c>
      <c r="D57" s="332"/>
      <c r="E57" s="325">
        <v>244049</v>
      </c>
      <c r="F57" s="326">
        <v>31097</v>
      </c>
      <c r="G57" s="325">
        <v>3716</v>
      </c>
      <c r="H57" s="326"/>
      <c r="I57" s="325">
        <v>150000</v>
      </c>
      <c r="J57" s="332"/>
      <c r="K57" s="327"/>
      <c r="L57" s="325"/>
      <c r="M57" s="327"/>
      <c r="N57" s="325"/>
      <c r="O57" s="327"/>
      <c r="P57" s="325"/>
      <c r="Q57" s="327">
        <f>'felhalm. kiad.  '!G107</f>
        <v>7400</v>
      </c>
      <c r="R57" s="325"/>
      <c r="S57" s="327"/>
      <c r="T57" s="325"/>
      <c r="U57" s="327"/>
      <c r="V57" s="325"/>
      <c r="W57" s="327"/>
      <c r="X57" s="330">
        <f>D57+F57+H57+J57+L57+N57+P57+R57+T57+V57</f>
        <v>31097</v>
      </c>
      <c r="Y57" s="330">
        <f t="shared" si="14"/>
        <v>405165</v>
      </c>
      <c r="Z57" s="343">
        <f t="shared" si="3"/>
        <v>436262</v>
      </c>
      <c r="AA57" s="325"/>
      <c r="AB57" s="327"/>
      <c r="AC57" s="325"/>
      <c r="AD57" s="327">
        <v>155400</v>
      </c>
      <c r="AE57" s="325"/>
      <c r="AF57" s="327"/>
      <c r="AG57" s="325"/>
      <c r="AH57" s="327"/>
      <c r="AI57" s="325"/>
      <c r="AJ57" s="327"/>
      <c r="AK57" s="325"/>
      <c r="AL57" s="327"/>
      <c r="AM57" s="325"/>
      <c r="AN57" s="327"/>
      <c r="AO57" s="325">
        <f t="shared" si="4"/>
        <v>0</v>
      </c>
      <c r="AP57" s="325">
        <f t="shared" si="5"/>
        <v>155400</v>
      </c>
      <c r="AQ57" s="344">
        <f t="shared" si="9"/>
        <v>155400</v>
      </c>
    </row>
    <row r="58" spans="1:43" s="345" customFormat="1" ht="12" customHeight="1" x14ac:dyDescent="0.2">
      <c r="A58" s="338"/>
      <c r="B58" s="346" t="s">
        <v>310</v>
      </c>
      <c r="C58" s="345" t="s">
        <v>796</v>
      </c>
      <c r="D58" s="332">
        <v>7963</v>
      </c>
      <c r="E58" s="325"/>
      <c r="F58" s="326">
        <v>1040</v>
      </c>
      <c r="G58" s="325"/>
      <c r="H58" s="326">
        <v>2000</v>
      </c>
      <c r="I58" s="325"/>
      <c r="J58" s="332"/>
      <c r="K58" s="327"/>
      <c r="L58" s="325"/>
      <c r="M58" s="327"/>
      <c r="N58" s="325"/>
      <c r="O58" s="327"/>
      <c r="P58" s="325"/>
      <c r="Q58" s="327"/>
      <c r="R58" s="325"/>
      <c r="S58" s="327"/>
      <c r="T58" s="325"/>
      <c r="U58" s="327"/>
      <c r="V58" s="325"/>
      <c r="W58" s="327"/>
      <c r="X58" s="330">
        <f t="shared" si="1"/>
        <v>11003</v>
      </c>
      <c r="Y58" s="330">
        <f t="shared" si="14"/>
        <v>0</v>
      </c>
      <c r="Z58" s="343">
        <f t="shared" si="3"/>
        <v>11003</v>
      </c>
      <c r="AA58" s="325"/>
      <c r="AB58" s="327"/>
      <c r="AC58" s="325"/>
      <c r="AD58" s="327"/>
      <c r="AE58" s="325"/>
      <c r="AF58" s="327"/>
      <c r="AG58" s="325"/>
      <c r="AH58" s="327"/>
      <c r="AI58" s="325"/>
      <c r="AJ58" s="327"/>
      <c r="AK58" s="325"/>
      <c r="AL58" s="327"/>
      <c r="AM58" s="325"/>
      <c r="AN58" s="327"/>
      <c r="AO58" s="325">
        <f t="shared" si="4"/>
        <v>0</v>
      </c>
      <c r="AP58" s="325">
        <f t="shared" si="5"/>
        <v>0</v>
      </c>
      <c r="AQ58" s="344">
        <f t="shared" si="9"/>
        <v>0</v>
      </c>
    </row>
    <row r="59" spans="1:43" s="345" customFormat="1" ht="16.5" x14ac:dyDescent="0.2">
      <c r="A59" s="338"/>
      <c r="B59" s="346" t="s">
        <v>337</v>
      </c>
      <c r="C59" s="347" t="s">
        <v>797</v>
      </c>
      <c r="D59" s="331">
        <v>39688</v>
      </c>
      <c r="E59" s="330"/>
      <c r="F59" s="362">
        <v>5160</v>
      </c>
      <c r="G59" s="325"/>
      <c r="H59" s="362">
        <v>9500</v>
      </c>
      <c r="I59" s="330"/>
      <c r="J59" s="331"/>
      <c r="K59" s="333"/>
      <c r="L59" s="334"/>
      <c r="M59" s="333"/>
      <c r="N59" s="334"/>
      <c r="O59" s="329"/>
      <c r="P59" s="334"/>
      <c r="Q59" s="333"/>
      <c r="R59" s="334"/>
      <c r="S59" s="333"/>
      <c r="T59" s="334"/>
      <c r="U59" s="333"/>
      <c r="V59" s="334"/>
      <c r="W59" s="333"/>
      <c r="X59" s="330">
        <f t="shared" si="1"/>
        <v>54348</v>
      </c>
      <c r="Y59" s="330">
        <f t="shared" si="2"/>
        <v>0</v>
      </c>
      <c r="Z59" s="343">
        <f t="shared" si="3"/>
        <v>54348</v>
      </c>
      <c r="AA59" s="325"/>
      <c r="AB59" s="327"/>
      <c r="AC59" s="325">
        <v>3000</v>
      </c>
      <c r="AD59" s="327"/>
      <c r="AE59" s="325"/>
      <c r="AF59" s="327"/>
      <c r="AG59" s="325"/>
      <c r="AH59" s="327"/>
      <c r="AI59" s="325"/>
      <c r="AJ59" s="327"/>
      <c r="AK59" s="325"/>
      <c r="AL59" s="327"/>
      <c r="AM59" s="325"/>
      <c r="AN59" s="327"/>
      <c r="AO59" s="325">
        <f t="shared" si="4"/>
        <v>3000</v>
      </c>
      <c r="AP59" s="325">
        <f t="shared" si="5"/>
        <v>0</v>
      </c>
      <c r="AQ59" s="344">
        <f t="shared" si="9"/>
        <v>3000</v>
      </c>
    </row>
    <row r="60" spans="1:43" s="345" customFormat="1" ht="12" customHeight="1" x14ac:dyDescent="0.2">
      <c r="A60" s="338"/>
      <c r="B60" s="346" t="s">
        <v>338</v>
      </c>
      <c r="C60" s="380" t="s">
        <v>798</v>
      </c>
      <c r="D60" s="331">
        <v>13297</v>
      </c>
      <c r="E60" s="330"/>
      <c r="F60" s="362">
        <v>1730</v>
      </c>
      <c r="G60" s="330"/>
      <c r="H60" s="362">
        <v>1932</v>
      </c>
      <c r="I60" s="325"/>
      <c r="J60" s="331"/>
      <c r="K60" s="329"/>
      <c r="L60" s="334"/>
      <c r="M60" s="333"/>
      <c r="N60" s="334"/>
      <c r="O60" s="329"/>
      <c r="P60" s="334"/>
      <c r="Q60" s="333"/>
      <c r="R60" s="334"/>
      <c r="S60" s="333"/>
      <c r="T60" s="334"/>
      <c r="U60" s="333"/>
      <c r="V60" s="334"/>
      <c r="W60" s="333"/>
      <c r="X60" s="330">
        <f t="shared" si="1"/>
        <v>16959</v>
      </c>
      <c r="Y60" s="330">
        <f>E60+G60+I60+K60+M60+O60+Q60+S60+U60+W60</f>
        <v>0</v>
      </c>
      <c r="Z60" s="343">
        <f t="shared" si="3"/>
        <v>16959</v>
      </c>
      <c r="AA60" s="325"/>
      <c r="AB60" s="327"/>
      <c r="AC60" s="325">
        <v>1500</v>
      </c>
      <c r="AD60" s="327"/>
      <c r="AE60" s="325"/>
      <c r="AF60" s="327"/>
      <c r="AG60" s="325"/>
      <c r="AH60" s="327"/>
      <c r="AI60" s="325"/>
      <c r="AJ60" s="327"/>
      <c r="AK60" s="325"/>
      <c r="AL60" s="327"/>
      <c r="AM60" s="325"/>
      <c r="AN60" s="327"/>
      <c r="AO60" s="325">
        <f t="shared" si="4"/>
        <v>1500</v>
      </c>
      <c r="AP60" s="325">
        <f t="shared" si="5"/>
        <v>0</v>
      </c>
      <c r="AQ60" s="344">
        <f t="shared" si="9"/>
        <v>1500</v>
      </c>
    </row>
    <row r="61" spans="1:43" s="345" customFormat="1" ht="12" customHeight="1" x14ac:dyDescent="0.2">
      <c r="A61" s="338"/>
      <c r="B61" s="346" t="s">
        <v>339</v>
      </c>
      <c r="C61" s="348" t="s">
        <v>799</v>
      </c>
      <c r="D61" s="332">
        <v>10137</v>
      </c>
      <c r="E61" s="327"/>
      <c r="F61" s="325">
        <v>1320</v>
      </c>
      <c r="G61" s="327"/>
      <c r="H61" s="325">
        <v>22774</v>
      </c>
      <c r="I61" s="325"/>
      <c r="J61" s="332"/>
      <c r="K61" s="327"/>
      <c r="L61" s="325"/>
      <c r="M61" s="327"/>
      <c r="N61" s="325"/>
      <c r="O61" s="327"/>
      <c r="P61" s="325"/>
      <c r="Q61" s="327"/>
      <c r="R61" s="325"/>
      <c r="S61" s="327"/>
      <c r="T61" s="325"/>
      <c r="U61" s="327"/>
      <c r="V61" s="325"/>
      <c r="W61" s="327"/>
      <c r="X61" s="330">
        <f t="shared" si="1"/>
        <v>34231</v>
      </c>
      <c r="Y61" s="330">
        <f t="shared" si="2"/>
        <v>0</v>
      </c>
      <c r="Z61" s="343">
        <f t="shared" si="3"/>
        <v>34231</v>
      </c>
      <c r="AA61" s="325"/>
      <c r="AB61" s="327"/>
      <c r="AC61" s="325">
        <v>18900</v>
      </c>
      <c r="AD61" s="327"/>
      <c r="AE61" s="325"/>
      <c r="AF61" s="327"/>
      <c r="AG61" s="325"/>
      <c r="AH61" s="327"/>
      <c r="AI61" s="325"/>
      <c r="AJ61" s="327"/>
      <c r="AK61" s="325"/>
      <c r="AL61" s="327"/>
      <c r="AM61" s="325"/>
      <c r="AN61" s="327"/>
      <c r="AO61" s="325">
        <f t="shared" si="4"/>
        <v>18900</v>
      </c>
      <c r="AP61" s="325">
        <f t="shared" si="5"/>
        <v>0</v>
      </c>
      <c r="AQ61" s="344">
        <f t="shared" si="9"/>
        <v>18900</v>
      </c>
    </row>
    <row r="62" spans="1:43" s="345" customFormat="1" ht="12" customHeight="1" x14ac:dyDescent="0.2">
      <c r="A62" s="338"/>
      <c r="B62" s="346" t="s">
        <v>340</v>
      </c>
      <c r="C62" s="345" t="s">
        <v>800</v>
      </c>
      <c r="D62" s="332">
        <v>36615</v>
      </c>
      <c r="E62" s="327"/>
      <c r="F62" s="325">
        <v>4760</v>
      </c>
      <c r="G62" s="325"/>
      <c r="H62" s="326">
        <v>4050</v>
      </c>
      <c r="I62" s="325"/>
      <c r="J62" s="332"/>
      <c r="K62" s="327"/>
      <c r="L62" s="325"/>
      <c r="M62" s="327"/>
      <c r="N62" s="325"/>
      <c r="O62" s="327"/>
      <c r="P62" s="325"/>
      <c r="Q62" s="327"/>
      <c r="R62" s="325"/>
      <c r="S62" s="327"/>
      <c r="T62" s="325"/>
      <c r="U62" s="327"/>
      <c r="V62" s="325"/>
      <c r="W62" s="327"/>
      <c r="X62" s="330">
        <f t="shared" si="1"/>
        <v>45425</v>
      </c>
      <c r="Y62" s="330">
        <f>E62+G62+I62+K62+M62+O62+Q62+S62+U62+W62</f>
        <v>0</v>
      </c>
      <c r="Z62" s="343">
        <f t="shared" si="3"/>
        <v>45425</v>
      </c>
      <c r="AA62" s="325"/>
      <c r="AB62" s="327"/>
      <c r="AC62" s="325">
        <v>18000</v>
      </c>
      <c r="AD62" s="327"/>
      <c r="AE62" s="325"/>
      <c r="AF62" s="327"/>
      <c r="AG62" s="325"/>
      <c r="AH62" s="327"/>
      <c r="AI62" s="325"/>
      <c r="AJ62" s="327"/>
      <c r="AK62" s="325"/>
      <c r="AL62" s="327"/>
      <c r="AM62" s="325"/>
      <c r="AN62" s="327"/>
      <c r="AO62" s="325">
        <f t="shared" si="4"/>
        <v>18000</v>
      </c>
      <c r="AP62" s="325">
        <f t="shared" si="5"/>
        <v>0</v>
      </c>
      <c r="AQ62" s="344">
        <f t="shared" si="9"/>
        <v>18000</v>
      </c>
    </row>
    <row r="63" spans="1:43" s="345" customFormat="1" ht="12" customHeight="1" x14ac:dyDescent="0.2">
      <c r="A63" s="338"/>
      <c r="B63" s="346" t="s">
        <v>341</v>
      </c>
      <c r="C63" s="345" t="s">
        <v>801</v>
      </c>
      <c r="D63" s="332"/>
      <c r="E63" s="325"/>
      <c r="F63" s="326"/>
      <c r="G63" s="325"/>
      <c r="H63" s="326"/>
      <c r="I63" s="325">
        <v>2000</v>
      </c>
      <c r="J63" s="332"/>
      <c r="K63" s="327"/>
      <c r="L63" s="325"/>
      <c r="M63" s="327"/>
      <c r="N63" s="325"/>
      <c r="O63" s="327"/>
      <c r="P63" s="325"/>
      <c r="Q63" s="327"/>
      <c r="R63" s="325"/>
      <c r="S63" s="327"/>
      <c r="T63" s="325"/>
      <c r="U63" s="327"/>
      <c r="V63" s="325"/>
      <c r="W63" s="327"/>
      <c r="X63" s="330">
        <f t="shared" si="1"/>
        <v>0</v>
      </c>
      <c r="Y63" s="330">
        <f t="shared" si="2"/>
        <v>2000</v>
      </c>
      <c r="Z63" s="343">
        <f t="shared" si="3"/>
        <v>2000</v>
      </c>
      <c r="AA63" s="325"/>
      <c r="AB63" s="327">
        <v>1500</v>
      </c>
      <c r="AC63" s="325"/>
      <c r="AD63" s="327">
        <v>1000</v>
      </c>
      <c r="AE63" s="325"/>
      <c r="AF63" s="327"/>
      <c r="AG63" s="325"/>
      <c r="AH63" s="327"/>
      <c r="AI63" s="325"/>
      <c r="AJ63" s="327"/>
      <c r="AK63" s="325"/>
      <c r="AL63" s="327"/>
      <c r="AM63" s="325"/>
      <c r="AN63" s="327"/>
      <c r="AO63" s="325">
        <f t="shared" si="4"/>
        <v>0</v>
      </c>
      <c r="AP63" s="325">
        <f t="shared" si="5"/>
        <v>2500</v>
      </c>
      <c r="AQ63" s="344">
        <f t="shared" si="9"/>
        <v>2500</v>
      </c>
    </row>
    <row r="64" spans="1:43" s="345" customFormat="1" ht="12" customHeight="1" thickBot="1" x14ac:dyDescent="0.25">
      <c r="A64" s="338"/>
      <c r="B64" s="346" t="s">
        <v>342</v>
      </c>
      <c r="C64" s="347" t="s">
        <v>760</v>
      </c>
      <c r="D64" s="332"/>
      <c r="E64" s="325"/>
      <c r="F64" s="326"/>
      <c r="G64" s="325"/>
      <c r="H64" s="326"/>
      <c r="I64" s="325"/>
      <c r="J64" s="332"/>
      <c r="K64" s="327"/>
      <c r="L64" s="325"/>
      <c r="M64" s="327"/>
      <c r="N64" s="325"/>
      <c r="O64" s="327"/>
      <c r="P64" s="325"/>
      <c r="Q64" s="327"/>
      <c r="R64" s="325"/>
      <c r="S64" s="327"/>
      <c r="T64" s="325"/>
      <c r="U64" s="327"/>
      <c r="V64" s="325"/>
      <c r="W64" s="327"/>
      <c r="X64" s="330">
        <f t="shared" si="1"/>
        <v>0</v>
      </c>
      <c r="Y64" s="330">
        <f t="shared" si="2"/>
        <v>0</v>
      </c>
      <c r="Z64" s="343">
        <f t="shared" si="3"/>
        <v>0</v>
      </c>
      <c r="AA64" s="325"/>
      <c r="AB64" s="327"/>
      <c r="AC64" s="325"/>
      <c r="AD64" s="327"/>
      <c r="AE64" s="325"/>
      <c r="AF64" s="327"/>
      <c r="AG64" s="325"/>
      <c r="AH64" s="327"/>
      <c r="AI64" s="325"/>
      <c r="AJ64" s="327"/>
      <c r="AK64" s="325"/>
      <c r="AL64" s="327"/>
      <c r="AM64" s="325">
        <f>X65-AA65-AC65-AE65-AG65-AI65-AK65</f>
        <v>162255</v>
      </c>
      <c r="AN64" s="327">
        <f>Y65-AB65-AD65-AF65-AH65-AJ65-AL65</f>
        <v>249910</v>
      </c>
      <c r="AO64" s="325">
        <f t="shared" si="4"/>
        <v>162255</v>
      </c>
      <c r="AP64" s="325">
        <f t="shared" si="5"/>
        <v>249910</v>
      </c>
      <c r="AQ64" s="344">
        <f t="shared" si="9"/>
        <v>412165</v>
      </c>
    </row>
    <row r="65" spans="1:43" s="349" customFormat="1" ht="12" customHeight="1" thickBot="1" x14ac:dyDescent="0.25">
      <c r="B65" s="350"/>
      <c r="C65" s="367" t="s">
        <v>802</v>
      </c>
      <c r="D65" s="368">
        <f t="shared" ref="D65:I65" si="15">SUM(D50:D64)</f>
        <v>111675</v>
      </c>
      <c r="E65" s="354">
        <f t="shared" si="15"/>
        <v>245049</v>
      </c>
      <c r="F65" s="368">
        <f t="shared" si="15"/>
        <v>45624</v>
      </c>
      <c r="G65" s="354">
        <f t="shared" si="15"/>
        <v>3846</v>
      </c>
      <c r="H65" s="368">
        <f t="shared" si="15"/>
        <v>48896</v>
      </c>
      <c r="I65" s="354">
        <f t="shared" si="15"/>
        <v>152875</v>
      </c>
      <c r="J65" s="368">
        <f t="shared" ref="J65:W65" si="16">SUM(J50:J64)</f>
        <v>0</v>
      </c>
      <c r="K65" s="354">
        <f t="shared" si="16"/>
        <v>0</v>
      </c>
      <c r="L65" s="368">
        <f t="shared" si="16"/>
        <v>0</v>
      </c>
      <c r="M65" s="354">
        <f t="shared" si="16"/>
        <v>0</v>
      </c>
      <c r="N65" s="368">
        <f t="shared" si="16"/>
        <v>0</v>
      </c>
      <c r="O65" s="354">
        <f t="shared" si="16"/>
        <v>0</v>
      </c>
      <c r="P65" s="368">
        <f t="shared" si="16"/>
        <v>0</v>
      </c>
      <c r="Q65" s="354">
        <f t="shared" si="16"/>
        <v>7400</v>
      </c>
      <c r="R65" s="368">
        <f t="shared" si="16"/>
        <v>0</v>
      </c>
      <c r="S65" s="354">
        <f t="shared" si="16"/>
        <v>0</v>
      </c>
      <c r="T65" s="368">
        <f t="shared" si="16"/>
        <v>0</v>
      </c>
      <c r="U65" s="354">
        <f t="shared" si="16"/>
        <v>0</v>
      </c>
      <c r="V65" s="368">
        <f t="shared" si="16"/>
        <v>0</v>
      </c>
      <c r="W65" s="354">
        <f t="shared" si="16"/>
        <v>0</v>
      </c>
      <c r="X65" s="335">
        <f>D65+F65+H65+J65+L65+N65+P65+R65+T65+V65</f>
        <v>206195</v>
      </c>
      <c r="Y65" s="337">
        <f>E65+G65+I65+K65+M65+O65+Q65+S65+U65+W65</f>
        <v>409170</v>
      </c>
      <c r="Z65" s="353">
        <f>X65+Y65</f>
        <v>615365</v>
      </c>
      <c r="AA65" s="354">
        <f>SUM(AA50:AA64)</f>
        <v>400</v>
      </c>
      <c r="AB65" s="355">
        <f t="shared" ref="AB65:AN65" si="17">SUM(AB50:AB64)</f>
        <v>2360</v>
      </c>
      <c r="AC65" s="354">
        <f t="shared" si="17"/>
        <v>43540</v>
      </c>
      <c r="AD65" s="355">
        <f t="shared" si="17"/>
        <v>156900</v>
      </c>
      <c r="AE65" s="354">
        <f t="shared" si="17"/>
        <v>0</v>
      </c>
      <c r="AF65" s="355">
        <f t="shared" si="17"/>
        <v>0</v>
      </c>
      <c r="AG65" s="354">
        <f t="shared" si="17"/>
        <v>0</v>
      </c>
      <c r="AH65" s="355">
        <f t="shared" si="17"/>
        <v>0</v>
      </c>
      <c r="AI65" s="354">
        <f t="shared" si="17"/>
        <v>0</v>
      </c>
      <c r="AJ65" s="355">
        <f t="shared" si="17"/>
        <v>0</v>
      </c>
      <c r="AK65" s="354">
        <f t="shared" si="17"/>
        <v>0</v>
      </c>
      <c r="AL65" s="355">
        <f t="shared" si="17"/>
        <v>0</v>
      </c>
      <c r="AM65" s="354">
        <f t="shared" si="17"/>
        <v>162255</v>
      </c>
      <c r="AN65" s="355">
        <f t="shared" si="17"/>
        <v>249910</v>
      </c>
      <c r="AO65" s="354">
        <f t="shared" si="4"/>
        <v>206195</v>
      </c>
      <c r="AP65" s="354">
        <f t="shared" si="5"/>
        <v>409170</v>
      </c>
      <c r="AQ65" s="366">
        <f t="shared" si="9"/>
        <v>615365</v>
      </c>
    </row>
    <row r="66" spans="1:43" s="345" customFormat="1" ht="12" customHeight="1" thickBot="1" x14ac:dyDescent="0.25">
      <c r="A66" s="338"/>
      <c r="B66" s="346"/>
      <c r="C66" s="348"/>
      <c r="D66" s="332"/>
      <c r="E66" s="325"/>
      <c r="F66" s="326"/>
      <c r="G66" s="325"/>
      <c r="H66" s="326"/>
      <c r="I66" s="325"/>
      <c r="J66" s="332"/>
      <c r="K66" s="327"/>
      <c r="L66" s="325"/>
      <c r="M66" s="327"/>
      <c r="N66" s="325"/>
      <c r="O66" s="327"/>
      <c r="P66" s="325"/>
      <c r="Q66" s="327"/>
      <c r="R66" s="325"/>
      <c r="S66" s="327"/>
      <c r="T66" s="325"/>
      <c r="U66" s="327"/>
      <c r="V66" s="325"/>
      <c r="W66" s="327"/>
      <c r="X66" s="335"/>
      <c r="Y66" s="337"/>
      <c r="Z66" s="343"/>
      <c r="AA66" s="325"/>
      <c r="AB66" s="327"/>
      <c r="AC66" s="325"/>
      <c r="AD66" s="327"/>
      <c r="AE66" s="325"/>
      <c r="AF66" s="327"/>
      <c r="AG66" s="325"/>
      <c r="AH66" s="327"/>
      <c r="AI66" s="325"/>
      <c r="AJ66" s="327"/>
      <c r="AK66" s="325"/>
      <c r="AL66" s="327"/>
      <c r="AM66" s="325"/>
      <c r="AN66" s="327"/>
      <c r="AO66" s="325"/>
      <c r="AP66" s="325"/>
      <c r="AQ66" s="344"/>
    </row>
    <row r="67" spans="1:43" s="349" customFormat="1" ht="15.6" customHeight="1" thickBot="1" x14ac:dyDescent="0.25">
      <c r="B67" s="381"/>
      <c r="C67" s="382" t="s">
        <v>752</v>
      </c>
      <c r="D67" s="383">
        <f t="shared" ref="D67:AP67" si="18">D17+D34+D47+D65</f>
        <v>594762</v>
      </c>
      <c r="E67" s="383">
        <f t="shared" si="18"/>
        <v>395581</v>
      </c>
      <c r="F67" s="383">
        <f t="shared" si="18"/>
        <v>118995</v>
      </c>
      <c r="G67" s="383">
        <f t="shared" si="18"/>
        <v>23701</v>
      </c>
      <c r="H67" s="383">
        <f t="shared" si="18"/>
        <v>327448</v>
      </c>
      <c r="I67" s="383">
        <f t="shared" si="18"/>
        <v>248919</v>
      </c>
      <c r="J67" s="383">
        <f t="shared" si="18"/>
        <v>0</v>
      </c>
      <c r="K67" s="383">
        <f t="shared" si="18"/>
        <v>0</v>
      </c>
      <c r="L67" s="383">
        <f t="shared" si="18"/>
        <v>19</v>
      </c>
      <c r="M67" s="383">
        <f t="shared" si="18"/>
        <v>0</v>
      </c>
      <c r="N67" s="383">
        <f t="shared" si="18"/>
        <v>0</v>
      </c>
      <c r="O67" s="383">
        <f t="shared" si="18"/>
        <v>0</v>
      </c>
      <c r="P67" s="383">
        <f t="shared" si="18"/>
        <v>0</v>
      </c>
      <c r="Q67" s="383">
        <f t="shared" si="18"/>
        <v>30271</v>
      </c>
      <c r="R67" s="383">
        <f t="shared" si="18"/>
        <v>0</v>
      </c>
      <c r="S67" s="383">
        <f t="shared" si="18"/>
        <v>0</v>
      </c>
      <c r="T67" s="383">
        <f t="shared" si="18"/>
        <v>0</v>
      </c>
      <c r="U67" s="383">
        <f t="shared" si="18"/>
        <v>0</v>
      </c>
      <c r="V67" s="383">
        <f t="shared" si="18"/>
        <v>0</v>
      </c>
      <c r="W67" s="383">
        <f t="shared" si="18"/>
        <v>0</v>
      </c>
      <c r="X67" s="383">
        <f t="shared" si="18"/>
        <v>1041224</v>
      </c>
      <c r="Y67" s="368">
        <f t="shared" si="18"/>
        <v>698472</v>
      </c>
      <c r="Z67" s="366">
        <f t="shared" si="18"/>
        <v>1739696</v>
      </c>
      <c r="AA67" s="355">
        <f t="shared" si="18"/>
        <v>3769</v>
      </c>
      <c r="AB67" s="383">
        <f t="shared" si="18"/>
        <v>5160</v>
      </c>
      <c r="AC67" s="383">
        <f t="shared" si="18"/>
        <v>116394</v>
      </c>
      <c r="AD67" s="383">
        <f t="shared" si="18"/>
        <v>255853</v>
      </c>
      <c r="AE67" s="383">
        <f t="shared" si="18"/>
        <v>0</v>
      </c>
      <c r="AF67" s="383">
        <f t="shared" si="18"/>
        <v>0</v>
      </c>
      <c r="AG67" s="383">
        <f t="shared" si="18"/>
        <v>0</v>
      </c>
      <c r="AH67" s="383">
        <f t="shared" si="18"/>
        <v>0</v>
      </c>
      <c r="AI67" s="383">
        <f t="shared" si="18"/>
        <v>0</v>
      </c>
      <c r="AJ67" s="383">
        <f t="shared" si="18"/>
        <v>0</v>
      </c>
      <c r="AK67" s="383">
        <f t="shared" si="18"/>
        <v>0</v>
      </c>
      <c r="AL67" s="383">
        <f t="shared" si="18"/>
        <v>0</v>
      </c>
      <c r="AM67" s="383">
        <f t="shared" si="18"/>
        <v>921061</v>
      </c>
      <c r="AN67" s="383">
        <f t="shared" si="18"/>
        <v>437459</v>
      </c>
      <c r="AO67" s="383">
        <f t="shared" si="18"/>
        <v>1041224</v>
      </c>
      <c r="AP67" s="384">
        <f t="shared" si="18"/>
        <v>698472</v>
      </c>
      <c r="AQ67" s="365">
        <f>AO67+AP67</f>
        <v>1739696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64" t="s">
        <v>1114</v>
      </c>
      <c r="C1" s="1164"/>
      <c r="D1" s="1164"/>
      <c r="E1" s="1164"/>
      <c r="F1" s="1164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71" t="s">
        <v>73</v>
      </c>
      <c r="D4" s="971"/>
      <c r="E4" s="971"/>
      <c r="F4" s="971"/>
    </row>
    <row r="5" spans="2:45" x14ac:dyDescent="0.2">
      <c r="C5" s="1165" t="s">
        <v>130</v>
      </c>
      <c r="D5" s="1165"/>
      <c r="E5" s="1165"/>
      <c r="F5" s="1165"/>
    </row>
    <row r="6" spans="2:45" x14ac:dyDescent="0.2">
      <c r="C6" s="971" t="s">
        <v>1006</v>
      </c>
      <c r="D6" s="971"/>
      <c r="E6" s="971"/>
      <c r="F6" s="971"/>
    </row>
    <row r="7" spans="2:45" ht="12.75" x14ac:dyDescent="0.2">
      <c r="B7" s="972" t="s">
        <v>204</v>
      </c>
      <c r="C7" s="1020"/>
      <c r="D7" s="1020"/>
      <c r="E7" s="1020"/>
      <c r="F7" s="1018"/>
    </row>
    <row r="8" spans="2:45" ht="12.75" customHeight="1" x14ac:dyDescent="0.2">
      <c r="B8" s="974" t="s">
        <v>53</v>
      </c>
      <c r="C8" s="975" t="s">
        <v>54</v>
      </c>
      <c r="D8" s="1080" t="s">
        <v>55</v>
      </c>
      <c r="E8" s="1079" t="s">
        <v>56</v>
      </c>
      <c r="F8" s="1167" t="s">
        <v>57</v>
      </c>
      <c r="G8" s="49"/>
    </row>
    <row r="9" spans="2:45" ht="12.75" customHeight="1" x14ac:dyDescent="0.2">
      <c r="B9" s="974"/>
      <c r="C9" s="975"/>
      <c r="D9" s="1081"/>
      <c r="E9" s="1166"/>
      <c r="F9" s="1168"/>
      <c r="G9" s="49"/>
    </row>
    <row r="10" spans="2:45" s="15" customFormat="1" ht="36.6" customHeight="1" x14ac:dyDescent="0.2">
      <c r="B10" s="974"/>
      <c r="C10" s="28" t="s">
        <v>58</v>
      </c>
      <c r="D10" s="29" t="s">
        <v>61</v>
      </c>
      <c r="E10" s="30" t="s">
        <v>62</v>
      </c>
      <c r="F10" s="287" t="s">
        <v>61</v>
      </c>
      <c r="G10" s="133"/>
    </row>
    <row r="11" spans="2:45" ht="11.45" customHeight="1" x14ac:dyDescent="0.2">
      <c r="B11" s="267">
        <v>1</v>
      </c>
      <c r="C11" s="32" t="s">
        <v>22</v>
      </c>
      <c r="D11" s="72"/>
      <c r="E11" s="180" t="s">
        <v>23</v>
      </c>
      <c r="F11" s="107"/>
      <c r="G11" s="49"/>
    </row>
    <row r="12" spans="2:45" x14ac:dyDescent="0.2">
      <c r="B12" s="268">
        <f t="shared" ref="B12:B54" si="0">B11+1</f>
        <v>2</v>
      </c>
      <c r="C12" s="13" t="s">
        <v>33</v>
      </c>
      <c r="D12" s="57"/>
      <c r="E12" s="114" t="s">
        <v>159</v>
      </c>
      <c r="F12" s="108">
        <f>'Intézm kötelező-nem kötelező'!D17+'Intézm kötelező-nem kötelező'!E17</f>
        <v>296477</v>
      </c>
      <c r="G12" s="49"/>
    </row>
    <row r="13" spans="2:45" x14ac:dyDescent="0.2">
      <c r="B13" s="268">
        <f t="shared" si="0"/>
        <v>3</v>
      </c>
      <c r="C13" s="13" t="s">
        <v>34</v>
      </c>
      <c r="D13" s="57">
        <v>0</v>
      </c>
      <c r="E13" s="167" t="s">
        <v>160</v>
      </c>
      <c r="F13" s="108">
        <f>'Intézm kötelező-nem kötelező'!F17+'Intézm kötelező-nem kötelező'!G17</f>
        <v>45468</v>
      </c>
      <c r="G13" s="49"/>
    </row>
    <row r="14" spans="2:45" x14ac:dyDescent="0.2">
      <c r="B14" s="268">
        <f t="shared" si="0"/>
        <v>4</v>
      </c>
      <c r="C14" s="13" t="s">
        <v>687</v>
      </c>
      <c r="D14" s="57">
        <f>'Intézm kötelező-nem kötelező'!AA17+'Intézm kötelező-nem kötelező'!AB17</f>
        <v>3369</v>
      </c>
      <c r="E14" s="114" t="s">
        <v>161</v>
      </c>
      <c r="F14" s="108">
        <f>'Intézm kötelező-nem kötelező'!H17+'Intézm kötelező-nem kötelező'!I17</f>
        <v>90760</v>
      </c>
      <c r="G14" s="49"/>
    </row>
    <row r="15" spans="2:45" ht="12" customHeight="1" x14ac:dyDescent="0.2">
      <c r="B15" s="268">
        <f t="shared" si="0"/>
        <v>5</v>
      </c>
      <c r="C15" s="19"/>
      <c r="D15" s="57"/>
      <c r="E15" s="114"/>
      <c r="F15" s="108"/>
      <c r="G15" s="49"/>
    </row>
    <row r="16" spans="2:45" x14ac:dyDescent="0.2">
      <c r="B16" s="268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4" t="s">
        <v>26</v>
      </c>
      <c r="F16" s="108"/>
      <c r="G16" s="49"/>
    </row>
    <row r="17" spans="2:7" x14ac:dyDescent="0.2">
      <c r="B17" s="268">
        <f t="shared" si="0"/>
        <v>7</v>
      </c>
      <c r="C17" s="13"/>
      <c r="D17" s="57"/>
      <c r="E17" s="114" t="s">
        <v>28</v>
      </c>
      <c r="F17" s="108"/>
      <c r="G17" s="49"/>
    </row>
    <row r="18" spans="2:7" x14ac:dyDescent="0.2">
      <c r="B18" s="268">
        <f t="shared" si="0"/>
        <v>8</v>
      </c>
      <c r="C18" s="13" t="s">
        <v>36</v>
      </c>
      <c r="D18" s="57">
        <v>0</v>
      </c>
      <c r="E18" s="114" t="s">
        <v>803</v>
      </c>
      <c r="F18" s="59">
        <f>'Intézm kötelező-nem kötelező'!J17+'Intézm kötelező-nem kötelező'!K17</f>
        <v>0</v>
      </c>
      <c r="G18" s="49"/>
    </row>
    <row r="19" spans="2:7" x14ac:dyDescent="0.2">
      <c r="B19" s="268">
        <f t="shared" si="0"/>
        <v>9</v>
      </c>
      <c r="C19" s="35" t="s">
        <v>37</v>
      </c>
      <c r="D19" s="69"/>
      <c r="E19" s="114" t="s">
        <v>262</v>
      </c>
      <c r="F19" s="59">
        <f>'Intézm kötelező-nem kötelező'!L17+'Intézm kötelező-nem kötelező'!M17</f>
        <v>19</v>
      </c>
      <c r="G19" s="49"/>
    </row>
    <row r="20" spans="2:7" x14ac:dyDescent="0.2">
      <c r="B20" s="268">
        <f t="shared" si="0"/>
        <v>10</v>
      </c>
      <c r="C20" s="13" t="s">
        <v>138</v>
      </c>
      <c r="D20" s="69">
        <f>'Intézm kötelező-nem kötelező'!AC17+'Intézm kötelező-nem kötelező'!AD17</f>
        <v>300</v>
      </c>
      <c r="E20" s="114" t="s">
        <v>166</v>
      </c>
      <c r="F20" s="110">
        <f>'Intézm kötelező-nem kötelező'!N17+'Intézm kötelező-nem kötelező'!O17</f>
        <v>0</v>
      </c>
      <c r="G20" s="49"/>
    </row>
    <row r="21" spans="2:7" x14ac:dyDescent="0.2">
      <c r="B21" s="268">
        <f t="shared" si="0"/>
        <v>11</v>
      </c>
      <c r="D21" s="69"/>
      <c r="E21" s="114" t="s">
        <v>255</v>
      </c>
      <c r="F21" s="110"/>
      <c r="G21" s="49"/>
    </row>
    <row r="22" spans="2:7" s="16" customFormat="1" x14ac:dyDescent="0.2">
      <c r="B22" s="268">
        <f t="shared" si="0"/>
        <v>12</v>
      </c>
      <c r="C22" s="25" t="s">
        <v>39</v>
      </c>
      <c r="D22" s="69">
        <f>'Intézm kötelező-nem kötelező'!AI17+'Intézm kötelező-nem kötelező'!AJ17</f>
        <v>0</v>
      </c>
      <c r="E22" s="114" t="s">
        <v>256</v>
      </c>
      <c r="F22" s="110"/>
      <c r="G22" s="134"/>
    </row>
    <row r="23" spans="2:7" s="16" customFormat="1" x14ac:dyDescent="0.2">
      <c r="B23" s="268">
        <f t="shared" si="0"/>
        <v>13</v>
      </c>
      <c r="C23" s="25" t="s">
        <v>40</v>
      </c>
      <c r="D23" s="69"/>
      <c r="E23" s="132"/>
      <c r="F23" s="110"/>
      <c r="G23" s="134"/>
    </row>
    <row r="24" spans="2:7" x14ac:dyDescent="0.2">
      <c r="B24" s="268">
        <f t="shared" si="0"/>
        <v>14</v>
      </c>
      <c r="C24" s="13" t="s">
        <v>41</v>
      </c>
      <c r="D24" s="168"/>
      <c r="E24" s="169" t="s">
        <v>63</v>
      </c>
      <c r="F24" s="111">
        <f>SUM(F12:F22)</f>
        <v>432724</v>
      </c>
      <c r="G24" s="49"/>
    </row>
    <row r="25" spans="2:7" x14ac:dyDescent="0.2">
      <c r="B25" s="268">
        <f t="shared" si="0"/>
        <v>15</v>
      </c>
      <c r="C25" s="13" t="s">
        <v>42</v>
      </c>
      <c r="D25" s="69"/>
      <c r="E25" s="132"/>
      <c r="F25" s="110"/>
      <c r="G25" s="49"/>
    </row>
    <row r="26" spans="2:7" x14ac:dyDescent="0.2">
      <c r="B26" s="268">
        <f t="shared" si="0"/>
        <v>16</v>
      </c>
      <c r="C26" s="13" t="s">
        <v>43</v>
      </c>
      <c r="D26" s="138"/>
      <c r="E26" s="170" t="s">
        <v>32</v>
      </c>
      <c r="F26" s="110"/>
      <c r="G26" s="49"/>
    </row>
    <row r="27" spans="2:7" x14ac:dyDescent="0.2">
      <c r="B27" s="268">
        <f t="shared" si="0"/>
        <v>17</v>
      </c>
      <c r="C27" s="13" t="s">
        <v>44</v>
      </c>
      <c r="D27" s="57"/>
      <c r="E27" s="114" t="s">
        <v>170</v>
      </c>
      <c r="F27" s="110">
        <f>'felhalm. kiad.  '!G89</f>
        <v>3200</v>
      </c>
      <c r="G27" s="49"/>
    </row>
    <row r="28" spans="2:7" x14ac:dyDescent="0.2">
      <c r="B28" s="268">
        <f t="shared" si="0"/>
        <v>18</v>
      </c>
      <c r="C28" s="13"/>
      <c r="D28" s="57"/>
      <c r="E28" s="114" t="s">
        <v>29</v>
      </c>
      <c r="F28" s="110"/>
      <c r="G28" s="49"/>
    </row>
    <row r="29" spans="2:7" x14ac:dyDescent="0.2">
      <c r="B29" s="268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4" t="s">
        <v>30</v>
      </c>
      <c r="F29" s="110"/>
      <c r="G29" s="49"/>
    </row>
    <row r="30" spans="2:7" s="16" customFormat="1" x14ac:dyDescent="0.2">
      <c r="B30" s="268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4" t="s">
        <v>264</v>
      </c>
      <c r="F30" s="110">
        <f>'Intézm kötelező-nem kötelező'!R17+'Intézm kötelező-nem kötelező'!S17</f>
        <v>0</v>
      </c>
      <c r="G30" s="134"/>
    </row>
    <row r="31" spans="2:7" x14ac:dyDescent="0.2">
      <c r="B31" s="268">
        <f t="shared" si="0"/>
        <v>21</v>
      </c>
      <c r="D31" s="57"/>
      <c r="E31" s="114" t="s">
        <v>261</v>
      </c>
      <c r="F31" s="110">
        <f>'Intézm kötelező-nem kötelező'!T17+'Intézm kötelező-nem kötelező'!U17</f>
        <v>0</v>
      </c>
      <c r="G31" s="49"/>
    </row>
    <row r="32" spans="2:7" s="4" customFormat="1" x14ac:dyDescent="0.2">
      <c r="B32" s="268">
        <f t="shared" si="0"/>
        <v>22</v>
      </c>
      <c r="C32" s="39" t="s">
        <v>49</v>
      </c>
      <c r="D32" s="69">
        <f>D13+D14+D18+D20+D29</f>
        <v>3669</v>
      </c>
      <c r="E32" s="114" t="s">
        <v>257</v>
      </c>
      <c r="F32" s="110"/>
      <c r="G32" s="117"/>
    </row>
    <row r="33" spans="2:7" x14ac:dyDescent="0.2">
      <c r="B33" s="268">
        <f t="shared" si="0"/>
        <v>23</v>
      </c>
      <c r="C33" s="40" t="s">
        <v>64</v>
      </c>
      <c r="D33" s="71">
        <f>D16+D22+D30</f>
        <v>0</v>
      </c>
      <c r="E33" s="261" t="s">
        <v>65</v>
      </c>
      <c r="F33" s="112">
        <f>SUM(F27:F31)</f>
        <v>3200</v>
      </c>
      <c r="G33" s="49"/>
    </row>
    <row r="34" spans="2:7" x14ac:dyDescent="0.2">
      <c r="B34" s="268">
        <f t="shared" si="0"/>
        <v>24</v>
      </c>
      <c r="C34" s="42" t="s">
        <v>48</v>
      </c>
      <c r="D34" s="48">
        <f>SUM(D32:D33)</f>
        <v>3669</v>
      </c>
      <c r="E34" s="171" t="s">
        <v>66</v>
      </c>
      <c r="F34" s="95">
        <f>F24+F33</f>
        <v>435924</v>
      </c>
      <c r="G34" s="49"/>
    </row>
    <row r="35" spans="2:7" x14ac:dyDescent="0.2">
      <c r="B35" s="268">
        <f t="shared" si="0"/>
        <v>25</v>
      </c>
      <c r="D35" s="59"/>
      <c r="E35" s="132"/>
      <c r="F35" s="110"/>
      <c r="G35" s="49"/>
    </row>
    <row r="36" spans="2:7" x14ac:dyDescent="0.2">
      <c r="B36" s="268">
        <f t="shared" si="0"/>
        <v>26</v>
      </c>
      <c r="D36" s="59"/>
      <c r="E36" s="169"/>
      <c r="F36" s="111"/>
      <c r="G36" s="49"/>
    </row>
    <row r="37" spans="2:7" s="4" customFormat="1" x14ac:dyDescent="0.2">
      <c r="B37" s="268">
        <f t="shared" si="0"/>
        <v>27</v>
      </c>
      <c r="C37" s="25"/>
      <c r="D37" s="59"/>
      <c r="E37" s="132"/>
      <c r="F37" s="110"/>
      <c r="G37" s="117"/>
    </row>
    <row r="38" spans="2:7" s="4" customFormat="1" x14ac:dyDescent="0.2">
      <c r="B38" s="268">
        <f t="shared" si="0"/>
        <v>28</v>
      </c>
      <c r="C38" s="18" t="s">
        <v>50</v>
      </c>
      <c r="D38" s="138"/>
      <c r="E38" s="170" t="s">
        <v>31</v>
      </c>
      <c r="F38" s="95"/>
      <c r="G38" s="117"/>
    </row>
    <row r="39" spans="2:7" s="4" customFormat="1" x14ac:dyDescent="0.2">
      <c r="B39" s="268">
        <f t="shared" si="0"/>
        <v>29</v>
      </c>
      <c r="C39" s="21" t="s">
        <v>463</v>
      </c>
      <c r="D39" s="138"/>
      <c r="E39" s="172" t="s">
        <v>4</v>
      </c>
      <c r="F39" s="113"/>
      <c r="G39" s="117"/>
    </row>
    <row r="40" spans="2:7" s="4" customFormat="1" x14ac:dyDescent="0.2">
      <c r="B40" s="268">
        <f t="shared" si="0"/>
        <v>30</v>
      </c>
      <c r="C40" s="25" t="s">
        <v>495</v>
      </c>
      <c r="D40" s="138"/>
      <c r="E40" s="184" t="s">
        <v>3</v>
      </c>
      <c r="F40" s="95"/>
      <c r="G40" s="117"/>
    </row>
    <row r="41" spans="2:7" x14ac:dyDescent="0.2">
      <c r="B41" s="268">
        <f t="shared" si="0"/>
        <v>31</v>
      </c>
      <c r="C41" s="14" t="s">
        <v>465</v>
      </c>
      <c r="D41" s="173"/>
      <c r="E41" s="114" t="s">
        <v>5</v>
      </c>
      <c r="F41" s="95"/>
      <c r="G41" s="49"/>
    </row>
    <row r="42" spans="2:7" x14ac:dyDescent="0.2">
      <c r="B42" s="268">
        <f t="shared" si="0"/>
        <v>32</v>
      </c>
      <c r="C42" s="14" t="s">
        <v>151</v>
      </c>
      <c r="D42" s="57"/>
      <c r="E42" s="114" t="s">
        <v>6</v>
      </c>
      <c r="F42" s="95"/>
      <c r="G42" s="49"/>
    </row>
    <row r="43" spans="2:7" x14ac:dyDescent="0.2">
      <c r="B43" s="268">
        <f t="shared" si="0"/>
        <v>33</v>
      </c>
      <c r="C43" s="121" t="s">
        <v>152</v>
      </c>
      <c r="D43" s="57">
        <v>15105</v>
      </c>
      <c r="E43" s="114" t="s">
        <v>7</v>
      </c>
      <c r="F43" s="95"/>
      <c r="G43" s="49"/>
    </row>
    <row r="44" spans="2:7" x14ac:dyDescent="0.2">
      <c r="B44" s="268">
        <f t="shared" si="0"/>
        <v>34</v>
      </c>
      <c r="C44" s="121" t="s">
        <v>494</v>
      </c>
      <c r="D44" s="57"/>
      <c r="E44" s="114"/>
      <c r="F44" s="95"/>
      <c r="G44" s="49"/>
    </row>
    <row r="45" spans="2:7" x14ac:dyDescent="0.2">
      <c r="B45" s="268">
        <f t="shared" si="0"/>
        <v>35</v>
      </c>
      <c r="C45" s="14" t="s">
        <v>466</v>
      </c>
      <c r="D45" s="57"/>
      <c r="E45" s="114" t="s">
        <v>8</v>
      </c>
      <c r="F45" s="110"/>
      <c r="G45" s="49"/>
    </row>
    <row r="46" spans="2:7" x14ac:dyDescent="0.2">
      <c r="B46" s="268">
        <f t="shared" si="0"/>
        <v>36</v>
      </c>
      <c r="C46" s="14" t="s">
        <v>467</v>
      </c>
      <c r="D46" s="138"/>
      <c r="E46" s="114" t="s">
        <v>9</v>
      </c>
      <c r="F46" s="110"/>
      <c r="G46" s="49"/>
    </row>
    <row r="47" spans="2:7" x14ac:dyDescent="0.2">
      <c r="B47" s="268">
        <f t="shared" si="0"/>
        <v>37</v>
      </c>
      <c r="C47" s="14" t="s">
        <v>155</v>
      </c>
      <c r="D47" s="57"/>
      <c r="E47" s="114" t="s">
        <v>10</v>
      </c>
      <c r="F47" s="110"/>
      <c r="G47" s="49"/>
    </row>
    <row r="48" spans="2:7" x14ac:dyDescent="0.2">
      <c r="B48" s="268">
        <f t="shared" si="0"/>
        <v>38</v>
      </c>
      <c r="C48" s="121" t="s">
        <v>156</v>
      </c>
      <c r="D48" s="57">
        <f>F24-(D34+D43)</f>
        <v>413950</v>
      </c>
      <c r="E48" s="114" t="s">
        <v>11</v>
      </c>
      <c r="F48" s="110"/>
      <c r="G48" s="49"/>
    </row>
    <row r="49" spans="2:7" x14ac:dyDescent="0.2">
      <c r="B49" s="268">
        <f t="shared" si="0"/>
        <v>39</v>
      </c>
      <c r="C49" s="121" t="s">
        <v>157</v>
      </c>
      <c r="D49" s="57">
        <f>F33-D33</f>
        <v>3200</v>
      </c>
      <c r="E49" s="114" t="s">
        <v>12</v>
      </c>
      <c r="F49" s="110"/>
      <c r="G49" s="49"/>
    </row>
    <row r="50" spans="2:7" x14ac:dyDescent="0.2">
      <c r="B50" s="268">
        <f t="shared" si="0"/>
        <v>40</v>
      </c>
      <c r="C50" s="14" t="s">
        <v>1</v>
      </c>
      <c r="D50" s="57"/>
      <c r="E50" s="114" t="s">
        <v>13</v>
      </c>
      <c r="F50" s="110"/>
      <c r="G50" s="49"/>
    </row>
    <row r="51" spans="2:7" x14ac:dyDescent="0.2">
      <c r="B51" s="268">
        <f t="shared" si="0"/>
        <v>41</v>
      </c>
      <c r="C51" s="14"/>
      <c r="D51" s="57"/>
      <c r="E51" s="114" t="s">
        <v>14</v>
      </c>
      <c r="F51" s="110"/>
      <c r="G51" s="49"/>
    </row>
    <row r="52" spans="2:7" x14ac:dyDescent="0.2">
      <c r="B52" s="268">
        <f t="shared" si="0"/>
        <v>42</v>
      </c>
      <c r="C52" s="14"/>
      <c r="D52" s="57"/>
      <c r="E52" s="114" t="s">
        <v>15</v>
      </c>
      <c r="F52" s="110"/>
      <c r="G52" s="49"/>
    </row>
    <row r="53" spans="2:7" ht="12" thickBot="1" x14ac:dyDescent="0.25">
      <c r="B53" s="270">
        <f t="shared" si="0"/>
        <v>43</v>
      </c>
      <c r="C53" s="42" t="s">
        <v>265</v>
      </c>
      <c r="D53" s="138">
        <f>SUM(D39:D51)</f>
        <v>432255</v>
      </c>
      <c r="E53" s="170" t="s">
        <v>258</v>
      </c>
      <c r="F53" s="95">
        <f>SUM(F39:F52)</f>
        <v>0</v>
      </c>
      <c r="G53" s="49"/>
    </row>
    <row r="54" spans="2:7" ht="12" thickBot="1" x14ac:dyDescent="0.25">
      <c r="B54" s="188">
        <f t="shared" si="0"/>
        <v>44</v>
      </c>
      <c r="C54" s="201" t="s">
        <v>260</v>
      </c>
      <c r="D54" s="185">
        <f>D34+D53</f>
        <v>435924</v>
      </c>
      <c r="E54" s="186" t="s">
        <v>259</v>
      </c>
      <c r="F54" s="189">
        <f>F34+F53</f>
        <v>435924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9" customWidth="1"/>
    <col min="6" max="6" width="9.140625" style="25"/>
    <col min="7" max="16384" width="9.140625" style="3"/>
  </cols>
  <sheetData>
    <row r="1" spans="1:6" ht="12.75" customHeight="1" x14ac:dyDescent="0.2">
      <c r="B1" s="970" t="s">
        <v>1115</v>
      </c>
      <c r="C1" s="1018"/>
      <c r="D1" s="1018"/>
      <c r="E1" s="1018"/>
    </row>
    <row r="2" spans="1:6" x14ac:dyDescent="0.2">
      <c r="E2" s="68"/>
    </row>
    <row r="3" spans="1:6" x14ac:dyDescent="0.2">
      <c r="E3" s="68"/>
    </row>
    <row r="4" spans="1:6" x14ac:dyDescent="0.2">
      <c r="B4" s="971" t="s">
        <v>73</v>
      </c>
      <c r="C4" s="971"/>
      <c r="D4" s="971"/>
      <c r="E4" s="971"/>
    </row>
    <row r="5" spans="1:6" x14ac:dyDescent="0.2">
      <c r="B5" s="1165" t="s">
        <v>131</v>
      </c>
      <c r="C5" s="1165"/>
      <c r="D5" s="1165"/>
      <c r="E5" s="1165"/>
    </row>
    <row r="6" spans="1:6" x14ac:dyDescent="0.2">
      <c r="B6" s="971" t="s">
        <v>1006</v>
      </c>
      <c r="C6" s="971"/>
      <c r="D6" s="971"/>
      <c r="E6" s="971"/>
    </row>
    <row r="7" spans="1:6" x14ac:dyDescent="0.2">
      <c r="B7" s="972" t="s">
        <v>204</v>
      </c>
      <c r="C7" s="991"/>
      <c r="D7" s="972"/>
      <c r="E7" s="991"/>
    </row>
    <row r="8" spans="1:6" ht="12.75" customHeight="1" x14ac:dyDescent="0.2">
      <c r="A8" s="974" t="s">
        <v>53</v>
      </c>
      <c r="B8" s="975" t="s">
        <v>54</v>
      </c>
      <c r="C8" s="995" t="s">
        <v>55</v>
      </c>
      <c r="D8" s="1079" t="s">
        <v>56</v>
      </c>
      <c r="E8" s="989" t="s">
        <v>57</v>
      </c>
      <c r="F8" s="49"/>
    </row>
    <row r="9" spans="1:6" ht="12.75" customHeight="1" x14ac:dyDescent="0.2">
      <c r="A9" s="974"/>
      <c r="B9" s="975"/>
      <c r="C9" s="996"/>
      <c r="D9" s="1079"/>
      <c r="E9" s="990"/>
      <c r="F9" s="49"/>
    </row>
    <row r="10" spans="1:6" s="65" customFormat="1" ht="36.6" customHeight="1" x14ac:dyDescent="0.2">
      <c r="A10" s="974"/>
      <c r="B10" s="63" t="s">
        <v>58</v>
      </c>
      <c r="C10" s="288" t="s">
        <v>61</v>
      </c>
      <c r="D10" s="64" t="s">
        <v>62</v>
      </c>
      <c r="E10" s="289" t="s">
        <v>61</v>
      </c>
      <c r="F10" s="137"/>
    </row>
    <row r="11" spans="1:6" ht="11.45" customHeight="1" x14ac:dyDescent="0.2">
      <c r="A11" s="267">
        <v>1</v>
      </c>
      <c r="B11" s="32" t="s">
        <v>22</v>
      </c>
      <c r="C11" s="236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kötelező'!D34+'Intézm kötelező-nem kötelező'!E34</f>
        <v>294922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122" t="s">
        <v>160</v>
      </c>
      <c r="E13" s="108">
        <f>'Intézm kötelező-nem kötelező'!F34+'Intézm kötelező-nem kötelező'!G34</f>
        <v>42258</v>
      </c>
      <c r="F13" s="132"/>
    </row>
    <row r="14" spans="1:6" x14ac:dyDescent="0.2">
      <c r="A14" s="268">
        <f t="shared" si="0"/>
        <v>4</v>
      </c>
      <c r="B14" s="13" t="s">
        <v>688</v>
      </c>
      <c r="C14" s="57">
        <f>'Intézm kötelező-nem kötelező'!AA34+'Intézm kötelező-nem kötelező'!AB34</f>
        <v>2500</v>
      </c>
      <c r="D14" s="23" t="s">
        <v>161</v>
      </c>
      <c r="E14" s="252">
        <f>'Intézm kötelező-nem kötelező'!H34+'Intézm kötelező-nem kötelező'!I34</f>
        <v>251836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8"/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98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kötelező'!J34+'Intézm kötelező-nem kötelező'!K34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kötelező'!L34+'Intézm kötelező-nem kötelező'!M34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kötelező'!AC34+'Intézm kötelező-nem kötelező'!AD34</f>
        <v>168307</v>
      </c>
      <c r="D20" s="23" t="s">
        <v>135</v>
      </c>
      <c r="E20" s="110">
        <f>'Intézm kötelező-nem kötelező'!N34+'Intézm kötelező-nem kötelező'!O34</f>
        <v>0</v>
      </c>
      <c r="F20" s="49"/>
    </row>
    <row r="21" spans="1:6" x14ac:dyDescent="0.2">
      <c r="A21" s="268">
        <f t="shared" si="0"/>
        <v>11</v>
      </c>
      <c r="C21" s="69"/>
      <c r="D21" s="23" t="s">
        <v>484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kötelező'!AI34+'Intézm kötelező-nem kötelező'!AJ34</f>
        <v>0</v>
      </c>
      <c r="D22" s="23" t="s">
        <v>485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98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253">
        <f>SUM(E12:E22)</f>
        <v>589016</v>
      </c>
      <c r="F24" s="49"/>
    </row>
    <row r="25" spans="1:6" x14ac:dyDescent="0.2">
      <c r="A25" s="268">
        <f t="shared" si="0"/>
        <v>15</v>
      </c>
      <c r="B25" s="13" t="s">
        <v>42</v>
      </c>
      <c r="C25" s="69"/>
      <c r="D25" s="36"/>
      <c r="E25" s="25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25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250">
        <f>'felhalm. kiad.  '!G94</f>
        <v>15861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250">
        <v>0</v>
      </c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5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264</v>
      </c>
      <c r="E30" s="250">
        <f>'Intézm kötelező-nem kötelező'!R34+'Intézm kötelező-nem kötelező'!S34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250">
        <f>'Intézm kötelező-nem kötelező'!T34+'Intézm kötelező-nem kötelező'!U34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69">
        <f>C14+C20</f>
        <v>170807</v>
      </c>
      <c r="D32" s="23" t="s">
        <v>257</v>
      </c>
      <c r="E32" s="250"/>
      <c r="F32" s="117"/>
    </row>
    <row r="33" spans="1:6" x14ac:dyDescent="0.2">
      <c r="A33" s="268">
        <f t="shared" si="0"/>
        <v>23</v>
      </c>
      <c r="B33" s="40" t="s">
        <v>64</v>
      </c>
      <c r="C33" s="71">
        <f t="shared" ref="C33" si="1">C16+C23+C24+C25+C26+C27+C30</f>
        <v>0</v>
      </c>
      <c r="D33" s="41" t="s">
        <v>65</v>
      </c>
      <c r="E33" s="254">
        <f>SUM(E27:E32)</f>
        <v>15861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170807</v>
      </c>
      <c r="D34" s="43" t="s">
        <v>66</v>
      </c>
      <c r="E34" s="255">
        <f>E24+E33</f>
        <v>604877</v>
      </c>
      <c r="F34" s="49"/>
    </row>
    <row r="35" spans="1:6" x14ac:dyDescent="0.2">
      <c r="A35" s="268">
        <f t="shared" si="0"/>
        <v>25</v>
      </c>
      <c r="C35" s="59"/>
      <c r="D35" s="36"/>
      <c r="E35" s="250"/>
      <c r="F35" s="49"/>
    </row>
    <row r="36" spans="1:6" x14ac:dyDescent="0.2">
      <c r="A36" s="268">
        <f t="shared" si="0"/>
        <v>26</v>
      </c>
      <c r="C36" s="59"/>
      <c r="D36" s="37"/>
      <c r="E36" s="253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98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226"/>
      <c r="F38" s="117"/>
    </row>
    <row r="39" spans="1:6" s="4" customFormat="1" x14ac:dyDescent="0.2">
      <c r="A39" s="268">
        <f t="shared" si="0"/>
        <v>29</v>
      </c>
      <c r="B39" s="21" t="s">
        <v>463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496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465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193</v>
      </c>
      <c r="C43" s="57">
        <v>15193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494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467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403016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15861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57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57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57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38">
        <f>'Intézm kötelező-nem kötelező'!AM33+'Intézm kötelező-nem kötelező'!AN33</f>
        <v>434070</v>
      </c>
      <c r="D53" s="24" t="s">
        <v>258</v>
      </c>
      <c r="E53" s="255">
        <f>SUM(E39:E52)</f>
        <v>0</v>
      </c>
      <c r="F53" s="49"/>
    </row>
    <row r="54" spans="1:6" ht="12" thickBot="1" x14ac:dyDescent="0.25">
      <c r="A54" s="188">
        <f t="shared" si="0"/>
        <v>44</v>
      </c>
      <c r="B54" s="201" t="s">
        <v>260</v>
      </c>
      <c r="C54" s="185">
        <f>C34+C43+C44+C45+C46+C48+C49</f>
        <v>604877</v>
      </c>
      <c r="D54" s="116" t="s">
        <v>259</v>
      </c>
      <c r="E54" s="162">
        <f>E34+E53</f>
        <v>604877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9" customWidth="1"/>
    <col min="6" max="6" width="9.140625" style="25"/>
    <col min="7" max="16384" width="9.140625" style="3"/>
  </cols>
  <sheetData>
    <row r="1" spans="1:6" ht="12.75" customHeight="1" x14ac:dyDescent="0.2">
      <c r="A1" s="970" t="s">
        <v>1116</v>
      </c>
      <c r="B1" s="970"/>
      <c r="C1" s="970"/>
      <c r="D1" s="970"/>
      <c r="E1" s="970"/>
      <c r="F1"/>
    </row>
    <row r="2" spans="1:6" x14ac:dyDescent="0.2">
      <c r="E2" s="68"/>
    </row>
    <row r="3" spans="1:6" x14ac:dyDescent="0.2">
      <c r="E3" s="68"/>
    </row>
    <row r="4" spans="1:6" x14ac:dyDescent="0.2">
      <c r="B4" s="971" t="s">
        <v>73</v>
      </c>
      <c r="C4" s="971"/>
      <c r="D4" s="971"/>
      <c r="E4" s="971"/>
    </row>
    <row r="5" spans="1:6" x14ac:dyDescent="0.2">
      <c r="B5" s="1165" t="s">
        <v>471</v>
      </c>
      <c r="C5" s="1165"/>
      <c r="D5" s="1165"/>
      <c r="E5" s="1165"/>
    </row>
    <row r="6" spans="1:6" ht="12.75" customHeight="1" x14ac:dyDescent="0.2">
      <c r="B6" s="1171" t="s">
        <v>1007</v>
      </c>
      <c r="C6" s="1171"/>
      <c r="D6" s="1171"/>
      <c r="E6" s="1171"/>
      <c r="F6" s="3"/>
    </row>
    <row r="7" spans="1:6" x14ac:dyDescent="0.2">
      <c r="B7" s="991" t="s">
        <v>204</v>
      </c>
      <c r="C7" s="991"/>
      <c r="D7" s="991"/>
      <c r="E7" s="991"/>
    </row>
    <row r="8" spans="1:6" ht="12.75" customHeight="1" x14ac:dyDescent="0.2">
      <c r="A8" s="992" t="s">
        <v>53</v>
      </c>
      <c r="B8" s="1080" t="s">
        <v>54</v>
      </c>
      <c r="C8" s="995" t="s">
        <v>55</v>
      </c>
      <c r="D8" s="1169" t="s">
        <v>56</v>
      </c>
      <c r="E8" s="989" t="s">
        <v>57</v>
      </c>
      <c r="F8" s="3"/>
    </row>
    <row r="9" spans="1:6" ht="12.75" customHeight="1" x14ac:dyDescent="0.2">
      <c r="A9" s="993"/>
      <c r="B9" s="1081"/>
      <c r="C9" s="996"/>
      <c r="D9" s="1170"/>
      <c r="E9" s="990"/>
      <c r="F9" s="3"/>
    </row>
    <row r="10" spans="1:6" s="15" customFormat="1" ht="36.6" customHeight="1" x14ac:dyDescent="0.2">
      <c r="A10" s="994"/>
      <c r="B10" s="28" t="s">
        <v>58</v>
      </c>
      <c r="C10" s="287" t="s">
        <v>61</v>
      </c>
      <c r="D10" s="139" t="s">
        <v>62</v>
      </c>
      <c r="E10" s="289" t="s">
        <v>61</v>
      </c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3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kötelező'!D47+'Intézm kötelező-nem kötelező'!E47</f>
        <v>42220</v>
      </c>
      <c r="F12" s="3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kötelező'!F47+'Intézm kötelező-nem kötelező'!G47</f>
        <v>5500</v>
      </c>
      <c r="F13" s="3"/>
    </row>
    <row r="14" spans="1:6" x14ac:dyDescent="0.2">
      <c r="A14" s="268">
        <f t="shared" si="0"/>
        <v>4</v>
      </c>
      <c r="B14" s="13" t="s">
        <v>687</v>
      </c>
      <c r="C14" s="57"/>
      <c r="D14" s="23" t="s">
        <v>161</v>
      </c>
      <c r="E14" s="108">
        <f>'Intézm kötelező-nem kötelező'!H47+'Intézm kötelező-nem kötelező'!I47</f>
        <v>32000</v>
      </c>
      <c r="F14" s="3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3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8"/>
      <c r="F16" s="3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3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kötelező'!J47+'Intézm kötelező-nem kötelező'!K47</f>
        <v>0</v>
      </c>
      <c r="F18" s="3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kötelező'!L47+'Intézm kötelező-nem kötelező'!M47</f>
        <v>0</v>
      </c>
      <c r="F19" s="3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kötelező'!AC47+'Intézm kötelező-nem kötelező'!AD47</f>
        <v>3200</v>
      </c>
      <c r="D20" s="23" t="s">
        <v>483</v>
      </c>
      <c r="E20" s="110">
        <f>'Intézm kötelező-nem kötelező'!N47+'Intézm kötelező-nem kötelező'!O47</f>
        <v>0</v>
      </c>
      <c r="F20" s="3"/>
    </row>
    <row r="21" spans="1:6" x14ac:dyDescent="0.2">
      <c r="A21" s="268">
        <f t="shared" si="0"/>
        <v>11</v>
      </c>
      <c r="C21" s="228"/>
      <c r="D21" s="23" t="s">
        <v>255</v>
      </c>
      <c r="E21" s="110"/>
      <c r="F21" s="3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kötelező'!AI47+'Intézm kötelező-nem kötelező'!AJ47</f>
        <v>0</v>
      </c>
      <c r="D22" s="23" t="s">
        <v>256</v>
      </c>
      <c r="E22" s="110"/>
    </row>
    <row r="23" spans="1:6" s="16" customFormat="1" x14ac:dyDescent="0.2">
      <c r="A23" s="268">
        <f t="shared" si="0"/>
        <v>13</v>
      </c>
      <c r="B23" s="25" t="s">
        <v>40</v>
      </c>
      <c r="C23" s="228"/>
      <c r="D23" s="36"/>
      <c r="E23" s="110"/>
    </row>
    <row r="24" spans="1:6" x14ac:dyDescent="0.2">
      <c r="A24" s="268">
        <f t="shared" si="0"/>
        <v>14</v>
      </c>
      <c r="B24" s="13" t="s">
        <v>41</v>
      </c>
      <c r="C24" s="237"/>
      <c r="D24" s="37" t="s">
        <v>63</v>
      </c>
      <c r="E24" s="111">
        <f>SUM(E12:E22)</f>
        <v>79720</v>
      </c>
      <c r="F24" s="3"/>
    </row>
    <row r="25" spans="1:6" x14ac:dyDescent="0.2">
      <c r="A25" s="268">
        <f t="shared" si="0"/>
        <v>15</v>
      </c>
      <c r="B25" s="13" t="s">
        <v>42</v>
      </c>
      <c r="C25" s="228"/>
      <c r="D25" s="36"/>
      <c r="E25" s="110"/>
      <c r="F25" s="3"/>
    </row>
    <row r="26" spans="1:6" x14ac:dyDescent="0.2">
      <c r="A26" s="268">
        <f t="shared" si="0"/>
        <v>16</v>
      </c>
      <c r="B26" s="13" t="s">
        <v>43</v>
      </c>
      <c r="C26" s="238"/>
      <c r="D26" s="24" t="s">
        <v>32</v>
      </c>
      <c r="E26" s="110"/>
      <c r="F26" s="3"/>
    </row>
    <row r="27" spans="1:6" x14ac:dyDescent="0.2">
      <c r="A27" s="268">
        <f t="shared" si="0"/>
        <v>17</v>
      </c>
      <c r="B27" s="13" t="s">
        <v>44</v>
      </c>
      <c r="C27" s="229"/>
      <c r="D27" s="23" t="s">
        <v>194</v>
      </c>
      <c r="E27" s="110">
        <f>'felhalm. kiad.  '!G100</f>
        <v>3810</v>
      </c>
      <c r="F27" s="3"/>
    </row>
    <row r="28" spans="1:6" x14ac:dyDescent="0.2">
      <c r="A28" s="268">
        <f t="shared" si="0"/>
        <v>18</v>
      </c>
      <c r="B28" s="13"/>
      <c r="C28" s="229"/>
      <c r="D28" s="23" t="s">
        <v>29</v>
      </c>
      <c r="E28" s="110">
        <v>0</v>
      </c>
      <c r="F28" s="3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10"/>
      <c r="F29" s="3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264</v>
      </c>
      <c r="E30" s="110">
        <f>'Intézm kötelező-nem kötelező'!R47+'Intézm kötelező-nem kötelező'!S47</f>
        <v>0</v>
      </c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kötelező'!T47+'Intézm kötelező-nem kötelező'!U47</f>
        <v>0</v>
      </c>
      <c r="F31" s="3"/>
    </row>
    <row r="32" spans="1:6" s="4" customFormat="1" x14ac:dyDescent="0.2">
      <c r="A32" s="268">
        <f t="shared" si="0"/>
        <v>22</v>
      </c>
      <c r="B32" s="39" t="s">
        <v>49</v>
      </c>
      <c r="C32" s="181">
        <f>C14+C20+C29</f>
        <v>3500</v>
      </c>
      <c r="D32" s="23" t="s">
        <v>257</v>
      </c>
      <c r="E32" s="110"/>
    </row>
    <row r="33" spans="1:6" x14ac:dyDescent="0.2">
      <c r="A33" s="268">
        <f t="shared" si="0"/>
        <v>23</v>
      </c>
      <c r="B33" s="40" t="s">
        <v>64</v>
      </c>
      <c r="C33" s="71">
        <f>C16+C22+C30</f>
        <v>0</v>
      </c>
      <c r="D33" s="41" t="s">
        <v>65</v>
      </c>
      <c r="E33" s="112">
        <f>SUM(E27:E31)</f>
        <v>3810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5">
        <f>E24+E33</f>
        <v>83530</v>
      </c>
      <c r="F34" s="49"/>
    </row>
    <row r="35" spans="1:6" x14ac:dyDescent="0.2">
      <c r="A35" s="268">
        <f t="shared" si="0"/>
        <v>25</v>
      </c>
      <c r="C35" s="197"/>
      <c r="D35" s="36"/>
      <c r="E35" s="198"/>
      <c r="F35" s="3"/>
    </row>
    <row r="36" spans="1:6" x14ac:dyDescent="0.2">
      <c r="A36" s="268">
        <f t="shared" si="0"/>
        <v>26</v>
      </c>
      <c r="C36" s="197"/>
      <c r="D36" s="37"/>
      <c r="E36" s="234"/>
      <c r="F36" s="3"/>
    </row>
    <row r="37" spans="1:6" s="4" customFormat="1" x14ac:dyDescent="0.2">
      <c r="A37" s="268">
        <f t="shared" si="0"/>
        <v>27</v>
      </c>
      <c r="B37" s="25"/>
      <c r="C37" s="197"/>
      <c r="D37" s="36"/>
      <c r="E37" s="198"/>
    </row>
    <row r="38" spans="1:6" s="4" customFormat="1" x14ac:dyDescent="0.2">
      <c r="A38" s="268">
        <f t="shared" si="0"/>
        <v>28</v>
      </c>
      <c r="B38" s="18" t="s">
        <v>50</v>
      </c>
      <c r="C38" s="238"/>
      <c r="D38" s="24" t="s">
        <v>31</v>
      </c>
      <c r="E38" s="226"/>
    </row>
    <row r="39" spans="1:6" s="4" customFormat="1" ht="12" customHeight="1" x14ac:dyDescent="0.2">
      <c r="A39" s="268">
        <f t="shared" si="0"/>
        <v>29</v>
      </c>
      <c r="B39" s="21" t="s">
        <v>463</v>
      </c>
      <c r="C39" s="238"/>
      <c r="D39" s="44" t="s">
        <v>4</v>
      </c>
      <c r="E39" s="235"/>
    </row>
    <row r="40" spans="1:6" s="4" customFormat="1" x14ac:dyDescent="0.2">
      <c r="A40" s="268">
        <f t="shared" si="0"/>
        <v>30</v>
      </c>
      <c r="B40" s="25" t="s">
        <v>498</v>
      </c>
      <c r="C40" s="238"/>
      <c r="D40" s="123" t="s">
        <v>3</v>
      </c>
      <c r="E40" s="226"/>
    </row>
    <row r="41" spans="1:6" x14ac:dyDescent="0.2">
      <c r="A41" s="268">
        <f t="shared" si="0"/>
        <v>31</v>
      </c>
      <c r="B41" s="14" t="s">
        <v>465</v>
      </c>
      <c r="C41" s="239"/>
      <c r="D41" s="23" t="s">
        <v>5</v>
      </c>
      <c r="E41" s="226"/>
      <c r="F41" s="3"/>
    </row>
    <row r="42" spans="1:6" x14ac:dyDescent="0.2">
      <c r="A42" s="268">
        <f t="shared" si="0"/>
        <v>32</v>
      </c>
      <c r="B42" s="14" t="s">
        <v>151</v>
      </c>
      <c r="C42" s="229"/>
      <c r="D42" s="23" t="s">
        <v>6</v>
      </c>
      <c r="E42" s="226"/>
      <c r="F42" s="3"/>
    </row>
    <row r="43" spans="1:6" x14ac:dyDescent="0.2">
      <c r="A43" s="268">
        <f t="shared" si="0"/>
        <v>33</v>
      </c>
      <c r="B43" s="121" t="s">
        <v>152</v>
      </c>
      <c r="C43" s="57">
        <v>3592</v>
      </c>
      <c r="D43" s="23" t="s">
        <v>7</v>
      </c>
      <c r="E43" s="226"/>
      <c r="F43" s="3"/>
    </row>
    <row r="44" spans="1:6" x14ac:dyDescent="0.2">
      <c r="A44" s="268">
        <f t="shared" si="0"/>
        <v>34</v>
      </c>
      <c r="B44" s="121" t="s">
        <v>494</v>
      </c>
      <c r="C44" s="57">
        <v>0</v>
      </c>
      <c r="D44" s="23"/>
      <c r="E44" s="226"/>
      <c r="F44" s="3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3"/>
    </row>
    <row r="46" spans="1:6" x14ac:dyDescent="0.2">
      <c r="A46" s="268">
        <f t="shared" si="0"/>
        <v>36</v>
      </c>
      <c r="B46" s="14" t="s">
        <v>467</v>
      </c>
      <c r="C46" s="57"/>
      <c r="D46" s="23" t="s">
        <v>9</v>
      </c>
      <c r="E46" s="198"/>
      <c r="F46" s="3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3"/>
    </row>
    <row r="48" spans="1:6" x14ac:dyDescent="0.2">
      <c r="A48" s="268">
        <f t="shared" si="0"/>
        <v>38</v>
      </c>
      <c r="B48" s="121" t="s">
        <v>156</v>
      </c>
      <c r="C48" s="57">
        <f>E24-(C34+C43+C44)</f>
        <v>72628</v>
      </c>
      <c r="D48" s="23" t="s">
        <v>11</v>
      </c>
      <c r="E48" s="198"/>
      <c r="F48" s="3"/>
    </row>
    <row r="49" spans="1:6" x14ac:dyDescent="0.2">
      <c r="A49" s="268">
        <f t="shared" si="0"/>
        <v>39</v>
      </c>
      <c r="B49" s="121" t="s">
        <v>157</v>
      </c>
      <c r="C49" s="57">
        <f>E33-C33</f>
        <v>3810</v>
      </c>
      <c r="D49" s="23" t="s">
        <v>12</v>
      </c>
      <c r="E49" s="198"/>
      <c r="F49" s="3"/>
    </row>
    <row r="50" spans="1:6" x14ac:dyDescent="0.2">
      <c r="A50" s="268">
        <f t="shared" si="0"/>
        <v>40</v>
      </c>
      <c r="B50" s="14" t="s">
        <v>1</v>
      </c>
      <c r="C50" s="229"/>
      <c r="D50" s="23" t="s">
        <v>13</v>
      </c>
      <c r="E50" s="198"/>
      <c r="F50" s="3"/>
    </row>
    <row r="51" spans="1:6" x14ac:dyDescent="0.2">
      <c r="A51" s="268">
        <f t="shared" si="0"/>
        <v>41</v>
      </c>
      <c r="B51" s="14"/>
      <c r="C51" s="229"/>
      <c r="D51" s="23" t="s">
        <v>14</v>
      </c>
      <c r="E51" s="198"/>
      <c r="F51" s="3"/>
    </row>
    <row r="52" spans="1:6" x14ac:dyDescent="0.2">
      <c r="A52" s="268">
        <f t="shared" si="0"/>
        <v>42</v>
      </c>
      <c r="B52" s="14"/>
      <c r="C52" s="229"/>
      <c r="D52" s="23" t="s">
        <v>15</v>
      </c>
      <c r="E52" s="198"/>
      <c r="F52" s="3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80030</v>
      </c>
      <c r="D53" s="18" t="s">
        <v>258</v>
      </c>
      <c r="E53" s="95">
        <f>SUM(E39:E52)</f>
        <v>0</v>
      </c>
      <c r="F53" s="3"/>
    </row>
    <row r="54" spans="1:6" ht="12" thickBot="1" x14ac:dyDescent="0.25">
      <c r="A54" s="188">
        <f t="shared" si="0"/>
        <v>44</v>
      </c>
      <c r="B54" s="201" t="s">
        <v>260</v>
      </c>
      <c r="C54" s="161">
        <f>C34+C53</f>
        <v>83530</v>
      </c>
      <c r="D54" s="62" t="s">
        <v>259</v>
      </c>
      <c r="E54" s="162">
        <f>E34+E53</f>
        <v>83530</v>
      </c>
      <c r="F54" s="3"/>
    </row>
    <row r="55" spans="1:6" x14ac:dyDescent="0.2">
      <c r="B55" s="42"/>
      <c r="C55" s="38"/>
      <c r="D55" s="38"/>
      <c r="E55" s="4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9" customWidth="1"/>
    <col min="6" max="6" width="9.140625" style="25"/>
    <col min="7" max="16384" width="9.140625" style="3"/>
  </cols>
  <sheetData>
    <row r="1" spans="1:6" ht="12.75" customHeight="1" x14ac:dyDescent="0.2">
      <c r="B1" s="1172" t="s">
        <v>1117</v>
      </c>
      <c r="C1" s="1018"/>
      <c r="D1" s="1018"/>
      <c r="E1" s="1018"/>
    </row>
    <row r="2" spans="1:6" x14ac:dyDescent="0.2">
      <c r="E2" s="68"/>
    </row>
    <row r="3" spans="1:6" x14ac:dyDescent="0.2">
      <c r="E3" s="68"/>
    </row>
    <row r="4" spans="1:6" ht="12.75" customHeight="1" x14ac:dyDescent="0.2">
      <c r="A4" s="971" t="s">
        <v>73</v>
      </c>
      <c r="B4" s="971"/>
      <c r="C4" s="971"/>
      <c r="D4" s="971"/>
      <c r="E4" s="971"/>
    </row>
    <row r="5" spans="1:6" ht="12.75" customHeight="1" x14ac:dyDescent="0.2">
      <c r="A5" s="1165" t="s">
        <v>474</v>
      </c>
      <c r="B5" s="1165"/>
      <c r="C5" s="1165"/>
      <c r="D5" s="1165"/>
      <c r="E5" s="1165"/>
    </row>
    <row r="6" spans="1:6" ht="12.75" customHeight="1" x14ac:dyDescent="0.2">
      <c r="A6" s="971" t="s">
        <v>1006</v>
      </c>
      <c r="B6" s="971"/>
      <c r="C6" s="971"/>
      <c r="D6" s="971"/>
      <c r="E6" s="971"/>
    </row>
    <row r="7" spans="1:6" x14ac:dyDescent="0.2">
      <c r="B7" s="991" t="s">
        <v>206</v>
      </c>
      <c r="C7" s="991"/>
      <c r="D7" s="972"/>
      <c r="E7" s="991"/>
    </row>
    <row r="8" spans="1:6" ht="12.75" customHeight="1" x14ac:dyDescent="0.2">
      <c r="A8" s="1173" t="s">
        <v>53</v>
      </c>
      <c r="B8" s="1174" t="s">
        <v>54</v>
      </c>
      <c r="C8" s="995" t="s">
        <v>55</v>
      </c>
      <c r="D8" s="1176" t="s">
        <v>56</v>
      </c>
      <c r="E8" s="1167" t="s">
        <v>57</v>
      </c>
      <c r="F8" s="49"/>
    </row>
    <row r="9" spans="1:6" ht="12.75" customHeight="1" x14ac:dyDescent="0.2">
      <c r="A9" s="1173"/>
      <c r="B9" s="1175"/>
      <c r="C9" s="996"/>
      <c r="D9" s="1176"/>
      <c r="E9" s="1168"/>
      <c r="F9" s="49"/>
    </row>
    <row r="10" spans="1:6" s="15" customFormat="1" ht="36.6" customHeight="1" x14ac:dyDescent="0.2">
      <c r="A10" s="974"/>
      <c r="B10" s="315" t="s">
        <v>58</v>
      </c>
      <c r="C10" s="288" t="s">
        <v>61</v>
      </c>
      <c r="D10" s="30" t="s">
        <v>62</v>
      </c>
      <c r="E10" s="289" t="s">
        <v>61</v>
      </c>
      <c r="F10" s="133"/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14"/>
      <c r="D12" s="23" t="s">
        <v>159</v>
      </c>
      <c r="E12" s="108">
        <f>'Intézm kötelező-nem kötelező'!D65+'Intézm kötelező-nem kötelező'!E65</f>
        <v>356724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kötelező'!F65+'Intézm kötelező-nem kötelező'!G65</f>
        <v>49470</v>
      </c>
      <c r="F13" s="49"/>
    </row>
    <row r="14" spans="1:6" x14ac:dyDescent="0.2">
      <c r="A14" s="268">
        <f t="shared" si="0"/>
        <v>4</v>
      </c>
      <c r="B14" s="13" t="s">
        <v>688</v>
      </c>
      <c r="C14" s="57">
        <f>'Intézm kötelező-nem kötelező'!AA65+'Intézm kötelező-nem kötelező'!AB65</f>
        <v>2760</v>
      </c>
      <c r="D14" s="23" t="s">
        <v>161</v>
      </c>
      <c r="E14" s="108">
        <f>'Intézm kötelező-nem kötelező'!H65+'Intézm kötelező-nem kötelező'!I65</f>
        <v>201771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10">
        <v>0</v>
      </c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kötelező'!J65+'Intézm kötelező-nem kötelező'!K65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kötelező'!L65+'Intézm kötelező-nem kötelező'!M65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kötelező'!AC65+'Intézm kötelező-nem kötelező'!AD65</f>
        <v>200440</v>
      </c>
      <c r="D20" s="23" t="s">
        <v>482</v>
      </c>
      <c r="E20" s="110">
        <f>'Intézm kötelező-nem kötelező'!N65+'Intézm kötelező-nem kötelező'!O65</f>
        <v>0</v>
      </c>
      <c r="F20" s="49"/>
    </row>
    <row r="21" spans="1:6" x14ac:dyDescent="0.2">
      <c r="A21" s="268">
        <f t="shared" si="0"/>
        <v>11</v>
      </c>
      <c r="C21" s="69"/>
      <c r="D21" s="23" t="s">
        <v>255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kötelező'!AI65+'Intézm kötelező-nem kötelező'!AJ65</f>
        <v>0</v>
      </c>
      <c r="D22" s="23" t="s">
        <v>256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10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111">
        <f>SUM(E12:E22)</f>
        <v>607965</v>
      </c>
      <c r="F24" s="49"/>
    </row>
    <row r="25" spans="1:6" x14ac:dyDescent="0.2">
      <c r="A25" s="268">
        <f t="shared" si="0"/>
        <v>15</v>
      </c>
      <c r="B25" s="13" t="s">
        <v>42</v>
      </c>
      <c r="C25" s="69">
        <v>0</v>
      </c>
      <c r="D25" s="36"/>
      <c r="E25" s="11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11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110">
        <f>'felhalm. kiad.  '!G107</f>
        <v>7400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110"/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1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264</v>
      </c>
      <c r="E30" s="110">
        <f>'Intézm kötelező-nem kötelező'!R65+'Intézm kötelező-nem kötelező'!S65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kötelező'!T65+'Intézm kötelező-nem kötelező'!U65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181">
        <f>C14+C20</f>
        <v>203200</v>
      </c>
      <c r="D32" s="23" t="s">
        <v>257</v>
      </c>
      <c r="E32" s="110"/>
      <c r="F32" s="117"/>
    </row>
    <row r="33" spans="1:6" x14ac:dyDescent="0.2">
      <c r="A33" s="268">
        <f t="shared" si="0"/>
        <v>23</v>
      </c>
      <c r="B33" s="35" t="s">
        <v>64</v>
      </c>
      <c r="C33" s="70">
        <f t="shared" ref="C33" si="1">C16+C24+C25+C26+C27+C30</f>
        <v>0</v>
      </c>
      <c r="D33" s="222" t="s">
        <v>65</v>
      </c>
      <c r="E33" s="111">
        <f>SUM(E27:E31)</f>
        <v>7400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203200</v>
      </c>
      <c r="D34" s="43" t="s">
        <v>66</v>
      </c>
      <c r="E34" s="95">
        <f>E24+E33</f>
        <v>615365</v>
      </c>
      <c r="F34" s="49"/>
    </row>
    <row r="35" spans="1:6" x14ac:dyDescent="0.2">
      <c r="A35" s="268">
        <f t="shared" si="0"/>
        <v>25</v>
      </c>
      <c r="C35" s="59"/>
      <c r="D35" s="36"/>
      <c r="E35" s="110"/>
      <c r="F35" s="49"/>
    </row>
    <row r="36" spans="1:6" x14ac:dyDescent="0.2">
      <c r="A36" s="268">
        <f t="shared" si="0"/>
        <v>26</v>
      </c>
      <c r="C36" s="59"/>
      <c r="D36" s="37"/>
      <c r="E36" s="111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10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95"/>
      <c r="F38" s="117"/>
    </row>
    <row r="39" spans="1:6" s="4" customFormat="1" x14ac:dyDescent="0.2">
      <c r="A39" s="268">
        <f t="shared" si="0"/>
        <v>29</v>
      </c>
      <c r="B39" s="21" t="s">
        <v>463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497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465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152</v>
      </c>
      <c r="C43" s="57">
        <v>32889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494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466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467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371876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7400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109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109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109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412165</v>
      </c>
      <c r="D53" s="24" t="s">
        <v>258</v>
      </c>
      <c r="E53" s="95">
        <f>SUM(E39:E52)</f>
        <v>0</v>
      </c>
      <c r="F53" s="49"/>
    </row>
    <row r="54" spans="1:6" ht="12" thickBot="1" x14ac:dyDescent="0.25">
      <c r="A54" s="202">
        <f t="shared" si="0"/>
        <v>44</v>
      </c>
      <c r="B54" s="116" t="s">
        <v>260</v>
      </c>
      <c r="C54" s="161">
        <f>C34+C53</f>
        <v>615365</v>
      </c>
      <c r="D54" s="116" t="s">
        <v>259</v>
      </c>
      <c r="E54" s="189">
        <f>E34+E53</f>
        <v>615365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70" t="s">
        <v>1103</v>
      </c>
      <c r="C1" s="970"/>
      <c r="D1" s="970"/>
      <c r="E1" s="970"/>
      <c r="F1" s="970"/>
    </row>
    <row r="2" spans="1:21" x14ac:dyDescent="0.2">
      <c r="E2" s="27"/>
    </row>
    <row r="3" spans="1:21" x14ac:dyDescent="0.2">
      <c r="B3" s="971" t="s">
        <v>51</v>
      </c>
      <c r="C3" s="971"/>
      <c r="D3" s="971"/>
      <c r="E3" s="971"/>
    </row>
    <row r="4" spans="1:21" x14ac:dyDescent="0.2">
      <c r="B4" s="971" t="s">
        <v>1055</v>
      </c>
      <c r="C4" s="971"/>
      <c r="D4" s="971"/>
      <c r="E4" s="971"/>
    </row>
    <row r="5" spans="1:21" ht="12.75" customHeight="1" x14ac:dyDescent="0.2">
      <c r="A5" s="982" t="s">
        <v>207</v>
      </c>
      <c r="B5" s="982"/>
      <c r="C5" s="982"/>
      <c r="D5" s="982"/>
      <c r="E5" s="983"/>
    </row>
    <row r="6" spans="1:21" ht="12.75" customHeight="1" x14ac:dyDescent="0.2">
      <c r="A6" s="984" t="s">
        <v>53</v>
      </c>
      <c r="B6" s="985" t="s">
        <v>54</v>
      </c>
      <c r="C6" s="987" t="s">
        <v>55</v>
      </c>
      <c r="D6" s="986" t="s">
        <v>56</v>
      </c>
      <c r="E6" s="989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84"/>
      <c r="B7" s="985"/>
      <c r="C7" s="988"/>
      <c r="D7" s="986"/>
      <c r="E7" s="990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84"/>
      <c r="B8" s="175" t="s">
        <v>58</v>
      </c>
      <c r="C8" s="176" t="s">
        <v>61</v>
      </c>
      <c r="D8" s="177" t="s">
        <v>62</v>
      </c>
      <c r="E8" s="292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71">
        <v>1</v>
      </c>
      <c r="B9" s="178" t="s">
        <v>22</v>
      </c>
      <c r="C9" s="179"/>
      <c r="D9" s="180" t="s">
        <v>23</v>
      </c>
      <c r="E9" s="107"/>
      <c r="F9" s="45"/>
      <c r="P9" s="3"/>
      <c r="Q9" s="3"/>
      <c r="R9" s="3"/>
      <c r="S9" s="3"/>
      <c r="T9" s="3"/>
      <c r="U9" s="3"/>
    </row>
    <row r="10" spans="1:21" x14ac:dyDescent="0.2">
      <c r="A10" s="272">
        <f>A9+1</f>
        <v>2</v>
      </c>
      <c r="B10" s="12" t="s">
        <v>33</v>
      </c>
      <c r="C10" s="57"/>
      <c r="D10" s="114" t="s">
        <v>24</v>
      </c>
      <c r="E10" s="109">
        <f>Össz.önkor.mérleg.!E10</f>
        <v>1080883</v>
      </c>
      <c r="F10" s="45"/>
      <c r="P10" s="3"/>
      <c r="Q10" s="3"/>
      <c r="R10" s="3"/>
      <c r="S10" s="3"/>
      <c r="T10" s="3"/>
      <c r="U10" s="3"/>
    </row>
    <row r="11" spans="1:21" x14ac:dyDescent="0.2">
      <c r="A11" s="272">
        <f t="shared" ref="A11:A46" si="0">A10+1</f>
        <v>3</v>
      </c>
      <c r="B11" s="12" t="s">
        <v>34</v>
      </c>
      <c r="C11" s="57">
        <f>Össz.önkor.mérleg.!C11</f>
        <v>483902</v>
      </c>
      <c r="D11" s="114" t="s">
        <v>25</v>
      </c>
      <c r="E11" s="109">
        <f>Össz.önkor.mérleg.!E11</f>
        <v>162768</v>
      </c>
      <c r="F11" s="45"/>
      <c r="P11" s="3"/>
      <c r="Q11" s="3"/>
      <c r="R11" s="3"/>
      <c r="S11" s="3"/>
      <c r="T11" s="3"/>
      <c r="U11" s="3"/>
    </row>
    <row r="12" spans="1:21" x14ac:dyDescent="0.2">
      <c r="A12" s="272">
        <f t="shared" si="0"/>
        <v>4</v>
      </c>
      <c r="B12" s="12" t="s">
        <v>486</v>
      </c>
      <c r="C12" s="57">
        <f>Össz.önkor.mérleg.!C12</f>
        <v>0</v>
      </c>
      <c r="D12" s="114" t="s">
        <v>27</v>
      </c>
      <c r="E12" s="109">
        <f>Össz.önkor.mérleg.!E12</f>
        <v>1737017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72">
        <f t="shared" si="0"/>
        <v>5</v>
      </c>
      <c r="B13" s="12" t="s">
        <v>689</v>
      </c>
      <c r="C13" s="57">
        <f>Össz.önkor.mérleg.!C13</f>
        <v>16629</v>
      </c>
      <c r="D13" s="114"/>
      <c r="E13" s="108"/>
      <c r="F13" s="45"/>
      <c r="P13" s="3"/>
      <c r="Q13" s="3"/>
      <c r="R13" s="3"/>
      <c r="S13" s="3"/>
      <c r="T13" s="3"/>
      <c r="U13" s="3"/>
    </row>
    <row r="14" spans="1:21" x14ac:dyDescent="0.2">
      <c r="A14" s="272">
        <f t="shared" si="0"/>
        <v>6</v>
      </c>
      <c r="B14" s="12" t="s">
        <v>36</v>
      </c>
      <c r="C14" s="57">
        <f>Össz.önkor.mérleg.!C17</f>
        <v>1498000</v>
      </c>
      <c r="D14" s="114" t="s">
        <v>26</v>
      </c>
      <c r="E14" s="109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72">
        <f t="shared" si="0"/>
        <v>7</v>
      </c>
      <c r="B15" s="12"/>
      <c r="C15" s="57"/>
      <c r="D15" s="114" t="s">
        <v>28</v>
      </c>
      <c r="E15" s="108"/>
      <c r="F15" s="45"/>
      <c r="P15" s="3"/>
      <c r="Q15" s="3"/>
      <c r="R15" s="3"/>
      <c r="S15" s="3"/>
      <c r="T15" s="3"/>
      <c r="U15" s="3"/>
    </row>
    <row r="16" spans="1:21" x14ac:dyDescent="0.2">
      <c r="A16" s="272">
        <f t="shared" si="0"/>
        <v>8</v>
      </c>
      <c r="B16" s="12" t="s">
        <v>38</v>
      </c>
      <c r="C16" s="69">
        <f>Össz.önkor.mérleg.!C20</f>
        <v>616137</v>
      </c>
      <c r="D16" s="114" t="s">
        <v>263</v>
      </c>
      <c r="E16" s="109">
        <f>Össz.önkor.mérleg.!E17</f>
        <v>18048</v>
      </c>
      <c r="F16" s="45"/>
      <c r="P16" s="3"/>
      <c r="Q16" s="3"/>
      <c r="R16" s="3"/>
      <c r="S16" s="3"/>
      <c r="T16" s="3"/>
      <c r="U16" s="3"/>
    </row>
    <row r="17" spans="1:21" x14ac:dyDescent="0.2">
      <c r="A17" s="272">
        <f t="shared" si="0"/>
        <v>9</v>
      </c>
      <c r="B17" s="163" t="s">
        <v>37</v>
      </c>
      <c r="C17" s="69"/>
      <c r="D17" s="114" t="s">
        <v>262</v>
      </c>
      <c r="E17" s="109">
        <f>Össz.önkor.mérleg.!E18</f>
        <v>205399</v>
      </c>
      <c r="F17" s="45"/>
      <c r="P17" s="3"/>
      <c r="Q17" s="3"/>
      <c r="R17" s="3"/>
      <c r="S17" s="3"/>
      <c r="T17" s="3"/>
      <c r="U17" s="3"/>
    </row>
    <row r="18" spans="1:21" x14ac:dyDescent="0.2">
      <c r="A18" s="272">
        <f t="shared" si="0"/>
        <v>10</v>
      </c>
      <c r="B18" s="163"/>
      <c r="C18" s="69"/>
      <c r="D18" s="114" t="s">
        <v>135</v>
      </c>
      <c r="E18" s="57">
        <f>Össz.önkor.mérleg.!E19</f>
        <v>178678</v>
      </c>
      <c r="F18" s="45"/>
      <c r="P18" s="3"/>
      <c r="Q18" s="3"/>
      <c r="R18" s="3"/>
      <c r="S18" s="3"/>
      <c r="T18" s="3"/>
      <c r="U18" s="3"/>
    </row>
    <row r="19" spans="1:21" x14ac:dyDescent="0.2">
      <c r="A19" s="272">
        <f t="shared" si="0"/>
        <v>11</v>
      </c>
      <c r="B19" s="12" t="s">
        <v>551</v>
      </c>
      <c r="C19" s="57">
        <f>Össz.önkor.mérleg.!C29</f>
        <v>300</v>
      </c>
      <c r="D19" s="114" t="s">
        <v>255</v>
      </c>
      <c r="E19" s="109">
        <f>Össz.önkor.mérleg.!E20</f>
        <v>1220</v>
      </c>
      <c r="F19" s="45"/>
      <c r="P19" s="3"/>
      <c r="Q19" s="3"/>
      <c r="R19" s="3"/>
      <c r="S19" s="3"/>
      <c r="T19" s="3"/>
      <c r="U19" s="3"/>
    </row>
    <row r="20" spans="1:21" x14ac:dyDescent="0.2">
      <c r="A20" s="272">
        <f t="shared" si="0"/>
        <v>12</v>
      </c>
      <c r="B20" s="3"/>
      <c r="C20" s="69"/>
      <c r="D20" s="114" t="s">
        <v>256</v>
      </c>
      <c r="E20" s="109">
        <f>Össz.önkor.mérleg.!E21</f>
        <v>2500</v>
      </c>
      <c r="F20" s="45"/>
      <c r="P20" s="3"/>
      <c r="Q20" s="3"/>
      <c r="R20" s="3"/>
      <c r="S20" s="3"/>
      <c r="T20" s="3"/>
      <c r="U20" s="3"/>
    </row>
    <row r="21" spans="1:21" x14ac:dyDescent="0.2">
      <c r="A21" s="272">
        <f t="shared" si="0"/>
        <v>13</v>
      </c>
      <c r="B21" s="3"/>
      <c r="C21" s="69"/>
      <c r="D21" s="114"/>
      <c r="E21" s="108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72">
        <f t="shared" si="0"/>
        <v>14</v>
      </c>
      <c r="B22" s="5" t="s">
        <v>49</v>
      </c>
      <c r="C22" s="181">
        <f>SUM(C11:C20)</f>
        <v>2614968</v>
      </c>
      <c r="D22" s="169" t="s">
        <v>63</v>
      </c>
      <c r="E22" s="111">
        <f>SUM(E10:E21)</f>
        <v>3402822</v>
      </c>
      <c r="F22" s="120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72">
        <f t="shared" si="0"/>
        <v>15</v>
      </c>
      <c r="B23" s="3"/>
      <c r="C23" s="69"/>
      <c r="D23" s="132"/>
      <c r="E23" s="110"/>
      <c r="F23" s="120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72">
        <f t="shared" si="0"/>
        <v>16</v>
      </c>
      <c r="B24" s="4" t="s">
        <v>48</v>
      </c>
      <c r="C24" s="168">
        <f>SUM(C22:C23)</f>
        <v>2614968</v>
      </c>
      <c r="D24" s="171" t="s">
        <v>66</v>
      </c>
      <c r="E24" s="95">
        <f>SUM(E22:E23)</f>
        <v>3402822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73">
        <f t="shared" si="0"/>
        <v>17</v>
      </c>
      <c r="B25" s="165"/>
      <c r="C25" s="205"/>
      <c r="D25" s="132"/>
      <c r="E25" s="110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73">
        <f t="shared" si="0"/>
        <v>18</v>
      </c>
      <c r="B26" s="220" t="s">
        <v>419</v>
      </c>
      <c r="C26" s="219">
        <f>C24-E24</f>
        <v>-787854</v>
      </c>
      <c r="D26" s="138"/>
      <c r="E26" s="110"/>
      <c r="F26" s="45"/>
      <c r="P26" s="3"/>
      <c r="Q26" s="3"/>
      <c r="R26" s="3"/>
      <c r="S26" s="3"/>
      <c r="T26" s="3"/>
      <c r="U26" s="3"/>
    </row>
    <row r="27" spans="1:21" x14ac:dyDescent="0.2">
      <c r="A27" s="273">
        <f t="shared" si="0"/>
        <v>19</v>
      </c>
      <c r="B27" s="316" t="s">
        <v>690</v>
      </c>
      <c r="C27" s="138">
        <v>168922</v>
      </c>
      <c r="D27" s="114"/>
      <c r="E27" s="110"/>
      <c r="F27" s="49"/>
      <c r="P27" s="3"/>
      <c r="Q27" s="3"/>
      <c r="R27" s="3"/>
      <c r="S27" s="3"/>
      <c r="T27" s="3"/>
      <c r="U27" s="3"/>
    </row>
    <row r="28" spans="1:21" x14ac:dyDescent="0.2">
      <c r="A28" s="273">
        <f t="shared" si="0"/>
        <v>20</v>
      </c>
      <c r="B28" s="138" t="s">
        <v>50</v>
      </c>
      <c r="C28" s="138"/>
      <c r="D28" s="170" t="s">
        <v>31</v>
      </c>
      <c r="E28" s="110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73">
        <f t="shared" si="0"/>
        <v>21</v>
      </c>
      <c r="B29" s="174" t="s">
        <v>463</v>
      </c>
      <c r="C29" s="138"/>
      <c r="D29" s="172" t="s">
        <v>4</v>
      </c>
      <c r="E29" s="110"/>
      <c r="F29" s="134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73">
        <f t="shared" si="0"/>
        <v>22</v>
      </c>
      <c r="B30" s="187" t="s">
        <v>607</v>
      </c>
      <c r="C30" s="57">
        <f>Össz.önkor.mérleg.!C41</f>
        <v>0</v>
      </c>
      <c r="D30" s="232" t="s">
        <v>3</v>
      </c>
      <c r="E30" s="59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73">
        <f t="shared" si="0"/>
        <v>23</v>
      </c>
      <c r="B31" s="3" t="s">
        <v>517</v>
      </c>
      <c r="C31" s="57">
        <f>-'felhalm. mérleg'!C33</f>
        <v>0</v>
      </c>
      <c r="D31" s="49"/>
      <c r="E31" s="110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73">
        <f t="shared" si="0"/>
        <v>24</v>
      </c>
      <c r="B32" s="57" t="s">
        <v>426</v>
      </c>
      <c r="C32" s="174">
        <v>0</v>
      </c>
      <c r="D32" s="114" t="s">
        <v>5</v>
      </c>
      <c r="E32" s="110"/>
      <c r="F32" s="117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73">
        <f t="shared" si="0"/>
        <v>25</v>
      </c>
      <c r="B33" s="57" t="s">
        <v>464</v>
      </c>
      <c r="C33" s="57"/>
      <c r="D33" s="114" t="s">
        <v>6</v>
      </c>
      <c r="E33" s="112"/>
      <c r="F33" s="49"/>
      <c r="P33" s="3"/>
      <c r="Q33" s="3"/>
      <c r="R33" s="3"/>
      <c r="S33" s="3"/>
      <c r="T33" s="3"/>
      <c r="U33" s="3"/>
    </row>
    <row r="34" spans="1:21" x14ac:dyDescent="0.2">
      <c r="A34" s="273">
        <f t="shared" si="0"/>
        <v>26</v>
      </c>
      <c r="B34" s="57" t="s">
        <v>428</v>
      </c>
      <c r="C34" s="57">
        <f>'pü.mérleg Önkorm.'!C44-'felhalm. mérleg'!C36+'pü.mérleg Hivatal'!D43+'püm. GAMESZ. '!C43+'püm-TASZII.'!C43+'püm Festetics'!C43</f>
        <v>768656</v>
      </c>
      <c r="D34" s="114" t="s">
        <v>7</v>
      </c>
      <c r="E34" s="95"/>
      <c r="F34" s="49"/>
      <c r="P34" s="3"/>
      <c r="Q34" s="3"/>
      <c r="R34" s="3"/>
      <c r="S34" s="3"/>
      <c r="T34" s="3"/>
      <c r="U34" s="3"/>
    </row>
    <row r="35" spans="1:21" x14ac:dyDescent="0.2">
      <c r="A35" s="273">
        <f t="shared" si="0"/>
        <v>27</v>
      </c>
      <c r="B35" s="57" t="s">
        <v>672</v>
      </c>
      <c r="C35" s="57">
        <f>'pü.mérleg Önkorm.'!C45-'felhalm. mérleg'!C37</f>
        <v>0</v>
      </c>
      <c r="D35" s="114"/>
      <c r="E35" s="95"/>
      <c r="F35" s="49"/>
      <c r="P35" s="3"/>
      <c r="Q35" s="3"/>
      <c r="R35" s="3"/>
      <c r="S35" s="3"/>
      <c r="T35" s="3"/>
      <c r="U35" s="3"/>
    </row>
    <row r="36" spans="1:21" x14ac:dyDescent="0.2">
      <c r="A36" s="273">
        <f t="shared" si="0"/>
        <v>28</v>
      </c>
      <c r="B36" s="57" t="s">
        <v>669</v>
      </c>
      <c r="C36" s="57">
        <f>Össz.önkor.mérleg.!C46</f>
        <v>0</v>
      </c>
      <c r="D36" s="114"/>
      <c r="E36" s="95"/>
      <c r="F36" s="49"/>
      <c r="P36" s="3"/>
      <c r="Q36" s="3"/>
      <c r="R36" s="3"/>
      <c r="S36" s="3"/>
      <c r="T36" s="3"/>
      <c r="U36" s="3"/>
    </row>
    <row r="37" spans="1:21" x14ac:dyDescent="0.2">
      <c r="A37" s="273">
        <f t="shared" si="0"/>
        <v>29</v>
      </c>
      <c r="B37" s="12" t="s">
        <v>427</v>
      </c>
      <c r="C37" s="57"/>
      <c r="D37" s="114" t="s">
        <v>8</v>
      </c>
      <c r="E37" s="110"/>
      <c r="F37" s="49"/>
      <c r="P37" s="3"/>
      <c r="Q37" s="3"/>
      <c r="R37" s="3"/>
      <c r="S37" s="3"/>
      <c r="T37" s="3"/>
      <c r="U37" s="3"/>
    </row>
    <row r="38" spans="1:21" x14ac:dyDescent="0.2">
      <c r="A38" s="273">
        <f t="shared" si="0"/>
        <v>30</v>
      </c>
      <c r="B38" s="57" t="s">
        <v>466</v>
      </c>
      <c r="C38" s="57">
        <f>Össz.önkor.mérleg.!C47</f>
        <v>51735</v>
      </c>
      <c r="D38" s="114" t="s">
        <v>9</v>
      </c>
      <c r="E38" s="111">
        <f>Össz.önkor.mérleg.!E48</f>
        <v>51735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73">
        <f t="shared" si="0"/>
        <v>31</v>
      </c>
      <c r="B39" s="57" t="s">
        <v>467</v>
      </c>
      <c r="C39" s="57"/>
      <c r="D39" s="114" t="s">
        <v>10</v>
      </c>
      <c r="E39" s="110"/>
      <c r="F39" s="117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73">
        <f t="shared" si="0"/>
        <v>32</v>
      </c>
      <c r="B40" s="57" t="s">
        <v>468</v>
      </c>
      <c r="C40" s="57"/>
      <c r="D40" s="114" t="s">
        <v>11</v>
      </c>
      <c r="E40" s="95"/>
      <c r="F40" s="117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73">
        <f t="shared" si="0"/>
        <v>33</v>
      </c>
      <c r="B41" s="57" t="s">
        <v>469</v>
      </c>
      <c r="C41" s="57"/>
      <c r="D41" s="114" t="s">
        <v>12</v>
      </c>
      <c r="E41" s="113"/>
      <c r="F41" s="117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73">
        <f t="shared" si="0"/>
        <v>34</v>
      </c>
      <c r="B42" s="57" t="s">
        <v>0</v>
      </c>
      <c r="C42" s="57"/>
      <c r="D42" s="114" t="s">
        <v>13</v>
      </c>
      <c r="E42" s="95"/>
      <c r="F42" s="117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73">
        <f t="shared" si="0"/>
        <v>35</v>
      </c>
      <c r="B43" s="57" t="s">
        <v>1</v>
      </c>
      <c r="C43" s="57">
        <f>Össz.önkor.mérleg.!C52</f>
        <v>0</v>
      </c>
      <c r="D43" s="114" t="s">
        <v>14</v>
      </c>
      <c r="E43" s="95"/>
      <c r="F43" s="49"/>
      <c r="P43" s="3"/>
      <c r="Q43" s="3"/>
      <c r="R43" s="3"/>
      <c r="S43" s="3"/>
      <c r="T43" s="3"/>
      <c r="U43" s="3"/>
    </row>
    <row r="44" spans="1:21" x14ac:dyDescent="0.2">
      <c r="A44" s="273">
        <f t="shared" si="0"/>
        <v>36</v>
      </c>
      <c r="B44" s="57" t="s">
        <v>2</v>
      </c>
      <c r="C44" s="57"/>
      <c r="D44" s="114" t="s">
        <v>15</v>
      </c>
      <c r="E44" s="95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4">
        <f t="shared" si="0"/>
        <v>37</v>
      </c>
      <c r="B45" s="4" t="s">
        <v>265</v>
      </c>
      <c r="C45" s="138">
        <f t="shared" ref="C45" si="1">SUM(C29:C43)</f>
        <v>820391</v>
      </c>
      <c r="D45" s="170" t="s">
        <v>258</v>
      </c>
      <c r="E45" s="95">
        <f>SUM(E29:E44)</f>
        <v>201459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3">
        <f t="shared" si="0"/>
        <v>38</v>
      </c>
      <c r="B46" s="204" t="s">
        <v>260</v>
      </c>
      <c r="C46" s="317">
        <f t="shared" ref="C46" si="2">C24+C45+C27</f>
        <v>3604281</v>
      </c>
      <c r="D46" s="199" t="s">
        <v>259</v>
      </c>
      <c r="E46" s="162">
        <f>E24+E45</f>
        <v>3604281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D7" activePane="bottomRight" state="frozen"/>
      <selection activeCell="B65" sqref="B65"/>
      <selection pane="topRight" activeCell="B65" sqref="B65"/>
      <selection pane="bottomLeft" activeCell="B65" sqref="B65"/>
      <selection pane="bottomRight" activeCell="C41" sqref="C4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55" customWidth="1"/>
    <col min="5" max="5" width="10.42578125" style="455" bestFit="1" customWidth="1"/>
    <col min="6" max="9" width="9.7109375" style="455" customWidth="1"/>
    <col min="10" max="10" width="10.140625" style="455" customWidth="1"/>
    <col min="11" max="14" width="9.7109375" style="455" customWidth="1"/>
    <col min="15" max="15" width="11.5703125" style="455" customWidth="1"/>
    <col min="16" max="16" width="10.140625" style="10" customWidth="1"/>
    <col min="17" max="16384" width="9.140625" style="10"/>
  </cols>
  <sheetData>
    <row r="1" spans="1:33" ht="12.75" customHeight="1" x14ac:dyDescent="0.25">
      <c r="A1" s="1172" t="s">
        <v>1118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/>
      <c r="O1" s="1172"/>
      <c r="P1" s="726"/>
      <c r="Q1" s="726"/>
      <c r="R1" s="726"/>
      <c r="S1" s="726"/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726"/>
    </row>
    <row r="2" spans="1:33" ht="14.1" customHeight="1" x14ac:dyDescent="0.25">
      <c r="B2" s="1061" t="s">
        <v>79</v>
      </c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</row>
    <row r="3" spans="1:33" ht="14.1" customHeight="1" x14ac:dyDescent="0.25">
      <c r="B3" s="1061" t="s">
        <v>1061</v>
      </c>
      <c r="C3" s="1061"/>
      <c r="D3" s="1061"/>
      <c r="E3" s="1061"/>
      <c r="F3" s="1061"/>
      <c r="G3" s="1061"/>
      <c r="H3" s="1061"/>
      <c r="I3" s="1061"/>
      <c r="J3" s="1061"/>
      <c r="K3" s="1061"/>
      <c r="L3" s="1061"/>
      <c r="M3" s="1061"/>
      <c r="N3" s="1061"/>
      <c r="O3" s="1061"/>
    </row>
    <row r="4" spans="1:33" ht="14.1" customHeight="1" x14ac:dyDescent="0.25">
      <c r="B4" s="635"/>
      <c r="C4" s="727"/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727"/>
      <c r="O4" s="727"/>
    </row>
    <row r="5" spans="1:33" ht="15" customHeight="1" x14ac:dyDescent="0.25">
      <c r="A5" s="1177"/>
      <c r="B5" s="728" t="s">
        <v>54</v>
      </c>
      <c r="C5" s="729" t="s">
        <v>55</v>
      </c>
      <c r="D5" s="729" t="s">
        <v>56</v>
      </c>
      <c r="E5" s="729" t="s">
        <v>57</v>
      </c>
      <c r="F5" s="729" t="s">
        <v>286</v>
      </c>
      <c r="G5" s="729" t="s">
        <v>287</v>
      </c>
      <c r="H5" s="729" t="s">
        <v>288</v>
      </c>
      <c r="I5" s="729" t="s">
        <v>384</v>
      </c>
      <c r="J5" s="729" t="s">
        <v>390</v>
      </c>
      <c r="K5" s="729" t="s">
        <v>391</v>
      </c>
      <c r="L5" s="729" t="s">
        <v>392</v>
      </c>
      <c r="M5" s="729" t="s">
        <v>393</v>
      </c>
      <c r="N5" s="729" t="s">
        <v>394</v>
      </c>
      <c r="O5" s="730" t="s">
        <v>395</v>
      </c>
    </row>
    <row r="6" spans="1:33" ht="12.75" customHeight="1" x14ac:dyDescent="0.25">
      <c r="A6" s="1178"/>
      <c r="B6" s="731" t="s">
        <v>78</v>
      </c>
      <c r="C6" s="732" t="s">
        <v>396</v>
      </c>
      <c r="D6" s="732" t="s">
        <v>397</v>
      </c>
      <c r="E6" s="732" t="s">
        <v>398</v>
      </c>
      <c r="F6" s="732" t="s">
        <v>399</v>
      </c>
      <c r="G6" s="732" t="s">
        <v>400</v>
      </c>
      <c r="H6" s="732" t="s">
        <v>401</v>
      </c>
      <c r="I6" s="732" t="s">
        <v>402</v>
      </c>
      <c r="J6" s="732" t="s">
        <v>403</v>
      </c>
      <c r="K6" s="732" t="s">
        <v>404</v>
      </c>
      <c r="L6" s="732" t="s">
        <v>405</v>
      </c>
      <c r="M6" s="732" t="s">
        <v>406</v>
      </c>
      <c r="N6" s="732" t="s">
        <v>407</v>
      </c>
      <c r="O6" s="733" t="s">
        <v>336</v>
      </c>
    </row>
    <row r="7" spans="1:33" ht="12.75" customHeight="1" x14ac:dyDescent="0.25">
      <c r="A7" s="734" t="s">
        <v>295</v>
      </c>
      <c r="B7" s="11" t="s">
        <v>436</v>
      </c>
      <c r="O7" s="735"/>
    </row>
    <row r="8" spans="1:33" ht="15.75" customHeight="1" x14ac:dyDescent="0.25">
      <c r="A8" s="397" t="s">
        <v>303</v>
      </c>
      <c r="B8" s="10" t="s">
        <v>430</v>
      </c>
      <c r="C8" s="455">
        <f>ROUND(O8/12,0)</f>
        <v>40325</v>
      </c>
      <c r="D8" s="455">
        <f>C8</f>
        <v>40325</v>
      </c>
      <c r="E8" s="455">
        <f t="shared" ref="E8:M8" si="0">D8</f>
        <v>40325</v>
      </c>
      <c r="F8" s="455">
        <f t="shared" si="0"/>
        <v>40325</v>
      </c>
      <c r="G8" s="455">
        <f t="shared" si="0"/>
        <v>40325</v>
      </c>
      <c r="H8" s="455">
        <f t="shared" si="0"/>
        <v>40325</v>
      </c>
      <c r="I8" s="455">
        <f t="shared" si="0"/>
        <v>40325</v>
      </c>
      <c r="J8" s="455">
        <f t="shared" si="0"/>
        <v>40325</v>
      </c>
      <c r="K8" s="455">
        <f t="shared" si="0"/>
        <v>40325</v>
      </c>
      <c r="L8" s="455">
        <f t="shared" si="0"/>
        <v>40325</v>
      </c>
      <c r="M8" s="455">
        <f t="shared" si="0"/>
        <v>40325</v>
      </c>
      <c r="N8" s="455">
        <f>O8-11*M8</f>
        <v>40327</v>
      </c>
      <c r="O8" s="735">
        <f>Össz.önkor.mérleg.!C11</f>
        <v>483902</v>
      </c>
      <c r="P8" s="736"/>
    </row>
    <row r="9" spans="1:33" ht="16.5" customHeight="1" x14ac:dyDescent="0.25">
      <c r="A9" s="397" t="s">
        <v>304</v>
      </c>
      <c r="B9" s="10" t="s">
        <v>431</v>
      </c>
      <c r="C9" s="455">
        <f t="shared" ref="C9:C12" si="1">ROUND(O9/12,0)</f>
        <v>1386</v>
      </c>
      <c r="D9" s="455">
        <f>C9</f>
        <v>1386</v>
      </c>
      <c r="E9" s="455">
        <f t="shared" ref="E9:M10" si="2">D9</f>
        <v>1386</v>
      </c>
      <c r="F9" s="455">
        <f t="shared" si="2"/>
        <v>1386</v>
      </c>
      <c r="G9" s="455">
        <f t="shared" si="2"/>
        <v>1386</v>
      </c>
      <c r="H9" s="455">
        <f t="shared" si="2"/>
        <v>1386</v>
      </c>
      <c r="I9" s="455">
        <f t="shared" si="2"/>
        <v>1386</v>
      </c>
      <c r="J9" s="455">
        <f t="shared" si="2"/>
        <v>1386</v>
      </c>
      <c r="K9" s="455">
        <f t="shared" si="2"/>
        <v>1386</v>
      </c>
      <c r="L9" s="455">
        <f t="shared" si="2"/>
        <v>1386</v>
      </c>
      <c r="M9" s="455">
        <f t="shared" si="2"/>
        <v>1386</v>
      </c>
      <c r="N9" s="455">
        <f t="shared" ref="N9:N12" si="3">O9-11*M9</f>
        <v>1383</v>
      </c>
      <c r="O9" s="735">
        <f>Össz.önkor.mérleg.!C13</f>
        <v>16629</v>
      </c>
      <c r="P9" s="736"/>
    </row>
    <row r="10" spans="1:33" ht="16.5" customHeight="1" x14ac:dyDescent="0.25">
      <c r="A10" s="397"/>
      <c r="B10" s="10" t="s">
        <v>986</v>
      </c>
      <c r="C10" s="455">
        <f t="shared" si="1"/>
        <v>25</v>
      </c>
      <c r="D10" s="455">
        <f>C10</f>
        <v>25</v>
      </c>
      <c r="E10" s="455">
        <f t="shared" si="2"/>
        <v>25</v>
      </c>
      <c r="F10" s="455">
        <f t="shared" si="2"/>
        <v>25</v>
      </c>
      <c r="G10" s="455">
        <f t="shared" si="2"/>
        <v>25</v>
      </c>
      <c r="H10" s="455">
        <f t="shared" si="2"/>
        <v>25</v>
      </c>
      <c r="I10" s="455">
        <f t="shared" si="2"/>
        <v>25</v>
      </c>
      <c r="J10" s="455">
        <f t="shared" si="2"/>
        <v>25</v>
      </c>
      <c r="K10" s="455">
        <f t="shared" si="2"/>
        <v>25</v>
      </c>
      <c r="L10" s="455">
        <f t="shared" si="2"/>
        <v>25</v>
      </c>
      <c r="M10" s="455">
        <f t="shared" si="2"/>
        <v>25</v>
      </c>
      <c r="N10" s="455">
        <f t="shared" si="3"/>
        <v>25</v>
      </c>
      <c r="O10" s="735">
        <f>Össz.önkor.mérleg.!C29</f>
        <v>300</v>
      </c>
      <c r="P10" s="736"/>
    </row>
    <row r="11" spans="1:33" ht="15.75" customHeight="1" x14ac:dyDescent="0.25">
      <c r="A11" s="397" t="s">
        <v>305</v>
      </c>
      <c r="B11" s="10" t="s">
        <v>269</v>
      </c>
      <c r="C11" s="455">
        <f t="shared" si="1"/>
        <v>124833</v>
      </c>
      <c r="D11" s="455">
        <f>C11</f>
        <v>124833</v>
      </c>
      <c r="E11" s="455">
        <f t="shared" ref="E11:M11" si="4">D11</f>
        <v>124833</v>
      </c>
      <c r="F11" s="455">
        <f t="shared" si="4"/>
        <v>124833</v>
      </c>
      <c r="G11" s="455">
        <f t="shared" si="4"/>
        <v>124833</v>
      </c>
      <c r="H11" s="455">
        <f t="shared" si="4"/>
        <v>124833</v>
      </c>
      <c r="I11" s="455">
        <f t="shared" si="4"/>
        <v>124833</v>
      </c>
      <c r="J11" s="455">
        <f t="shared" si="4"/>
        <v>124833</v>
      </c>
      <c r="K11" s="455">
        <f t="shared" si="4"/>
        <v>124833</v>
      </c>
      <c r="L11" s="455">
        <f t="shared" si="4"/>
        <v>124833</v>
      </c>
      <c r="M11" s="455">
        <f t="shared" si="4"/>
        <v>124833</v>
      </c>
      <c r="N11" s="455">
        <f t="shared" si="3"/>
        <v>124837</v>
      </c>
      <c r="O11" s="735">
        <f>Össz.önkor.mérleg.!C17</f>
        <v>1498000</v>
      </c>
      <c r="P11" s="736"/>
    </row>
    <row r="12" spans="1:33" ht="18" customHeight="1" x14ac:dyDescent="0.25">
      <c r="A12" s="397" t="s">
        <v>306</v>
      </c>
      <c r="B12" s="10" t="s">
        <v>432</v>
      </c>
      <c r="C12" s="737">
        <f t="shared" si="1"/>
        <v>51345</v>
      </c>
      <c r="D12" s="455">
        <f>C12</f>
        <v>51345</v>
      </c>
      <c r="E12" s="455">
        <f t="shared" ref="E12:M12" si="5">D12</f>
        <v>51345</v>
      </c>
      <c r="F12" s="455">
        <f t="shared" si="5"/>
        <v>51345</v>
      </c>
      <c r="G12" s="455">
        <f t="shared" si="5"/>
        <v>51345</v>
      </c>
      <c r="H12" s="455">
        <f t="shared" si="5"/>
        <v>51345</v>
      </c>
      <c r="I12" s="455">
        <f t="shared" si="5"/>
        <v>51345</v>
      </c>
      <c r="J12" s="455">
        <f t="shared" si="5"/>
        <v>51345</v>
      </c>
      <c r="K12" s="455">
        <f t="shared" si="5"/>
        <v>51345</v>
      </c>
      <c r="L12" s="455">
        <f t="shared" si="5"/>
        <v>51345</v>
      </c>
      <c r="M12" s="455">
        <f t="shared" si="5"/>
        <v>51345</v>
      </c>
      <c r="N12" s="455">
        <f t="shared" si="3"/>
        <v>51342</v>
      </c>
      <c r="O12" s="735">
        <f>Össz.önkor.mérleg.!C20</f>
        <v>616137</v>
      </c>
      <c r="P12" s="736"/>
    </row>
    <row r="13" spans="1:33" s="11" customFormat="1" ht="15.75" customHeight="1" x14ac:dyDescent="0.25">
      <c r="A13" s="397" t="s">
        <v>309</v>
      </c>
      <c r="B13" s="738" t="s">
        <v>408</v>
      </c>
      <c r="C13" s="739">
        <f>SUM(C8:C12)</f>
        <v>217914</v>
      </c>
      <c r="D13" s="739">
        <f t="shared" ref="D13:N13" si="6">SUM(D8:D12)</f>
        <v>217914</v>
      </c>
      <c r="E13" s="739">
        <f t="shared" si="6"/>
        <v>217914</v>
      </c>
      <c r="F13" s="739">
        <f t="shared" si="6"/>
        <v>217914</v>
      </c>
      <c r="G13" s="739">
        <f t="shared" si="6"/>
        <v>217914</v>
      </c>
      <c r="H13" s="739">
        <f t="shared" si="6"/>
        <v>217914</v>
      </c>
      <c r="I13" s="739">
        <f t="shared" si="6"/>
        <v>217914</v>
      </c>
      <c r="J13" s="739">
        <f t="shared" si="6"/>
        <v>217914</v>
      </c>
      <c r="K13" s="739">
        <f t="shared" si="6"/>
        <v>217914</v>
      </c>
      <c r="L13" s="739">
        <f t="shared" si="6"/>
        <v>217914</v>
      </c>
      <c r="M13" s="739">
        <f t="shared" si="6"/>
        <v>217914</v>
      </c>
      <c r="N13" s="739">
        <f t="shared" si="6"/>
        <v>217914</v>
      </c>
      <c r="O13" s="740">
        <f>SUM(O8:O12)</f>
        <v>2614968</v>
      </c>
      <c r="P13" s="741"/>
    </row>
    <row r="14" spans="1:33" ht="15.75" customHeight="1" x14ac:dyDescent="0.25">
      <c r="A14" s="397" t="s">
        <v>310</v>
      </c>
      <c r="B14" s="10" t="s">
        <v>433</v>
      </c>
      <c r="C14" s="455">
        <f>ROUND(O14/12,)</f>
        <v>500</v>
      </c>
      <c r="D14" s="455">
        <f>C14</f>
        <v>500</v>
      </c>
      <c r="E14" s="455">
        <f t="shared" ref="E14:M15" si="7">D14</f>
        <v>500</v>
      </c>
      <c r="F14" s="455">
        <f t="shared" si="7"/>
        <v>500</v>
      </c>
      <c r="G14" s="455">
        <f t="shared" si="7"/>
        <v>500</v>
      </c>
      <c r="H14" s="455">
        <f t="shared" si="7"/>
        <v>500</v>
      </c>
      <c r="I14" s="455">
        <f t="shared" si="7"/>
        <v>500</v>
      </c>
      <c r="J14" s="455">
        <f t="shared" si="7"/>
        <v>500</v>
      </c>
      <c r="K14" s="455">
        <f t="shared" si="7"/>
        <v>500</v>
      </c>
      <c r="L14" s="455">
        <f t="shared" si="7"/>
        <v>500</v>
      </c>
      <c r="M14" s="455">
        <f t="shared" si="7"/>
        <v>500</v>
      </c>
      <c r="N14" s="455">
        <f>O14-11*M14</f>
        <v>500</v>
      </c>
      <c r="O14" s="742">
        <f>'felh. bev.  '!D23</f>
        <v>6000</v>
      </c>
      <c r="P14" s="736"/>
    </row>
    <row r="15" spans="1:33" ht="15" customHeight="1" x14ac:dyDescent="0.25">
      <c r="A15" s="397" t="s">
        <v>337</v>
      </c>
      <c r="B15" s="10" t="s">
        <v>434</v>
      </c>
      <c r="C15" s="455">
        <f>ROUND(O15/12,)</f>
        <v>4509</v>
      </c>
      <c r="D15" s="455">
        <f>C15</f>
        <v>4509</v>
      </c>
      <c r="E15" s="455">
        <f t="shared" si="7"/>
        <v>4509</v>
      </c>
      <c r="F15" s="455">
        <f t="shared" si="7"/>
        <v>4509</v>
      </c>
      <c r="G15" s="455">
        <f t="shared" si="7"/>
        <v>4509</v>
      </c>
      <c r="H15" s="455">
        <f t="shared" si="7"/>
        <v>4509</v>
      </c>
      <c r="I15" s="455">
        <f t="shared" si="7"/>
        <v>4509</v>
      </c>
      <c r="J15" s="455">
        <f t="shared" si="7"/>
        <v>4509</v>
      </c>
      <c r="K15" s="455">
        <f t="shared" si="7"/>
        <v>4509</v>
      </c>
      <c r="L15" s="455">
        <f t="shared" si="7"/>
        <v>4509</v>
      </c>
      <c r="M15" s="455">
        <f t="shared" si="7"/>
        <v>4509</v>
      </c>
      <c r="N15" s="455">
        <f>O15-11*M15</f>
        <v>4514</v>
      </c>
      <c r="O15" s="742">
        <f>Össz.önkor.mérleg.!C23+Össz.önkor.mérleg.!C24+Össz.önkor.mérleg.!C25+Össz.önkor.mérleg.!C26+Össz.önkor.mérleg.!C27</f>
        <v>54113</v>
      </c>
      <c r="P15" s="736"/>
    </row>
    <row r="16" spans="1:33" ht="16.5" customHeight="1" x14ac:dyDescent="0.25">
      <c r="A16" s="397" t="s">
        <v>338</v>
      </c>
      <c r="B16" s="10" t="s">
        <v>358</v>
      </c>
      <c r="C16" s="455">
        <f>ROUND(O16/12,0)</f>
        <v>179</v>
      </c>
      <c r="D16" s="455">
        <f>C16</f>
        <v>179</v>
      </c>
      <c r="E16" s="455">
        <f t="shared" ref="E16:M16" si="8">D16</f>
        <v>179</v>
      </c>
      <c r="F16" s="455">
        <f t="shared" si="8"/>
        <v>179</v>
      </c>
      <c r="G16" s="455">
        <f t="shared" si="8"/>
        <v>179</v>
      </c>
      <c r="H16" s="455">
        <f t="shared" si="8"/>
        <v>179</v>
      </c>
      <c r="I16" s="455">
        <f t="shared" si="8"/>
        <v>179</v>
      </c>
      <c r="J16" s="455">
        <f t="shared" si="8"/>
        <v>179</v>
      </c>
      <c r="K16" s="455">
        <f t="shared" si="8"/>
        <v>179</v>
      </c>
      <c r="L16" s="455">
        <f t="shared" si="8"/>
        <v>179</v>
      </c>
      <c r="M16" s="455">
        <f t="shared" si="8"/>
        <v>179</v>
      </c>
      <c r="N16" s="455">
        <f>O16-11*M16</f>
        <v>176</v>
      </c>
      <c r="O16" s="742">
        <f>Össz.önkor.mérleg.!C30</f>
        <v>2145</v>
      </c>
      <c r="P16" s="736"/>
    </row>
    <row r="17" spans="1:256" ht="15" customHeight="1" x14ac:dyDescent="0.25">
      <c r="A17" s="397" t="s">
        <v>339</v>
      </c>
      <c r="O17" s="742">
        <f t="shared" ref="O17" si="9">SUM(C17:N17)</f>
        <v>0</v>
      </c>
      <c r="P17" s="736"/>
    </row>
    <row r="18" spans="1:256" s="11" customFormat="1" ht="16.5" customHeight="1" x14ac:dyDescent="0.25">
      <c r="A18" s="397" t="s">
        <v>340</v>
      </c>
      <c r="B18" s="743" t="s">
        <v>409</v>
      </c>
      <c r="C18" s="739">
        <f>SUM(C14:C17)</f>
        <v>5188</v>
      </c>
      <c r="D18" s="739">
        <f>SUM(D14:D17)</f>
        <v>5188</v>
      </c>
      <c r="E18" s="739">
        <f>SUM(E14:E17)</f>
        <v>5188</v>
      </c>
      <c r="F18" s="739">
        <f t="shared" ref="F18:M18" si="10">SUM(F14:F17)</f>
        <v>5188</v>
      </c>
      <c r="G18" s="739">
        <f t="shared" si="10"/>
        <v>5188</v>
      </c>
      <c r="H18" s="739">
        <f t="shared" si="10"/>
        <v>5188</v>
      </c>
      <c r="I18" s="739">
        <f t="shared" si="10"/>
        <v>5188</v>
      </c>
      <c r="J18" s="739">
        <f t="shared" si="10"/>
        <v>5188</v>
      </c>
      <c r="K18" s="739">
        <f t="shared" si="10"/>
        <v>5188</v>
      </c>
      <c r="L18" s="739">
        <f t="shared" si="10"/>
        <v>5188</v>
      </c>
      <c r="M18" s="739">
        <f t="shared" si="10"/>
        <v>5188</v>
      </c>
      <c r="N18" s="739">
        <f>SUM(N14:N17)</f>
        <v>5190</v>
      </c>
      <c r="O18" s="744">
        <f>SUM(O14:O17)</f>
        <v>62258</v>
      </c>
      <c r="P18" s="741"/>
    </row>
    <row r="19" spans="1:256" s="11" customFormat="1" ht="16.5" customHeight="1" x14ac:dyDescent="0.25">
      <c r="A19" s="397" t="s">
        <v>341</v>
      </c>
      <c r="B19" s="11" t="s">
        <v>435</v>
      </c>
      <c r="C19" s="745"/>
      <c r="D19" s="745"/>
      <c r="E19" s="745"/>
      <c r="F19" s="745"/>
      <c r="G19" s="745"/>
      <c r="H19" s="455"/>
      <c r="I19" s="455"/>
      <c r="J19" s="455"/>
      <c r="K19" s="455"/>
      <c r="L19" s="455"/>
      <c r="M19" s="455"/>
      <c r="N19" s="455"/>
      <c r="O19" s="742">
        <f>SUM(C19:N19)</f>
        <v>0</v>
      </c>
      <c r="P19" s="741"/>
    </row>
    <row r="20" spans="1:256" ht="15.75" customHeight="1" thickBot="1" x14ac:dyDescent="0.3">
      <c r="A20" s="397" t="s">
        <v>342</v>
      </c>
      <c r="B20" s="10" t="s">
        <v>276</v>
      </c>
      <c r="C20" s="455">
        <f>ROUND(O20/12,0)</f>
        <v>155519</v>
      </c>
      <c r="D20" s="455">
        <f>C20</f>
        <v>155519</v>
      </c>
      <c r="E20" s="455">
        <f t="shared" ref="E20:M20" si="11">D20</f>
        <v>155519</v>
      </c>
      <c r="F20" s="455">
        <f t="shared" si="11"/>
        <v>155519</v>
      </c>
      <c r="G20" s="455">
        <f t="shared" si="11"/>
        <v>155519</v>
      </c>
      <c r="H20" s="455">
        <f t="shared" si="11"/>
        <v>155519</v>
      </c>
      <c r="I20" s="455">
        <f t="shared" si="11"/>
        <v>155519</v>
      </c>
      <c r="J20" s="455">
        <f t="shared" si="11"/>
        <v>155519</v>
      </c>
      <c r="K20" s="455">
        <f t="shared" si="11"/>
        <v>155519</v>
      </c>
      <c r="L20" s="455">
        <f t="shared" si="11"/>
        <v>155519</v>
      </c>
      <c r="M20" s="455">
        <f t="shared" si="11"/>
        <v>155519</v>
      </c>
      <c r="N20" s="455">
        <f>O20-11*M20</f>
        <v>155521</v>
      </c>
      <c r="O20" s="742">
        <f>Össz.önkor.mérleg.!C55</f>
        <v>1866230</v>
      </c>
      <c r="P20" s="736"/>
    </row>
    <row r="21" spans="1:256" s="11" customFormat="1" ht="16.5" customHeight="1" thickBot="1" x14ac:dyDescent="0.3">
      <c r="A21" s="397" t="s">
        <v>343</v>
      </c>
      <c r="B21" s="746" t="s">
        <v>410</v>
      </c>
      <c r="C21" s="747">
        <f>C18+C13+C19+C20</f>
        <v>378621</v>
      </c>
      <c r="D21" s="747">
        <f t="shared" ref="D21:N21" si="12">D18+D13+D19+D20</f>
        <v>378621</v>
      </c>
      <c r="E21" s="747">
        <f t="shared" si="12"/>
        <v>378621</v>
      </c>
      <c r="F21" s="747">
        <f t="shared" si="12"/>
        <v>378621</v>
      </c>
      <c r="G21" s="747">
        <f t="shared" si="12"/>
        <v>378621</v>
      </c>
      <c r="H21" s="747">
        <f t="shared" si="12"/>
        <v>378621</v>
      </c>
      <c r="I21" s="747">
        <f t="shared" si="12"/>
        <v>378621</v>
      </c>
      <c r="J21" s="747">
        <f t="shared" si="12"/>
        <v>378621</v>
      </c>
      <c r="K21" s="747">
        <f t="shared" si="12"/>
        <v>378621</v>
      </c>
      <c r="L21" s="747">
        <f t="shared" si="12"/>
        <v>378621</v>
      </c>
      <c r="M21" s="747">
        <f t="shared" si="12"/>
        <v>378621</v>
      </c>
      <c r="N21" s="747">
        <f t="shared" si="12"/>
        <v>378625</v>
      </c>
      <c r="O21" s="748">
        <f>O13+O20+O18</f>
        <v>4543456</v>
      </c>
      <c r="P21" s="741"/>
    </row>
    <row r="22" spans="1:256" s="11" customFormat="1" ht="15" customHeight="1" x14ac:dyDescent="0.25">
      <c r="A22" s="397" t="s">
        <v>344</v>
      </c>
      <c r="C22" s="745"/>
      <c r="D22" s="745"/>
      <c r="E22" s="745"/>
      <c r="F22" s="745"/>
      <c r="G22" s="745"/>
      <c r="H22" s="745"/>
      <c r="I22" s="745"/>
      <c r="J22" s="745"/>
      <c r="K22" s="745"/>
      <c r="L22" s="745"/>
      <c r="M22" s="745"/>
      <c r="N22" s="745"/>
      <c r="O22" s="742"/>
    </row>
    <row r="23" spans="1:256" s="11" customFormat="1" ht="12.75" customHeight="1" x14ac:dyDescent="0.25">
      <c r="A23" s="397" t="s">
        <v>345</v>
      </c>
      <c r="B23" s="11" t="s">
        <v>62</v>
      </c>
      <c r="C23" s="745"/>
      <c r="D23" s="745"/>
      <c r="E23" s="745"/>
      <c r="F23" s="745"/>
      <c r="G23" s="745"/>
      <c r="H23" s="745"/>
      <c r="I23" s="745"/>
      <c r="J23" s="745"/>
      <c r="K23" s="745"/>
      <c r="L23" s="745"/>
      <c r="M23" s="745"/>
      <c r="N23" s="745"/>
      <c r="O23" s="742"/>
    </row>
    <row r="24" spans="1:256" ht="15.75" customHeight="1" x14ac:dyDescent="0.25">
      <c r="A24" s="397" t="s">
        <v>346</v>
      </c>
      <c r="B24" s="10" t="s">
        <v>277</v>
      </c>
      <c r="C24" s="455">
        <f>ROUND(O24/12,0)</f>
        <v>90074</v>
      </c>
      <c r="D24" s="455">
        <f>C24</f>
        <v>90074</v>
      </c>
      <c r="E24" s="455">
        <f t="shared" ref="E24:M24" si="13">D24</f>
        <v>90074</v>
      </c>
      <c r="F24" s="455">
        <f t="shared" si="13"/>
        <v>90074</v>
      </c>
      <c r="G24" s="455">
        <f t="shared" si="13"/>
        <v>90074</v>
      </c>
      <c r="H24" s="455">
        <f t="shared" si="13"/>
        <v>90074</v>
      </c>
      <c r="I24" s="455">
        <f t="shared" si="13"/>
        <v>90074</v>
      </c>
      <c r="J24" s="455">
        <f t="shared" si="13"/>
        <v>90074</v>
      </c>
      <c r="K24" s="455">
        <f t="shared" si="13"/>
        <v>90074</v>
      </c>
      <c r="L24" s="455">
        <f t="shared" si="13"/>
        <v>90074</v>
      </c>
      <c r="M24" s="455">
        <f t="shared" si="13"/>
        <v>90074</v>
      </c>
      <c r="N24" s="455">
        <f>O24-11*M24</f>
        <v>90069</v>
      </c>
      <c r="O24" s="742">
        <f>Össz.önkor.mérleg.!E10</f>
        <v>1080883</v>
      </c>
      <c r="P24" s="736"/>
    </row>
    <row r="25" spans="1:256" ht="17.25" customHeight="1" x14ac:dyDescent="0.25">
      <c r="A25" s="397" t="s">
        <v>347</v>
      </c>
      <c r="B25" s="10" t="s">
        <v>278</v>
      </c>
      <c r="C25" s="455">
        <f t="shared" ref="C25:C31" si="14">ROUND(O25/12,0)</f>
        <v>13564</v>
      </c>
      <c r="D25" s="455">
        <f t="shared" ref="D25:M31" si="15">C25</f>
        <v>13564</v>
      </c>
      <c r="E25" s="455">
        <f t="shared" si="15"/>
        <v>13564</v>
      </c>
      <c r="F25" s="455">
        <f t="shared" si="15"/>
        <v>13564</v>
      </c>
      <c r="G25" s="455">
        <f t="shared" si="15"/>
        <v>13564</v>
      </c>
      <c r="H25" s="455">
        <f t="shared" si="15"/>
        <v>13564</v>
      </c>
      <c r="I25" s="455">
        <f t="shared" si="15"/>
        <v>13564</v>
      </c>
      <c r="J25" s="455">
        <f t="shared" si="15"/>
        <v>13564</v>
      </c>
      <c r="K25" s="455">
        <f t="shared" si="15"/>
        <v>13564</v>
      </c>
      <c r="L25" s="455">
        <f t="shared" si="15"/>
        <v>13564</v>
      </c>
      <c r="M25" s="455">
        <f t="shared" si="15"/>
        <v>13564</v>
      </c>
      <c r="N25" s="455">
        <f t="shared" ref="N25:N31" si="16">O25-11*M25</f>
        <v>13564</v>
      </c>
      <c r="O25" s="742">
        <f>Össz.önkor.mérleg.!E11</f>
        <v>162768</v>
      </c>
      <c r="P25" s="736"/>
    </row>
    <row r="26" spans="1:256" ht="13.5" customHeight="1" x14ac:dyDescent="0.25">
      <c r="A26" s="397" t="s">
        <v>348</v>
      </c>
      <c r="B26" s="10" t="s">
        <v>279</v>
      </c>
      <c r="C26" s="455">
        <f t="shared" si="14"/>
        <v>144751</v>
      </c>
      <c r="D26" s="455">
        <f t="shared" si="15"/>
        <v>144751</v>
      </c>
      <c r="E26" s="455">
        <f t="shared" si="15"/>
        <v>144751</v>
      </c>
      <c r="F26" s="455">
        <f t="shared" si="15"/>
        <v>144751</v>
      </c>
      <c r="G26" s="455">
        <f t="shared" si="15"/>
        <v>144751</v>
      </c>
      <c r="H26" s="455">
        <f t="shared" si="15"/>
        <v>144751</v>
      </c>
      <c r="I26" s="455">
        <f t="shared" si="15"/>
        <v>144751</v>
      </c>
      <c r="J26" s="455">
        <f t="shared" si="15"/>
        <v>144751</v>
      </c>
      <c r="K26" s="455">
        <f t="shared" si="15"/>
        <v>144751</v>
      </c>
      <c r="L26" s="455">
        <f t="shared" si="15"/>
        <v>144751</v>
      </c>
      <c r="M26" s="455">
        <f t="shared" si="15"/>
        <v>144751</v>
      </c>
      <c r="N26" s="455">
        <f t="shared" si="16"/>
        <v>144756</v>
      </c>
      <c r="O26" s="742">
        <f>Össz.önkor.mérleg.!E12</f>
        <v>1737017</v>
      </c>
      <c r="P26" s="736"/>
    </row>
    <row r="27" spans="1:256" ht="15" customHeight="1" x14ac:dyDescent="0.25">
      <c r="A27" s="397" t="s">
        <v>349</v>
      </c>
      <c r="B27" s="10" t="s">
        <v>411</v>
      </c>
      <c r="C27" s="455">
        <f t="shared" si="14"/>
        <v>1359</v>
      </c>
      <c r="D27" s="455">
        <f t="shared" si="15"/>
        <v>1359</v>
      </c>
      <c r="E27" s="455">
        <f t="shared" si="15"/>
        <v>1359</v>
      </c>
      <c r="F27" s="455">
        <f t="shared" si="15"/>
        <v>1359</v>
      </c>
      <c r="G27" s="455">
        <f t="shared" si="15"/>
        <v>1359</v>
      </c>
      <c r="H27" s="455">
        <f t="shared" si="15"/>
        <v>1359</v>
      </c>
      <c r="I27" s="455">
        <f t="shared" si="15"/>
        <v>1359</v>
      </c>
      <c r="J27" s="455">
        <f t="shared" si="15"/>
        <v>1359</v>
      </c>
      <c r="K27" s="455">
        <f t="shared" si="15"/>
        <v>1359</v>
      </c>
      <c r="L27" s="455">
        <f t="shared" si="15"/>
        <v>1359</v>
      </c>
      <c r="M27" s="455">
        <f t="shared" si="15"/>
        <v>1359</v>
      </c>
      <c r="N27" s="455">
        <f t="shared" si="16"/>
        <v>1360</v>
      </c>
      <c r="O27" s="742">
        <f>Össz.önkor.mérleg.!E14</f>
        <v>16309</v>
      </c>
      <c r="P27" s="736"/>
      <c r="IV27" s="736"/>
    </row>
    <row r="28" spans="1:256" ht="15" customHeight="1" x14ac:dyDescent="0.25">
      <c r="A28" s="397" t="s">
        <v>350</v>
      </c>
      <c r="B28" s="10" t="s">
        <v>187</v>
      </c>
      <c r="C28" s="455">
        <f t="shared" si="14"/>
        <v>14890</v>
      </c>
      <c r="D28" s="455">
        <f t="shared" si="15"/>
        <v>14890</v>
      </c>
      <c r="E28" s="455">
        <f t="shared" si="15"/>
        <v>14890</v>
      </c>
      <c r="F28" s="455">
        <f t="shared" si="15"/>
        <v>14890</v>
      </c>
      <c r="G28" s="455">
        <f t="shared" si="15"/>
        <v>14890</v>
      </c>
      <c r="H28" s="455">
        <f t="shared" si="15"/>
        <v>14890</v>
      </c>
      <c r="I28" s="455">
        <f t="shared" si="15"/>
        <v>14890</v>
      </c>
      <c r="J28" s="455">
        <f t="shared" si="15"/>
        <v>14890</v>
      </c>
      <c r="K28" s="455">
        <f t="shared" si="15"/>
        <v>14890</v>
      </c>
      <c r="L28" s="455">
        <f t="shared" si="15"/>
        <v>14890</v>
      </c>
      <c r="M28" s="455">
        <f t="shared" si="15"/>
        <v>14890</v>
      </c>
      <c r="N28" s="455">
        <f t="shared" si="16"/>
        <v>14888</v>
      </c>
      <c r="O28" s="742">
        <f>Össz.önkor.mérleg.!E19</f>
        <v>178678</v>
      </c>
      <c r="P28" s="736"/>
    </row>
    <row r="29" spans="1:256" ht="12.75" customHeight="1" x14ac:dyDescent="0.25">
      <c r="A29" s="397" t="s">
        <v>351</v>
      </c>
      <c r="B29" s="10" t="s">
        <v>280</v>
      </c>
      <c r="C29" s="455">
        <f t="shared" si="14"/>
        <v>1504</v>
      </c>
      <c r="D29" s="455">
        <f t="shared" si="15"/>
        <v>1504</v>
      </c>
      <c r="E29" s="455">
        <f t="shared" si="15"/>
        <v>1504</v>
      </c>
      <c r="F29" s="455">
        <f t="shared" si="15"/>
        <v>1504</v>
      </c>
      <c r="G29" s="455">
        <f t="shared" si="15"/>
        <v>1504</v>
      </c>
      <c r="H29" s="455">
        <f t="shared" si="15"/>
        <v>1504</v>
      </c>
      <c r="I29" s="455">
        <f t="shared" si="15"/>
        <v>1504</v>
      </c>
      <c r="J29" s="455">
        <f t="shared" si="15"/>
        <v>1504</v>
      </c>
      <c r="K29" s="455">
        <f t="shared" si="15"/>
        <v>1504</v>
      </c>
      <c r="L29" s="455">
        <f t="shared" si="15"/>
        <v>1504</v>
      </c>
      <c r="M29" s="455">
        <f t="shared" si="15"/>
        <v>1504</v>
      </c>
      <c r="N29" s="455">
        <f t="shared" si="16"/>
        <v>1504</v>
      </c>
      <c r="O29" s="742">
        <f>Össz.önkor.mérleg.!E17</f>
        <v>18048</v>
      </c>
      <c r="P29" s="736"/>
    </row>
    <row r="30" spans="1:256" ht="15.75" customHeight="1" x14ac:dyDescent="0.25">
      <c r="A30" s="397" t="s">
        <v>352</v>
      </c>
      <c r="B30" s="10" t="s">
        <v>281</v>
      </c>
      <c r="C30" s="455">
        <f t="shared" si="14"/>
        <v>17117</v>
      </c>
      <c r="D30" s="455">
        <f t="shared" si="15"/>
        <v>17117</v>
      </c>
      <c r="E30" s="455">
        <f t="shared" si="15"/>
        <v>17117</v>
      </c>
      <c r="F30" s="455">
        <f t="shared" si="15"/>
        <v>17117</v>
      </c>
      <c r="G30" s="455">
        <f t="shared" si="15"/>
        <v>17117</v>
      </c>
      <c r="H30" s="455">
        <f t="shared" si="15"/>
        <v>17117</v>
      </c>
      <c r="I30" s="455">
        <f t="shared" si="15"/>
        <v>17117</v>
      </c>
      <c r="J30" s="455">
        <f t="shared" si="15"/>
        <v>17117</v>
      </c>
      <c r="K30" s="455">
        <f t="shared" si="15"/>
        <v>17117</v>
      </c>
      <c r="L30" s="455">
        <f t="shared" si="15"/>
        <v>17117</v>
      </c>
      <c r="M30" s="455">
        <f t="shared" si="15"/>
        <v>17117</v>
      </c>
      <c r="N30" s="455">
        <f t="shared" si="16"/>
        <v>17112</v>
      </c>
      <c r="O30" s="742">
        <f>Össz.önkor.mérleg.!E18</f>
        <v>205399</v>
      </c>
      <c r="P30" s="736"/>
    </row>
    <row r="31" spans="1:256" ht="15" customHeight="1" x14ac:dyDescent="0.25">
      <c r="A31" s="397" t="s">
        <v>359</v>
      </c>
      <c r="B31" s="10" t="s">
        <v>439</v>
      </c>
      <c r="C31" s="455">
        <f t="shared" si="14"/>
        <v>310</v>
      </c>
      <c r="D31" s="455">
        <f t="shared" si="15"/>
        <v>310</v>
      </c>
      <c r="E31" s="455">
        <f t="shared" si="15"/>
        <v>310</v>
      </c>
      <c r="F31" s="455">
        <f t="shared" si="15"/>
        <v>310</v>
      </c>
      <c r="G31" s="455">
        <f t="shared" si="15"/>
        <v>310</v>
      </c>
      <c r="H31" s="455">
        <f t="shared" si="15"/>
        <v>310</v>
      </c>
      <c r="I31" s="455">
        <f t="shared" si="15"/>
        <v>310</v>
      </c>
      <c r="J31" s="455">
        <f t="shared" si="15"/>
        <v>310</v>
      </c>
      <c r="K31" s="455">
        <f t="shared" si="15"/>
        <v>310</v>
      </c>
      <c r="L31" s="455">
        <f t="shared" si="15"/>
        <v>310</v>
      </c>
      <c r="M31" s="455">
        <f t="shared" si="15"/>
        <v>310</v>
      </c>
      <c r="N31" s="455">
        <f t="shared" si="16"/>
        <v>310</v>
      </c>
      <c r="O31" s="742">
        <f>Össz.önkor.mérleg.!E20+Össz.önkor.mérleg.!E21</f>
        <v>3720</v>
      </c>
      <c r="P31" s="736"/>
    </row>
    <row r="32" spans="1:256" ht="15.75" customHeight="1" x14ac:dyDescent="0.25">
      <c r="A32" s="397" t="s">
        <v>360</v>
      </c>
      <c r="B32" s="743" t="s">
        <v>412</v>
      </c>
      <c r="C32" s="739">
        <f>SUM(C24:C31)</f>
        <v>283569</v>
      </c>
      <c r="D32" s="739">
        <f>SUM(D24:D31)</f>
        <v>283569</v>
      </c>
      <c r="E32" s="739">
        <f t="shared" ref="E32:N32" si="17">SUM(E24:E31)</f>
        <v>283569</v>
      </c>
      <c r="F32" s="739">
        <f t="shared" si="17"/>
        <v>283569</v>
      </c>
      <c r="G32" s="739">
        <f t="shared" si="17"/>
        <v>283569</v>
      </c>
      <c r="H32" s="739">
        <f t="shared" si="17"/>
        <v>283569</v>
      </c>
      <c r="I32" s="739">
        <f t="shared" si="17"/>
        <v>283569</v>
      </c>
      <c r="J32" s="739">
        <f t="shared" si="17"/>
        <v>283569</v>
      </c>
      <c r="K32" s="739">
        <f t="shared" si="17"/>
        <v>283569</v>
      </c>
      <c r="L32" s="739">
        <f t="shared" si="17"/>
        <v>283569</v>
      </c>
      <c r="M32" s="739">
        <f t="shared" si="17"/>
        <v>283569</v>
      </c>
      <c r="N32" s="739">
        <f t="shared" si="17"/>
        <v>283563</v>
      </c>
      <c r="O32" s="744">
        <f>SUM(O24:O31)</f>
        <v>3402822</v>
      </c>
      <c r="P32" s="736"/>
    </row>
    <row r="33" spans="1:16" ht="15" customHeight="1" x14ac:dyDescent="0.25">
      <c r="A33" s="397" t="s">
        <v>361</v>
      </c>
      <c r="B33" s="10" t="s">
        <v>413</v>
      </c>
      <c r="C33" s="455">
        <f>ROUND(O33/12,0)</f>
        <v>71707</v>
      </c>
      <c r="D33" s="455">
        <f>C33</f>
        <v>71707</v>
      </c>
      <c r="E33" s="455">
        <f t="shared" ref="E33:M33" si="18">D33</f>
        <v>71707</v>
      </c>
      <c r="F33" s="455">
        <f t="shared" si="18"/>
        <v>71707</v>
      </c>
      <c r="G33" s="455">
        <f t="shared" si="18"/>
        <v>71707</v>
      </c>
      <c r="H33" s="455">
        <f t="shared" si="18"/>
        <v>71707</v>
      </c>
      <c r="I33" s="455">
        <f t="shared" si="18"/>
        <v>71707</v>
      </c>
      <c r="J33" s="455">
        <f t="shared" si="18"/>
        <v>71707</v>
      </c>
      <c r="K33" s="455">
        <f t="shared" si="18"/>
        <v>71707</v>
      </c>
      <c r="L33" s="455">
        <f t="shared" si="18"/>
        <v>71707</v>
      </c>
      <c r="M33" s="455">
        <f t="shared" si="18"/>
        <v>71707</v>
      </c>
      <c r="N33" s="455">
        <f>O33-11*M33</f>
        <v>71705</v>
      </c>
      <c r="O33" s="742">
        <f>Össz.önkor.mérleg.!E27</f>
        <v>860482</v>
      </c>
      <c r="P33" s="736"/>
    </row>
    <row r="34" spans="1:16" ht="15" customHeight="1" x14ac:dyDescent="0.25">
      <c r="A34" s="397" t="s">
        <v>362</v>
      </c>
      <c r="B34" s="10" t="s">
        <v>299</v>
      </c>
      <c r="C34" s="455">
        <f t="shared" ref="C34:C38" si="19">ROUND(O34/12,0)</f>
        <v>476</v>
      </c>
      <c r="D34" s="455">
        <f t="shared" ref="D34:M38" si="20">C34</f>
        <v>476</v>
      </c>
      <c r="E34" s="455">
        <f t="shared" si="20"/>
        <v>476</v>
      </c>
      <c r="F34" s="455">
        <f t="shared" si="20"/>
        <v>476</v>
      </c>
      <c r="G34" s="455">
        <f t="shared" si="20"/>
        <v>476</v>
      </c>
      <c r="H34" s="455">
        <f t="shared" si="20"/>
        <v>476</v>
      </c>
      <c r="I34" s="455">
        <f t="shared" si="20"/>
        <v>476</v>
      </c>
      <c r="J34" s="455">
        <f t="shared" si="20"/>
        <v>476</v>
      </c>
      <c r="K34" s="455">
        <f t="shared" si="20"/>
        <v>476</v>
      </c>
      <c r="L34" s="455">
        <f t="shared" si="20"/>
        <v>476</v>
      </c>
      <c r="M34" s="455">
        <f t="shared" si="20"/>
        <v>476</v>
      </c>
      <c r="N34" s="455">
        <f t="shared" ref="N34:N38" si="21">O34-11*M34</f>
        <v>479</v>
      </c>
      <c r="O34" s="742">
        <f>Össz.önkor.mérleg.!E28</f>
        <v>5715</v>
      </c>
      <c r="P34" s="736"/>
    </row>
    <row r="35" spans="1:16" ht="15.75" customHeight="1" x14ac:dyDescent="0.25">
      <c r="A35" s="397" t="s">
        <v>363</v>
      </c>
      <c r="B35" s="10" t="s">
        <v>282</v>
      </c>
      <c r="O35" s="742"/>
    </row>
    <row r="36" spans="1:16" ht="15.75" customHeight="1" x14ac:dyDescent="0.25">
      <c r="A36" s="397" t="s">
        <v>364</v>
      </c>
      <c r="B36" s="10" t="s">
        <v>437</v>
      </c>
      <c r="C36" s="455">
        <f t="shared" si="19"/>
        <v>131</v>
      </c>
      <c r="D36" s="455">
        <f t="shared" si="20"/>
        <v>131</v>
      </c>
      <c r="E36" s="455">
        <f t="shared" si="20"/>
        <v>131</v>
      </c>
      <c r="F36" s="455">
        <f t="shared" si="20"/>
        <v>131</v>
      </c>
      <c r="G36" s="455">
        <f t="shared" si="20"/>
        <v>131</v>
      </c>
      <c r="H36" s="455">
        <f t="shared" si="20"/>
        <v>131</v>
      </c>
      <c r="I36" s="455">
        <f t="shared" si="20"/>
        <v>131</v>
      </c>
      <c r="J36" s="455">
        <f t="shared" si="20"/>
        <v>131</v>
      </c>
      <c r="K36" s="455">
        <f t="shared" si="20"/>
        <v>131</v>
      </c>
      <c r="L36" s="455">
        <f t="shared" si="20"/>
        <v>131</v>
      </c>
      <c r="M36" s="455">
        <f t="shared" si="20"/>
        <v>131</v>
      </c>
      <c r="N36" s="455">
        <f t="shared" si="21"/>
        <v>133</v>
      </c>
      <c r="O36" s="742">
        <f>Össz.önkor.mérleg.!E30</f>
        <v>1574</v>
      </c>
    </row>
    <row r="37" spans="1:16" ht="16.5" customHeight="1" x14ac:dyDescent="0.25">
      <c r="A37" s="397" t="s">
        <v>365</v>
      </c>
      <c r="B37" s="10" t="s">
        <v>438</v>
      </c>
      <c r="C37" s="455">
        <f t="shared" si="19"/>
        <v>5273</v>
      </c>
      <c r="D37" s="455">
        <f t="shared" si="20"/>
        <v>5273</v>
      </c>
      <c r="E37" s="455">
        <f t="shared" si="20"/>
        <v>5273</v>
      </c>
      <c r="F37" s="455">
        <f t="shared" si="20"/>
        <v>5273</v>
      </c>
      <c r="G37" s="455">
        <f t="shared" si="20"/>
        <v>5273</v>
      </c>
      <c r="H37" s="455">
        <f t="shared" si="20"/>
        <v>5273</v>
      </c>
      <c r="I37" s="455">
        <f t="shared" si="20"/>
        <v>5273</v>
      </c>
      <c r="J37" s="455">
        <f t="shared" si="20"/>
        <v>5273</v>
      </c>
      <c r="K37" s="455">
        <f t="shared" si="20"/>
        <v>5273</v>
      </c>
      <c r="L37" s="455">
        <f t="shared" si="20"/>
        <v>5273</v>
      </c>
      <c r="M37" s="455">
        <f t="shared" si="20"/>
        <v>5273</v>
      </c>
      <c r="N37" s="455">
        <f t="shared" si="21"/>
        <v>5278</v>
      </c>
      <c r="O37" s="742">
        <f>Össz.önkor.mérleg.!E32</f>
        <v>63281</v>
      </c>
      <c r="P37" s="736"/>
    </row>
    <row r="38" spans="1:16" ht="15" customHeight="1" x14ac:dyDescent="0.25">
      <c r="A38" s="397" t="s">
        <v>366</v>
      </c>
      <c r="B38" s="10" t="s">
        <v>440</v>
      </c>
      <c r="C38" s="455">
        <f t="shared" si="19"/>
        <v>677</v>
      </c>
      <c r="D38" s="455">
        <f t="shared" si="20"/>
        <v>677</v>
      </c>
      <c r="E38" s="455">
        <f t="shared" si="20"/>
        <v>677</v>
      </c>
      <c r="F38" s="455">
        <f t="shared" si="20"/>
        <v>677</v>
      </c>
      <c r="G38" s="455">
        <f t="shared" si="20"/>
        <v>677</v>
      </c>
      <c r="H38" s="455">
        <f t="shared" si="20"/>
        <v>677</v>
      </c>
      <c r="I38" s="455">
        <f t="shared" si="20"/>
        <v>677</v>
      </c>
      <c r="J38" s="455">
        <f t="shared" si="20"/>
        <v>677</v>
      </c>
      <c r="K38" s="455">
        <f t="shared" si="20"/>
        <v>677</v>
      </c>
      <c r="L38" s="455">
        <f t="shared" si="20"/>
        <v>677</v>
      </c>
      <c r="M38" s="455">
        <f t="shared" si="20"/>
        <v>677</v>
      </c>
      <c r="N38" s="455">
        <f t="shared" si="21"/>
        <v>676</v>
      </c>
      <c r="O38" s="742">
        <f>Össz.önkor.mérleg.!E33</f>
        <v>8123</v>
      </c>
      <c r="P38" s="736"/>
    </row>
    <row r="39" spans="1:16" s="11" customFormat="1" ht="15" customHeight="1" x14ac:dyDescent="0.25">
      <c r="A39" s="397" t="s">
        <v>367</v>
      </c>
      <c r="B39" s="738" t="s">
        <v>441</v>
      </c>
      <c r="C39" s="749">
        <f>SUM(C33:C38)</f>
        <v>78264</v>
      </c>
      <c r="D39" s="749">
        <f>SUM(D33:D38)</f>
        <v>78264</v>
      </c>
      <c r="E39" s="749">
        <f t="shared" ref="E39:O39" si="22">SUM(E33:E38)</f>
        <v>78264</v>
      </c>
      <c r="F39" s="749">
        <f t="shared" si="22"/>
        <v>78264</v>
      </c>
      <c r="G39" s="749">
        <f t="shared" si="22"/>
        <v>78264</v>
      </c>
      <c r="H39" s="749">
        <f t="shared" si="22"/>
        <v>78264</v>
      </c>
      <c r="I39" s="749">
        <f t="shared" si="22"/>
        <v>78264</v>
      </c>
      <c r="J39" s="749">
        <f t="shared" si="22"/>
        <v>78264</v>
      </c>
      <c r="K39" s="749">
        <f t="shared" si="22"/>
        <v>78264</v>
      </c>
      <c r="L39" s="749">
        <f t="shared" si="22"/>
        <v>78264</v>
      </c>
      <c r="M39" s="749">
        <f t="shared" si="22"/>
        <v>78264</v>
      </c>
      <c r="N39" s="749">
        <f t="shared" si="22"/>
        <v>78271</v>
      </c>
      <c r="O39" s="749">
        <f t="shared" si="22"/>
        <v>939175</v>
      </c>
      <c r="P39" s="741"/>
    </row>
    <row r="40" spans="1:16" s="11" customFormat="1" ht="15" customHeight="1" x14ac:dyDescent="0.25">
      <c r="A40" s="397" t="s">
        <v>414</v>
      </c>
      <c r="B40" s="750" t="s">
        <v>692</v>
      </c>
      <c r="C40" s="751">
        <v>12477</v>
      </c>
      <c r="D40" s="751">
        <f>C40</f>
        <v>12477</v>
      </c>
      <c r="E40" s="751">
        <f t="shared" ref="E40:M40" si="23">D40</f>
        <v>12477</v>
      </c>
      <c r="F40" s="751">
        <f t="shared" si="23"/>
        <v>12477</v>
      </c>
      <c r="G40" s="751">
        <f t="shared" si="23"/>
        <v>12477</v>
      </c>
      <c r="H40" s="751">
        <f t="shared" si="23"/>
        <v>12477</v>
      </c>
      <c r="I40" s="751">
        <f t="shared" si="23"/>
        <v>12477</v>
      </c>
      <c r="J40" s="751">
        <f t="shared" si="23"/>
        <v>12477</v>
      </c>
      <c r="K40" s="751">
        <f t="shared" si="23"/>
        <v>12477</v>
      </c>
      <c r="L40" s="751">
        <f t="shared" si="23"/>
        <v>12477</v>
      </c>
      <c r="M40" s="751">
        <f t="shared" si="23"/>
        <v>12477</v>
      </c>
      <c r="N40" s="751">
        <f>O40-11*M40</f>
        <v>12477</v>
      </c>
      <c r="O40" s="752">
        <f>Össz.önkor.mérleg.!E41</f>
        <v>149724</v>
      </c>
      <c r="P40" s="741"/>
    </row>
    <row r="41" spans="1:16" s="11" customFormat="1" ht="15" customHeight="1" x14ac:dyDescent="0.25">
      <c r="A41" s="397" t="s">
        <v>415</v>
      </c>
      <c r="B41" s="753" t="s">
        <v>524</v>
      </c>
      <c r="C41" s="754">
        <v>4311</v>
      </c>
      <c r="D41" s="754">
        <f>C41</f>
        <v>4311</v>
      </c>
      <c r="E41" s="754">
        <f t="shared" ref="E41:M41" si="24">D41</f>
        <v>4311</v>
      </c>
      <c r="F41" s="754">
        <f t="shared" si="24"/>
        <v>4311</v>
      </c>
      <c r="G41" s="754">
        <f t="shared" si="24"/>
        <v>4311</v>
      </c>
      <c r="H41" s="754">
        <f t="shared" si="24"/>
        <v>4311</v>
      </c>
      <c r="I41" s="754">
        <f t="shared" si="24"/>
        <v>4311</v>
      </c>
      <c r="J41" s="754">
        <f t="shared" si="24"/>
        <v>4311</v>
      </c>
      <c r="K41" s="754">
        <f t="shared" si="24"/>
        <v>4311</v>
      </c>
      <c r="L41" s="754">
        <f t="shared" si="24"/>
        <v>4311</v>
      </c>
      <c r="M41" s="754">
        <f t="shared" si="24"/>
        <v>4311</v>
      </c>
      <c r="N41" s="754">
        <f>O41-11*M41</f>
        <v>4314</v>
      </c>
      <c r="O41" s="755">
        <f>Össz.önkor.mérleg.!E48</f>
        <v>51735</v>
      </c>
      <c r="P41" s="741"/>
    </row>
    <row r="42" spans="1:16" ht="15.75" customHeight="1" thickBot="1" x14ac:dyDescent="0.3">
      <c r="A42" s="397" t="s">
        <v>416</v>
      </c>
      <c r="B42" s="756" t="s">
        <v>523</v>
      </c>
      <c r="C42" s="745">
        <f t="shared" ref="C42:N42" si="25">SUM(C40:C41)</f>
        <v>16788</v>
      </c>
      <c r="D42" s="745">
        <f>SUM(D40:D41)</f>
        <v>16788</v>
      </c>
      <c r="E42" s="745">
        <f t="shared" si="25"/>
        <v>16788</v>
      </c>
      <c r="F42" s="745">
        <f t="shared" si="25"/>
        <v>16788</v>
      </c>
      <c r="G42" s="745">
        <f t="shared" si="25"/>
        <v>16788</v>
      </c>
      <c r="H42" s="745">
        <f t="shared" si="25"/>
        <v>16788</v>
      </c>
      <c r="I42" s="745">
        <f t="shared" si="25"/>
        <v>16788</v>
      </c>
      <c r="J42" s="745">
        <f t="shared" si="25"/>
        <v>16788</v>
      </c>
      <c r="K42" s="745">
        <f t="shared" si="25"/>
        <v>16788</v>
      </c>
      <c r="L42" s="745">
        <f t="shared" si="25"/>
        <v>16788</v>
      </c>
      <c r="M42" s="745">
        <f t="shared" si="25"/>
        <v>16788</v>
      </c>
      <c r="N42" s="745">
        <f t="shared" si="25"/>
        <v>16791</v>
      </c>
      <c r="O42" s="742">
        <f>O40+O41</f>
        <v>201459</v>
      </c>
    </row>
    <row r="43" spans="1:16" s="11" customFormat="1" ht="16.5" customHeight="1" thickBot="1" x14ac:dyDescent="0.3">
      <c r="A43" s="757" t="s">
        <v>417</v>
      </c>
      <c r="B43" s="683" t="s">
        <v>444</v>
      </c>
      <c r="C43" s="758">
        <f>C39+C32+C42</f>
        <v>378621</v>
      </c>
      <c r="D43" s="758">
        <f>D39+D32+D42</f>
        <v>378621</v>
      </c>
      <c r="E43" s="758">
        <f>E39+E32+E42</f>
        <v>378621</v>
      </c>
      <c r="F43" s="758">
        <f>F39+F32+F42</f>
        <v>378621</v>
      </c>
      <c r="G43" s="758">
        <f t="shared" ref="G43:L43" si="26">G39+G32+G42</f>
        <v>378621</v>
      </c>
      <c r="H43" s="758">
        <f t="shared" si="26"/>
        <v>378621</v>
      </c>
      <c r="I43" s="758">
        <f t="shared" si="26"/>
        <v>378621</v>
      </c>
      <c r="J43" s="758">
        <f t="shared" si="26"/>
        <v>378621</v>
      </c>
      <c r="K43" s="758">
        <f t="shared" si="26"/>
        <v>378621</v>
      </c>
      <c r="L43" s="758">
        <f t="shared" si="26"/>
        <v>378621</v>
      </c>
      <c r="M43" s="758">
        <f>M39+M32+M42</f>
        <v>378621</v>
      </c>
      <c r="N43" s="758">
        <f>N39+N32+N42</f>
        <v>378625</v>
      </c>
      <c r="O43" s="759">
        <f>O32+O39+O42</f>
        <v>4543456</v>
      </c>
      <c r="P43" s="741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E49"/>
  <sheetViews>
    <sheetView workbookViewId="0">
      <selection sqref="A1:AE1"/>
    </sheetView>
  </sheetViews>
  <sheetFormatPr defaultColWidth="9.140625" defaultRowHeight="15.75" x14ac:dyDescent="0.25"/>
  <cols>
    <col min="1" max="1" width="4.42578125" style="10" customWidth="1"/>
    <col min="2" max="2" width="38.85546875" style="441" customWidth="1"/>
    <col min="3" max="3" width="6.42578125" style="10" customWidth="1"/>
    <col min="4" max="4" width="6.85546875" style="10" customWidth="1"/>
    <col min="5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5" width="6.85546875" style="10" customWidth="1"/>
    <col min="26" max="26" width="6.5703125" style="10" customWidth="1"/>
    <col min="27" max="30" width="7.140625" style="10" customWidth="1"/>
    <col min="31" max="31" width="7.5703125" style="10" customWidth="1"/>
    <col min="32" max="16384" width="9.140625" style="10"/>
  </cols>
  <sheetData>
    <row r="1" spans="1:31" ht="15.75" customHeight="1" x14ac:dyDescent="0.25">
      <c r="A1" s="1179" t="s">
        <v>1119</v>
      </c>
      <c r="B1" s="1180"/>
      <c r="C1" s="1180"/>
      <c r="D1" s="1180"/>
      <c r="E1" s="1180"/>
      <c r="F1" s="1180"/>
      <c r="G1" s="1180"/>
      <c r="H1" s="1180"/>
      <c r="I1" s="1180"/>
      <c r="J1" s="1180"/>
      <c r="K1" s="1180"/>
      <c r="L1" s="1180"/>
      <c r="M1" s="1180"/>
      <c r="N1" s="1180"/>
      <c r="O1" s="1180"/>
      <c r="P1" s="1180"/>
      <c r="Q1" s="1180"/>
      <c r="R1" s="1180"/>
      <c r="S1" s="1180"/>
      <c r="T1" s="1180"/>
      <c r="U1" s="1180"/>
      <c r="V1" s="1180"/>
      <c r="W1" s="1180"/>
      <c r="X1" s="1180"/>
      <c r="Y1" s="1180"/>
      <c r="Z1" s="1180"/>
      <c r="AA1" s="1180"/>
      <c r="AB1" s="1180"/>
      <c r="AC1" s="1180"/>
      <c r="AD1" s="1180"/>
      <c r="AE1" s="1180"/>
    </row>
    <row r="2" spans="1:31" ht="15.75" customHeight="1" x14ac:dyDescent="0.25">
      <c r="A2" s="1061" t="s">
        <v>51</v>
      </c>
      <c r="B2" s="1061"/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  <c r="P2" s="1061"/>
      <c r="Q2" s="1061"/>
      <c r="R2" s="1061"/>
      <c r="S2" s="1061"/>
      <c r="T2" s="1061"/>
      <c r="U2" s="1061"/>
      <c r="V2" s="1061"/>
      <c r="W2" s="1061"/>
      <c r="X2" s="1061"/>
      <c r="Y2" s="1061"/>
      <c r="Z2" s="1061"/>
      <c r="AA2" s="1061"/>
      <c r="AB2" s="1061"/>
      <c r="AC2" s="1061"/>
      <c r="AD2" s="1061"/>
      <c r="AE2" s="1061"/>
    </row>
    <row r="3" spans="1:31" ht="15.75" customHeight="1" x14ac:dyDescent="0.25">
      <c r="A3" s="1061" t="s">
        <v>1005</v>
      </c>
      <c r="B3" s="1061"/>
      <c r="C3" s="1061"/>
      <c r="D3" s="1061"/>
      <c r="E3" s="1061"/>
      <c r="F3" s="1061"/>
      <c r="G3" s="1061"/>
      <c r="H3" s="1061"/>
      <c r="I3" s="1061"/>
      <c r="J3" s="1061"/>
      <c r="K3" s="1061"/>
      <c r="L3" s="1061"/>
      <c r="M3" s="1061"/>
      <c r="N3" s="1061"/>
      <c r="O3" s="1061"/>
      <c r="P3" s="1061"/>
      <c r="Q3" s="1061"/>
      <c r="R3" s="1061"/>
      <c r="S3" s="1061"/>
      <c r="T3" s="1061"/>
      <c r="U3" s="1061"/>
      <c r="V3" s="1061"/>
      <c r="W3" s="1061"/>
      <c r="X3" s="1061"/>
      <c r="Y3" s="1061"/>
      <c r="Z3" s="1061"/>
      <c r="AA3" s="1061"/>
      <c r="AB3" s="1061"/>
      <c r="AC3" s="1061"/>
      <c r="AD3" s="1061"/>
      <c r="AE3" s="1061"/>
    </row>
    <row r="4" spans="1:31" ht="15.75" customHeight="1" thickBot="1" x14ac:dyDescent="0.3">
      <c r="B4" s="389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</row>
    <row r="5" spans="1:31" ht="27.75" customHeight="1" x14ac:dyDescent="0.25">
      <c r="A5" s="1181" t="s">
        <v>67</v>
      </c>
      <c r="B5" s="874" t="s">
        <v>54</v>
      </c>
      <c r="C5" s="1184" t="s">
        <v>55</v>
      </c>
      <c r="D5" s="1185"/>
      <c r="E5" s="1185" t="s">
        <v>56</v>
      </c>
      <c r="F5" s="1186"/>
      <c r="G5" s="1187"/>
      <c r="H5" s="1188" t="s">
        <v>57</v>
      </c>
      <c r="I5" s="1185"/>
      <c r="J5" s="1185"/>
      <c r="K5" s="1188" t="s">
        <v>286</v>
      </c>
      <c r="L5" s="1189"/>
      <c r="M5" s="1184" t="s">
        <v>287</v>
      </c>
      <c r="N5" s="1185"/>
      <c r="O5" s="1185"/>
      <c r="P5" s="1185" t="s">
        <v>288</v>
      </c>
      <c r="Q5" s="1188"/>
      <c r="R5" s="1189"/>
      <c r="S5" s="1190" t="s">
        <v>384</v>
      </c>
      <c r="T5" s="1186"/>
      <c r="U5" s="1186"/>
      <c r="V5" s="1186"/>
      <c r="W5" s="1185" t="s">
        <v>390</v>
      </c>
      <c r="X5" s="1185"/>
      <c r="Y5" s="1186"/>
      <c r="Z5" s="1187"/>
      <c r="AA5" s="1184" t="s">
        <v>391</v>
      </c>
      <c r="AB5" s="1185"/>
      <c r="AC5" s="1185"/>
      <c r="AD5" s="1185"/>
      <c r="AE5" s="1187"/>
    </row>
    <row r="6" spans="1:31" s="391" customFormat="1" ht="30.75" customHeight="1" x14ac:dyDescent="0.2">
      <c r="A6" s="1182"/>
      <c r="B6" s="1191" t="s">
        <v>445</v>
      </c>
      <c r="C6" s="1192" t="s">
        <v>446</v>
      </c>
      <c r="D6" s="1193"/>
      <c r="E6" s="1193"/>
      <c r="F6" s="1194"/>
      <c r="G6" s="1195"/>
      <c r="H6" s="1196" t="s">
        <v>447</v>
      </c>
      <c r="I6" s="1193"/>
      <c r="J6" s="1193"/>
      <c r="K6" s="1193"/>
      <c r="L6" s="1195"/>
      <c r="M6" s="1197" t="s">
        <v>448</v>
      </c>
      <c r="N6" s="1198"/>
      <c r="O6" s="1198"/>
      <c r="P6" s="1198"/>
      <c r="Q6" s="1198"/>
      <c r="R6" s="1199"/>
      <c r="S6" s="1197" t="s">
        <v>336</v>
      </c>
      <c r="T6" s="1198"/>
      <c r="U6" s="1198"/>
      <c r="V6" s="1198"/>
      <c r="W6" s="1198"/>
      <c r="X6" s="1198"/>
      <c r="Y6" s="1200"/>
      <c r="Z6" s="1199"/>
      <c r="AA6" s="1201" t="s">
        <v>449</v>
      </c>
      <c r="AB6" s="1202"/>
      <c r="AC6" s="1202"/>
      <c r="AD6" s="1202"/>
      <c r="AE6" s="1203"/>
    </row>
    <row r="7" spans="1:31" s="391" customFormat="1" ht="40.5" customHeight="1" x14ac:dyDescent="0.2">
      <c r="A7" s="1182"/>
      <c r="B7" s="1191"/>
      <c r="C7" s="1204" t="s">
        <v>450</v>
      </c>
      <c r="D7" s="1205"/>
      <c r="E7" s="984" t="s">
        <v>451</v>
      </c>
      <c r="F7" s="1209"/>
      <c r="G7" s="1210"/>
      <c r="H7" s="1211" t="s">
        <v>452</v>
      </c>
      <c r="I7" s="1205"/>
      <c r="J7" s="1205"/>
      <c r="K7" s="1205" t="s">
        <v>451</v>
      </c>
      <c r="L7" s="1212"/>
      <c r="M7" s="1213" t="s">
        <v>452</v>
      </c>
      <c r="N7" s="1206"/>
      <c r="O7" s="1206"/>
      <c r="P7" s="1205" t="s">
        <v>451</v>
      </c>
      <c r="Q7" s="1211"/>
      <c r="R7" s="1214"/>
      <c r="S7" s="1213" t="s">
        <v>452</v>
      </c>
      <c r="T7" s="1206"/>
      <c r="U7" s="1206"/>
      <c r="V7" s="1206"/>
      <c r="W7" s="1206" t="s">
        <v>453</v>
      </c>
      <c r="X7" s="1206"/>
      <c r="Y7" s="1207"/>
      <c r="Z7" s="1208"/>
      <c r="AA7" s="1201"/>
      <c r="AB7" s="1202"/>
      <c r="AC7" s="1202"/>
      <c r="AD7" s="1202"/>
      <c r="AE7" s="1203"/>
    </row>
    <row r="8" spans="1:31" s="391" customFormat="1" ht="27" customHeight="1" x14ac:dyDescent="0.2">
      <c r="A8" s="1183"/>
      <c r="B8" s="1191"/>
      <c r="C8" s="779">
        <v>44927</v>
      </c>
      <c r="D8" s="392">
        <v>43100</v>
      </c>
      <c r="E8" s="392">
        <v>42736</v>
      </c>
      <c r="F8" s="956">
        <v>45383</v>
      </c>
      <c r="G8" s="780">
        <v>43100</v>
      </c>
      <c r="H8" s="769">
        <v>42736</v>
      </c>
      <c r="I8" s="392">
        <v>45200</v>
      </c>
      <c r="J8" s="392">
        <v>43100</v>
      </c>
      <c r="K8" s="392">
        <v>42736</v>
      </c>
      <c r="L8" s="780">
        <v>43100</v>
      </c>
      <c r="M8" s="779">
        <v>42736</v>
      </c>
      <c r="N8" s="392">
        <v>45323</v>
      </c>
      <c r="O8" s="392">
        <v>43100</v>
      </c>
      <c r="P8" s="392">
        <v>42736</v>
      </c>
      <c r="Q8" s="392">
        <v>45323</v>
      </c>
      <c r="R8" s="780">
        <v>43100</v>
      </c>
      <c r="S8" s="779">
        <v>42736</v>
      </c>
      <c r="T8" s="392">
        <v>45323</v>
      </c>
      <c r="U8" s="392">
        <v>45200</v>
      </c>
      <c r="V8" s="392">
        <v>43100</v>
      </c>
      <c r="W8" s="392">
        <v>42736</v>
      </c>
      <c r="X8" s="392">
        <v>45323</v>
      </c>
      <c r="Y8" s="956">
        <v>45383</v>
      </c>
      <c r="Z8" s="780">
        <v>43100</v>
      </c>
      <c r="AA8" s="779">
        <v>42736</v>
      </c>
      <c r="AB8" s="392">
        <v>45323</v>
      </c>
      <c r="AC8" s="392">
        <v>45383</v>
      </c>
      <c r="AD8" s="392">
        <v>45200</v>
      </c>
      <c r="AE8" s="780">
        <v>43100</v>
      </c>
    </row>
    <row r="9" spans="1:31" s="391" customFormat="1" ht="13.9" customHeight="1" x14ac:dyDescent="0.25">
      <c r="A9" s="864"/>
      <c r="B9" s="875"/>
      <c r="C9" s="781"/>
      <c r="D9" s="782"/>
      <c r="E9" s="782"/>
      <c r="F9" s="782"/>
      <c r="G9" s="783"/>
      <c r="H9" s="782"/>
      <c r="I9" s="782"/>
      <c r="J9" s="782"/>
      <c r="K9" s="782"/>
      <c r="L9" s="783"/>
      <c r="M9" s="781"/>
      <c r="N9" s="782"/>
      <c r="O9" s="782"/>
      <c r="P9" s="782"/>
      <c r="Q9" s="782"/>
      <c r="R9" s="783"/>
      <c r="S9" s="781"/>
      <c r="T9" s="782"/>
      <c r="U9" s="782"/>
      <c r="V9" s="782"/>
      <c r="W9" s="782"/>
      <c r="X9" s="782"/>
      <c r="Y9" s="782"/>
      <c r="Z9" s="783"/>
      <c r="AA9" s="781"/>
      <c r="AB9" s="782"/>
      <c r="AC9" s="782"/>
      <c r="AD9" s="782"/>
      <c r="AE9" s="845"/>
    </row>
    <row r="10" spans="1:31" s="391" customFormat="1" ht="13.9" customHeight="1" x14ac:dyDescent="0.2">
      <c r="A10" s="865" t="s">
        <v>295</v>
      </c>
      <c r="B10" s="764" t="s">
        <v>73</v>
      </c>
      <c r="C10" s="784"/>
      <c r="D10" s="394"/>
      <c r="E10" s="394"/>
      <c r="F10" s="957">
        <v>2</v>
      </c>
      <c r="G10" s="785"/>
      <c r="H10" s="770" t="s">
        <v>1002</v>
      </c>
      <c r="I10" s="762" t="s">
        <v>1002</v>
      </c>
      <c r="J10" s="395" t="s">
        <v>454</v>
      </c>
      <c r="K10" s="395"/>
      <c r="L10" s="814"/>
      <c r="M10" s="813"/>
      <c r="N10" s="395"/>
      <c r="O10" s="395"/>
      <c r="P10" s="395"/>
      <c r="Q10" s="395"/>
      <c r="R10" s="814"/>
      <c r="S10" s="784">
        <v>1</v>
      </c>
      <c r="T10" s="394"/>
      <c r="U10" s="763">
        <v>1</v>
      </c>
      <c r="V10" s="394">
        <f>S10+T10+U10</f>
        <v>2</v>
      </c>
      <c r="W10" s="394"/>
      <c r="X10" s="394"/>
      <c r="Y10" s="957">
        <v>2</v>
      </c>
      <c r="Z10" s="785"/>
      <c r="AA10" s="846">
        <v>1</v>
      </c>
      <c r="AB10" s="396"/>
      <c r="AC10" s="396">
        <v>2</v>
      </c>
      <c r="AD10" s="396">
        <v>1</v>
      </c>
      <c r="AE10" s="847">
        <f>AA10+AD10+AC10</f>
        <v>4</v>
      </c>
    </row>
    <row r="11" spans="1:31" s="391" customFormat="1" ht="13.9" customHeight="1" x14ac:dyDescent="0.25">
      <c r="A11" s="866"/>
      <c r="B11" s="875"/>
      <c r="C11" s="786"/>
      <c r="D11" s="782"/>
      <c r="E11" s="782"/>
      <c r="F11" s="782"/>
      <c r="G11" s="783"/>
      <c r="H11" s="782"/>
      <c r="I11" s="782"/>
      <c r="J11" s="782"/>
      <c r="K11" s="782"/>
      <c r="L11" s="783"/>
      <c r="M11" s="781"/>
      <c r="N11" s="782"/>
      <c r="O11" s="782"/>
      <c r="P11" s="782"/>
      <c r="Q11" s="782"/>
      <c r="R11" s="783"/>
      <c r="S11" s="781"/>
      <c r="T11" s="782"/>
      <c r="U11" s="782"/>
      <c r="V11" s="782"/>
      <c r="W11" s="782"/>
      <c r="X11" s="782"/>
      <c r="Y11" s="782"/>
      <c r="Z11" s="783"/>
      <c r="AA11" s="781"/>
      <c r="AB11" s="782"/>
      <c r="AC11" s="782"/>
      <c r="AD11" s="782"/>
      <c r="AE11" s="848"/>
    </row>
    <row r="12" spans="1:31" s="11" customFormat="1" ht="14.45" customHeight="1" x14ac:dyDescent="0.25">
      <c r="A12" s="865" t="s">
        <v>303</v>
      </c>
      <c r="B12" s="765" t="s">
        <v>975</v>
      </c>
      <c r="C12" s="787">
        <v>2</v>
      </c>
      <c r="D12" s="399">
        <f>C12</f>
        <v>2</v>
      </c>
      <c r="E12" s="399"/>
      <c r="F12" s="958"/>
      <c r="G12" s="788"/>
      <c r="H12" s="771">
        <v>29</v>
      </c>
      <c r="I12" s="399"/>
      <c r="J12" s="399">
        <f>H12</f>
        <v>29</v>
      </c>
      <c r="K12" s="399"/>
      <c r="L12" s="788"/>
      <c r="M12" s="815"/>
      <c r="N12" s="399"/>
      <c r="O12" s="399"/>
      <c r="P12" s="399"/>
      <c r="Q12" s="399"/>
      <c r="R12" s="788"/>
      <c r="S12" s="815">
        <f>C12+H12+M12</f>
        <v>31</v>
      </c>
      <c r="T12" s="399"/>
      <c r="U12" s="399"/>
      <c r="V12" s="399">
        <f>SUM(S12:U12)</f>
        <v>31</v>
      </c>
      <c r="W12" s="399"/>
      <c r="X12" s="399"/>
      <c r="Y12" s="958"/>
      <c r="Z12" s="788"/>
      <c r="AA12" s="849">
        <f>S12</f>
        <v>31</v>
      </c>
      <c r="AB12" s="400"/>
      <c r="AC12" s="400"/>
      <c r="AD12" s="400"/>
      <c r="AE12" s="847">
        <f>SUM(AA12:AD12)</f>
        <v>31</v>
      </c>
    </row>
    <row r="13" spans="1:31" ht="14.45" customHeight="1" x14ac:dyDescent="0.25">
      <c r="A13" s="867"/>
      <c r="B13" s="10"/>
      <c r="C13" s="789"/>
      <c r="G13" s="790"/>
      <c r="L13" s="790"/>
      <c r="M13" s="789"/>
      <c r="R13" s="790"/>
      <c r="S13" s="789"/>
      <c r="Z13" s="790"/>
      <c r="AA13" s="789"/>
      <c r="AE13" s="790"/>
    </row>
    <row r="14" spans="1:31" ht="14.45" customHeight="1" x14ac:dyDescent="0.25">
      <c r="A14" s="867"/>
      <c r="B14" s="402" t="s">
        <v>456</v>
      </c>
      <c r="C14" s="791"/>
      <c r="D14" s="404"/>
      <c r="E14" s="404"/>
      <c r="F14" s="404"/>
      <c r="G14" s="792"/>
      <c r="H14" s="404"/>
      <c r="I14" s="404"/>
      <c r="J14" s="405"/>
      <c r="K14" s="405"/>
      <c r="L14" s="817"/>
      <c r="M14" s="827"/>
      <c r="N14" s="405"/>
      <c r="O14" s="405"/>
      <c r="P14" s="405"/>
      <c r="Q14" s="405"/>
      <c r="R14" s="817"/>
      <c r="S14" s="827"/>
      <c r="T14" s="405"/>
      <c r="U14" s="405"/>
      <c r="V14" s="403"/>
      <c r="W14" s="403"/>
      <c r="X14" s="403"/>
      <c r="Y14" s="403"/>
      <c r="Z14" s="839"/>
      <c r="AA14" s="791"/>
      <c r="AB14" s="403"/>
      <c r="AC14" s="403"/>
      <c r="AD14" s="403"/>
      <c r="AE14" s="839"/>
    </row>
    <row r="15" spans="1:31" ht="14.45" customHeight="1" x14ac:dyDescent="0.25">
      <c r="A15" s="868" t="s">
        <v>304</v>
      </c>
      <c r="B15" s="766" t="s">
        <v>608</v>
      </c>
      <c r="C15" s="793"/>
      <c r="D15" s="406"/>
      <c r="E15" s="406"/>
      <c r="F15" s="959"/>
      <c r="G15" s="794"/>
      <c r="H15" s="772"/>
      <c r="I15" s="406"/>
      <c r="J15" s="406"/>
      <c r="K15" s="406"/>
      <c r="L15" s="794"/>
      <c r="M15" s="818">
        <v>17</v>
      </c>
      <c r="N15" s="406"/>
      <c r="O15" s="399">
        <f>SUM(M15:M15)</f>
        <v>17</v>
      </c>
      <c r="P15" s="406"/>
      <c r="Q15" s="406"/>
      <c r="R15" s="794"/>
      <c r="S15" s="815">
        <f>C15+H15+M15</f>
        <v>17</v>
      </c>
      <c r="T15" s="399"/>
      <c r="U15" s="406"/>
      <c r="V15" s="399">
        <f>SUM(S15:U15)</f>
        <v>17</v>
      </c>
      <c r="W15" s="399"/>
      <c r="X15" s="399"/>
      <c r="Y15" s="958"/>
      <c r="Z15" s="788"/>
      <c r="AA15" s="815">
        <f>S15+W15/2</f>
        <v>17</v>
      </c>
      <c r="AB15" s="399"/>
      <c r="AC15" s="399"/>
      <c r="AD15" s="406"/>
      <c r="AE15" s="850">
        <f>SUM(AA15:AD15)</f>
        <v>17</v>
      </c>
    </row>
    <row r="16" spans="1:31" ht="14.45" customHeight="1" x14ac:dyDescent="0.25">
      <c r="A16" s="868" t="s">
        <v>305</v>
      </c>
      <c r="B16" s="766" t="s">
        <v>610</v>
      </c>
      <c r="C16" s="795"/>
      <c r="D16" s="406"/>
      <c r="E16" s="406"/>
      <c r="F16" s="959"/>
      <c r="G16" s="794"/>
      <c r="H16" s="772"/>
      <c r="I16" s="406"/>
      <c r="J16" s="406"/>
      <c r="K16" s="406"/>
      <c r="L16" s="794"/>
      <c r="M16" s="818">
        <v>14</v>
      </c>
      <c r="N16" s="406"/>
      <c r="O16" s="399">
        <f>SUM(M16:M16)</f>
        <v>14</v>
      </c>
      <c r="P16" s="406"/>
      <c r="Q16" s="406"/>
      <c r="R16" s="794"/>
      <c r="S16" s="815">
        <f>C16+H16+M16</f>
        <v>14</v>
      </c>
      <c r="T16" s="399"/>
      <c r="U16" s="406"/>
      <c r="V16" s="399">
        <f>SUM(S16:U16)</f>
        <v>14</v>
      </c>
      <c r="W16" s="399"/>
      <c r="X16" s="399"/>
      <c r="Y16" s="958"/>
      <c r="Z16" s="788"/>
      <c r="AA16" s="815">
        <f>S16+W16/2</f>
        <v>14</v>
      </c>
      <c r="AB16" s="399"/>
      <c r="AC16" s="399"/>
      <c r="AD16" s="406"/>
      <c r="AE16" s="850">
        <f>SUM(AA16:AD16)</f>
        <v>14</v>
      </c>
    </row>
    <row r="17" spans="1:31" ht="14.45" customHeight="1" x14ac:dyDescent="0.25">
      <c r="A17" s="868" t="s">
        <v>306</v>
      </c>
      <c r="B17" s="766" t="s">
        <v>609</v>
      </c>
      <c r="C17" s="795"/>
      <c r="D17" s="406"/>
      <c r="E17" s="406"/>
      <c r="F17" s="959"/>
      <c r="G17" s="794"/>
      <c r="H17" s="772"/>
      <c r="I17" s="406"/>
      <c r="J17" s="406"/>
      <c r="K17" s="406"/>
      <c r="L17" s="794"/>
      <c r="M17" s="818">
        <v>20</v>
      </c>
      <c r="N17" s="406"/>
      <c r="O17" s="399">
        <f>SUM(M17:M17)</f>
        <v>20</v>
      </c>
      <c r="P17" s="406"/>
      <c r="Q17" s="406"/>
      <c r="R17" s="794"/>
      <c r="S17" s="815">
        <f>C17+H17+M17</f>
        <v>20</v>
      </c>
      <c r="T17" s="399"/>
      <c r="U17" s="406"/>
      <c r="V17" s="399">
        <f>SUM(S17:U17)</f>
        <v>20</v>
      </c>
      <c r="W17" s="399"/>
      <c r="X17" s="399"/>
      <c r="Y17" s="958"/>
      <c r="Z17" s="788"/>
      <c r="AA17" s="815">
        <f>S17+W17/2</f>
        <v>20</v>
      </c>
      <c r="AB17" s="399"/>
      <c r="AC17" s="399"/>
      <c r="AD17" s="406"/>
      <c r="AE17" s="850">
        <f>SUM(AA17:AD17)</f>
        <v>20</v>
      </c>
    </row>
    <row r="18" spans="1:31" ht="14.45" customHeight="1" x14ac:dyDescent="0.25">
      <c r="A18" s="865" t="s">
        <v>307</v>
      </c>
      <c r="B18" s="765" t="s">
        <v>457</v>
      </c>
      <c r="C18" s="787"/>
      <c r="D18" s="407"/>
      <c r="E18" s="407"/>
      <c r="F18" s="960"/>
      <c r="G18" s="796"/>
      <c r="H18" s="773"/>
      <c r="I18" s="407"/>
      <c r="J18" s="406"/>
      <c r="K18" s="406"/>
      <c r="L18" s="794"/>
      <c r="M18" s="815">
        <f>SUM(M15:M17)</f>
        <v>51</v>
      </c>
      <c r="N18" s="399"/>
      <c r="O18" s="399">
        <f>SUM(M18:M18)</f>
        <v>51</v>
      </c>
      <c r="P18" s="399"/>
      <c r="Q18" s="399"/>
      <c r="R18" s="788"/>
      <c r="S18" s="815">
        <f>C18+H18+M18</f>
        <v>51</v>
      </c>
      <c r="T18" s="399"/>
      <c r="U18" s="399"/>
      <c r="V18" s="399">
        <f>SUM(V15:V17)</f>
        <v>51</v>
      </c>
      <c r="W18" s="399"/>
      <c r="X18" s="399"/>
      <c r="Y18" s="958"/>
      <c r="Z18" s="788"/>
      <c r="AA18" s="842">
        <f>S18+W18/2</f>
        <v>51</v>
      </c>
      <c r="AB18" s="408"/>
      <c r="AC18" s="408"/>
      <c r="AD18" s="408"/>
      <c r="AE18" s="850">
        <f>SUM(AA18:AD18)</f>
        <v>51</v>
      </c>
    </row>
    <row r="19" spans="1:31" ht="13.5" customHeight="1" x14ac:dyDescent="0.25">
      <c r="A19" s="868"/>
      <c r="B19" s="409"/>
      <c r="C19" s="797"/>
      <c r="D19" s="410"/>
      <c r="E19" s="410"/>
      <c r="F19" s="410"/>
      <c r="G19" s="798"/>
      <c r="H19" s="410"/>
      <c r="I19" s="410"/>
      <c r="J19" s="411"/>
      <c r="K19" s="411"/>
      <c r="L19" s="819"/>
      <c r="M19" s="828"/>
      <c r="N19" s="411"/>
      <c r="O19" s="411"/>
      <c r="P19" s="411"/>
      <c r="Q19" s="411"/>
      <c r="R19" s="819"/>
      <c r="S19" s="828"/>
      <c r="T19" s="411"/>
      <c r="U19" s="411"/>
      <c r="V19" s="411"/>
      <c r="W19" s="411"/>
      <c r="X19" s="411"/>
      <c r="Y19" s="411"/>
      <c r="Z19" s="819"/>
      <c r="AA19" s="828"/>
      <c r="AB19" s="411"/>
      <c r="AC19" s="411"/>
      <c r="AD19" s="411"/>
      <c r="AE19" s="819"/>
    </row>
    <row r="20" spans="1:31" ht="12.75" customHeight="1" x14ac:dyDescent="0.25">
      <c r="A20" s="867"/>
      <c r="B20" s="872"/>
      <c r="C20" s="799"/>
      <c r="D20" s="800"/>
      <c r="E20" s="800"/>
      <c r="F20" s="800"/>
      <c r="G20" s="801"/>
      <c r="H20" s="800"/>
      <c r="I20" s="800"/>
      <c r="J20" s="820"/>
      <c r="K20" s="820"/>
      <c r="L20" s="821"/>
      <c r="M20" s="829"/>
      <c r="N20" s="820"/>
      <c r="O20" s="412"/>
      <c r="P20" s="412"/>
      <c r="Q20" s="412"/>
      <c r="R20" s="830"/>
      <c r="S20" s="831"/>
      <c r="T20" s="412"/>
      <c r="U20" s="412"/>
      <c r="V20" s="412"/>
      <c r="W20" s="412"/>
      <c r="X20" s="412"/>
      <c r="Y20" s="412"/>
      <c r="Z20" s="830"/>
      <c r="AA20" s="831"/>
      <c r="AB20" s="412"/>
      <c r="AC20" s="412"/>
      <c r="AD20" s="412"/>
      <c r="AE20" s="851"/>
    </row>
    <row r="21" spans="1:31" ht="27" customHeight="1" x14ac:dyDescent="0.25">
      <c r="A21" s="867"/>
      <c r="B21" s="402" t="s">
        <v>611</v>
      </c>
      <c r="C21" s="791"/>
      <c r="D21" s="404"/>
      <c r="E21" s="404"/>
      <c r="F21" s="404"/>
      <c r="G21" s="792"/>
      <c r="H21" s="404"/>
      <c r="I21" s="404"/>
      <c r="J21" s="404"/>
      <c r="K21" s="404"/>
      <c r="L21" s="792"/>
      <c r="M21" s="816"/>
      <c r="N21" s="404"/>
      <c r="O21" s="404"/>
      <c r="P21" s="404"/>
      <c r="Q21" s="404"/>
      <c r="R21" s="792"/>
      <c r="S21" s="831"/>
      <c r="T21" s="412"/>
      <c r="U21" s="412"/>
      <c r="V21" s="412"/>
      <c r="W21" s="412"/>
      <c r="X21" s="412"/>
      <c r="Y21" s="412"/>
      <c r="Z21" s="830"/>
      <c r="AA21" s="831"/>
      <c r="AB21" s="412"/>
      <c r="AC21" s="412"/>
      <c r="AD21" s="412"/>
      <c r="AE21" s="792"/>
    </row>
    <row r="22" spans="1:31" ht="27.75" customHeight="1" x14ac:dyDescent="0.25">
      <c r="A22" s="868" t="s">
        <v>308</v>
      </c>
      <c r="B22" s="766" t="s">
        <v>1004</v>
      </c>
      <c r="C22" s="795"/>
      <c r="D22" s="406"/>
      <c r="E22" s="406"/>
      <c r="F22" s="959"/>
      <c r="G22" s="794"/>
      <c r="H22" s="772"/>
      <c r="I22" s="406"/>
      <c r="J22" s="399"/>
      <c r="K22" s="399"/>
      <c r="L22" s="788"/>
      <c r="M22" s="818">
        <v>7</v>
      </c>
      <c r="N22" s="406"/>
      <c r="O22" s="399">
        <f t="shared" ref="O22:O31" si="0">M22</f>
        <v>7</v>
      </c>
      <c r="P22" s="406"/>
      <c r="Q22" s="406"/>
      <c r="R22" s="794"/>
      <c r="S22" s="815">
        <f t="shared" ref="S22:S31" si="1">C22+H22+M22</f>
        <v>7</v>
      </c>
      <c r="T22" s="399"/>
      <c r="U22" s="399"/>
      <c r="V22" s="399">
        <f t="shared" ref="V22:V31" si="2">D22+J22+O22</f>
        <v>7</v>
      </c>
      <c r="W22" s="399"/>
      <c r="X22" s="399"/>
      <c r="Y22" s="958"/>
      <c r="Z22" s="788"/>
      <c r="AA22" s="815">
        <f t="shared" ref="AA22:AA31" si="3">C22+H22+M22+P22/2</f>
        <v>7</v>
      </c>
      <c r="AB22" s="399"/>
      <c r="AC22" s="399"/>
      <c r="AD22" s="399"/>
      <c r="AE22" s="788">
        <f>D22+J22+O22+R22/2</f>
        <v>7</v>
      </c>
    </row>
    <row r="23" spans="1:31" ht="14.45" customHeight="1" x14ac:dyDescent="0.25">
      <c r="A23" s="868" t="s">
        <v>309</v>
      </c>
      <c r="B23" s="766" t="s">
        <v>458</v>
      </c>
      <c r="C23" s="795"/>
      <c r="D23" s="406"/>
      <c r="E23" s="406"/>
      <c r="F23" s="959"/>
      <c r="G23" s="794"/>
      <c r="H23" s="772"/>
      <c r="I23" s="406"/>
      <c r="J23" s="406"/>
      <c r="K23" s="406"/>
      <c r="L23" s="794"/>
      <c r="M23" s="818">
        <v>1</v>
      </c>
      <c r="N23" s="406"/>
      <c r="O23" s="399">
        <f t="shared" si="0"/>
        <v>1</v>
      </c>
      <c r="P23" s="406"/>
      <c r="Q23" s="406"/>
      <c r="R23" s="794"/>
      <c r="S23" s="815">
        <f t="shared" si="1"/>
        <v>1</v>
      </c>
      <c r="T23" s="399"/>
      <c r="U23" s="399"/>
      <c r="V23" s="399">
        <f t="shared" si="2"/>
        <v>1</v>
      </c>
      <c r="W23" s="399"/>
      <c r="X23" s="399"/>
      <c r="Y23" s="958"/>
      <c r="Z23" s="788"/>
      <c r="AA23" s="815">
        <f t="shared" si="3"/>
        <v>1</v>
      </c>
      <c r="AB23" s="399"/>
      <c r="AC23" s="399"/>
      <c r="AD23" s="399"/>
      <c r="AE23" s="788">
        <f>D23+J23+O23+R23/2</f>
        <v>1</v>
      </c>
    </row>
    <row r="24" spans="1:31" ht="14.25" customHeight="1" x14ac:dyDescent="0.25">
      <c r="A24" s="868" t="s">
        <v>310</v>
      </c>
      <c r="B24" s="766" t="s">
        <v>566</v>
      </c>
      <c r="C24" s="795"/>
      <c r="D24" s="406"/>
      <c r="E24" s="406"/>
      <c r="F24" s="959"/>
      <c r="G24" s="794"/>
      <c r="H24" s="772"/>
      <c r="I24" s="406"/>
      <c r="J24" s="406"/>
      <c r="K24" s="406"/>
      <c r="L24" s="794"/>
      <c r="M24" s="818">
        <v>33</v>
      </c>
      <c r="N24" s="406">
        <v>1</v>
      </c>
      <c r="O24" s="399">
        <f>M24+N24</f>
        <v>34</v>
      </c>
      <c r="P24" s="406"/>
      <c r="Q24" s="406">
        <v>0.5</v>
      </c>
      <c r="R24" s="788">
        <f>P24+Q24</f>
        <v>0.5</v>
      </c>
      <c r="S24" s="815">
        <f>C24+H24+M24</f>
        <v>33</v>
      </c>
      <c r="T24" s="761">
        <v>1</v>
      </c>
      <c r="U24" s="399"/>
      <c r="V24" s="399">
        <f t="shared" si="2"/>
        <v>34</v>
      </c>
      <c r="W24" s="399"/>
      <c r="X24" s="406">
        <v>0.5</v>
      </c>
      <c r="Y24" s="959"/>
      <c r="Z24" s="788">
        <f>W24+X24</f>
        <v>0.5</v>
      </c>
      <c r="AA24" s="815">
        <f t="shared" si="3"/>
        <v>33</v>
      </c>
      <c r="AB24" s="761">
        <f>T24+X24</f>
        <v>1.5</v>
      </c>
      <c r="AC24" s="761"/>
      <c r="AD24" s="399"/>
      <c r="AE24" s="852">
        <f>AA24+AB24+AD24</f>
        <v>34.5</v>
      </c>
    </row>
    <row r="25" spans="1:31" s="415" customFormat="1" ht="29.25" customHeight="1" x14ac:dyDescent="0.2">
      <c r="A25" s="868" t="s">
        <v>337</v>
      </c>
      <c r="B25" s="767" t="s">
        <v>567</v>
      </c>
      <c r="C25" s="802"/>
      <c r="D25" s="413"/>
      <c r="E25" s="413"/>
      <c r="F25" s="961"/>
      <c r="G25" s="803"/>
      <c r="H25" s="774"/>
      <c r="I25" s="413"/>
      <c r="J25" s="413"/>
      <c r="K25" s="413"/>
      <c r="L25" s="803"/>
      <c r="M25" s="822">
        <v>2</v>
      </c>
      <c r="N25" s="413"/>
      <c r="O25" s="414">
        <f t="shared" si="0"/>
        <v>2</v>
      </c>
      <c r="P25" s="413"/>
      <c r="Q25" s="413"/>
      <c r="R25" s="803"/>
      <c r="S25" s="840">
        <f t="shared" si="1"/>
        <v>2</v>
      </c>
      <c r="T25" s="414"/>
      <c r="U25" s="414"/>
      <c r="V25" s="414">
        <f t="shared" si="2"/>
        <v>2</v>
      </c>
      <c r="W25" s="414"/>
      <c r="X25" s="414"/>
      <c r="Y25" s="965"/>
      <c r="Z25" s="841"/>
      <c r="AA25" s="840">
        <f t="shared" si="3"/>
        <v>2</v>
      </c>
      <c r="AB25" s="414"/>
      <c r="AC25" s="414"/>
      <c r="AD25" s="414"/>
      <c r="AE25" s="841">
        <f t="shared" ref="AE25:AE31" si="4">D25+J25+O25+R25/2</f>
        <v>2</v>
      </c>
    </row>
    <row r="26" spans="1:31" ht="14.45" customHeight="1" x14ac:dyDescent="0.25">
      <c r="A26" s="868" t="s">
        <v>338</v>
      </c>
      <c r="B26" s="766" t="s">
        <v>470</v>
      </c>
      <c r="C26" s="795"/>
      <c r="D26" s="406"/>
      <c r="E26" s="406"/>
      <c r="F26" s="959"/>
      <c r="G26" s="794"/>
      <c r="H26" s="772"/>
      <c r="I26" s="406"/>
      <c r="J26" s="406"/>
      <c r="K26" s="406"/>
      <c r="L26" s="794"/>
      <c r="M26" s="818">
        <v>2</v>
      </c>
      <c r="N26" s="406"/>
      <c r="O26" s="399">
        <f t="shared" si="0"/>
        <v>2</v>
      </c>
      <c r="P26" s="406"/>
      <c r="Q26" s="406"/>
      <c r="R26" s="794"/>
      <c r="S26" s="815">
        <f t="shared" si="1"/>
        <v>2</v>
      </c>
      <c r="T26" s="399"/>
      <c r="U26" s="399"/>
      <c r="V26" s="399">
        <f t="shared" si="2"/>
        <v>2</v>
      </c>
      <c r="W26" s="399"/>
      <c r="X26" s="399"/>
      <c r="Y26" s="958"/>
      <c r="Z26" s="788"/>
      <c r="AA26" s="815">
        <f t="shared" si="3"/>
        <v>2</v>
      </c>
      <c r="AB26" s="399"/>
      <c r="AC26" s="399"/>
      <c r="AD26" s="399"/>
      <c r="AE26" s="788">
        <f t="shared" si="4"/>
        <v>2</v>
      </c>
    </row>
    <row r="27" spans="1:31" ht="14.45" customHeight="1" x14ac:dyDescent="0.25">
      <c r="A27" s="868" t="s">
        <v>339</v>
      </c>
      <c r="B27" s="766" t="s">
        <v>459</v>
      </c>
      <c r="C27" s="795"/>
      <c r="D27" s="406"/>
      <c r="E27" s="406"/>
      <c r="F27" s="959"/>
      <c r="G27" s="794"/>
      <c r="H27" s="772"/>
      <c r="I27" s="406"/>
      <c r="J27" s="406"/>
      <c r="K27" s="406"/>
      <c r="L27" s="794"/>
      <c r="M27" s="818">
        <v>2</v>
      </c>
      <c r="N27" s="406"/>
      <c r="O27" s="399">
        <f t="shared" si="0"/>
        <v>2</v>
      </c>
      <c r="P27" s="406"/>
      <c r="Q27" s="406"/>
      <c r="R27" s="794"/>
      <c r="S27" s="815">
        <f t="shared" si="1"/>
        <v>2</v>
      </c>
      <c r="T27" s="399"/>
      <c r="U27" s="399"/>
      <c r="V27" s="399">
        <f t="shared" si="2"/>
        <v>2</v>
      </c>
      <c r="W27" s="399"/>
      <c r="X27" s="399"/>
      <c r="Y27" s="958"/>
      <c r="Z27" s="788"/>
      <c r="AA27" s="815">
        <f t="shared" si="3"/>
        <v>2</v>
      </c>
      <c r="AB27" s="399"/>
      <c r="AC27" s="399"/>
      <c r="AD27" s="399"/>
      <c r="AE27" s="788">
        <f t="shared" si="4"/>
        <v>2</v>
      </c>
    </row>
    <row r="28" spans="1:31" ht="14.45" customHeight="1" x14ac:dyDescent="0.25">
      <c r="A28" s="868" t="s">
        <v>340</v>
      </c>
      <c r="B28" s="766" t="s">
        <v>460</v>
      </c>
      <c r="C28" s="795"/>
      <c r="D28" s="406"/>
      <c r="E28" s="406"/>
      <c r="F28" s="959"/>
      <c r="G28" s="794"/>
      <c r="H28" s="772"/>
      <c r="I28" s="406"/>
      <c r="J28" s="406"/>
      <c r="K28" s="406"/>
      <c r="L28" s="794"/>
      <c r="M28" s="818">
        <v>3</v>
      </c>
      <c r="N28" s="406"/>
      <c r="O28" s="399">
        <f t="shared" si="0"/>
        <v>3</v>
      </c>
      <c r="P28" s="406"/>
      <c r="Q28" s="406"/>
      <c r="R28" s="794"/>
      <c r="S28" s="815">
        <f t="shared" si="1"/>
        <v>3</v>
      </c>
      <c r="T28" s="399"/>
      <c r="U28" s="399"/>
      <c r="V28" s="399">
        <f t="shared" si="2"/>
        <v>3</v>
      </c>
      <c r="W28" s="399"/>
      <c r="X28" s="399"/>
      <c r="Y28" s="958"/>
      <c r="Z28" s="788"/>
      <c r="AA28" s="815">
        <f t="shared" si="3"/>
        <v>3</v>
      </c>
      <c r="AB28" s="399"/>
      <c r="AC28" s="399"/>
      <c r="AD28" s="399"/>
      <c r="AE28" s="788">
        <f t="shared" si="4"/>
        <v>3</v>
      </c>
    </row>
    <row r="29" spans="1:31" ht="29.25" customHeight="1" x14ac:dyDescent="0.25">
      <c r="A29" s="868" t="s">
        <v>341</v>
      </c>
      <c r="B29" s="766" t="s">
        <v>950</v>
      </c>
      <c r="C29" s="795"/>
      <c r="D29" s="406"/>
      <c r="E29" s="406"/>
      <c r="F29" s="959"/>
      <c r="G29" s="794"/>
      <c r="H29" s="772"/>
      <c r="I29" s="406"/>
      <c r="J29" s="406"/>
      <c r="K29" s="406"/>
      <c r="L29" s="794"/>
      <c r="M29" s="818">
        <v>1</v>
      </c>
      <c r="N29" s="406"/>
      <c r="O29" s="399">
        <f t="shared" si="0"/>
        <v>1</v>
      </c>
      <c r="P29" s="406"/>
      <c r="Q29" s="406"/>
      <c r="R29" s="794"/>
      <c r="S29" s="815">
        <f t="shared" si="1"/>
        <v>1</v>
      </c>
      <c r="T29" s="399"/>
      <c r="U29" s="399"/>
      <c r="V29" s="399">
        <f t="shared" si="2"/>
        <v>1</v>
      </c>
      <c r="W29" s="399"/>
      <c r="X29" s="399"/>
      <c r="Y29" s="958"/>
      <c r="Z29" s="788"/>
      <c r="AA29" s="815">
        <f t="shared" si="3"/>
        <v>1</v>
      </c>
      <c r="AB29" s="399"/>
      <c r="AC29" s="399"/>
      <c r="AD29" s="399"/>
      <c r="AE29" s="788">
        <f t="shared" si="4"/>
        <v>1</v>
      </c>
    </row>
    <row r="30" spans="1:31" s="415" customFormat="1" ht="60" x14ac:dyDescent="0.2">
      <c r="A30" s="868" t="s">
        <v>342</v>
      </c>
      <c r="B30" s="767" t="s">
        <v>951</v>
      </c>
      <c r="C30" s="802"/>
      <c r="D30" s="413"/>
      <c r="E30" s="413"/>
      <c r="F30" s="961"/>
      <c r="G30" s="803"/>
      <c r="H30" s="774"/>
      <c r="I30" s="413"/>
      <c r="J30" s="413"/>
      <c r="K30" s="413"/>
      <c r="L30" s="803"/>
      <c r="M30" s="822">
        <v>6</v>
      </c>
      <c r="N30" s="413"/>
      <c r="O30" s="414">
        <f t="shared" si="0"/>
        <v>6</v>
      </c>
      <c r="P30" s="413"/>
      <c r="Q30" s="413"/>
      <c r="R30" s="803"/>
      <c r="S30" s="840">
        <f t="shared" si="1"/>
        <v>6</v>
      </c>
      <c r="T30" s="414"/>
      <c r="U30" s="414"/>
      <c r="V30" s="414">
        <f t="shared" si="2"/>
        <v>6</v>
      </c>
      <c r="W30" s="414"/>
      <c r="X30" s="414"/>
      <c r="Y30" s="965"/>
      <c r="Z30" s="841"/>
      <c r="AA30" s="840">
        <f t="shared" si="3"/>
        <v>6</v>
      </c>
      <c r="AB30" s="414"/>
      <c r="AC30" s="414"/>
      <c r="AD30" s="414"/>
      <c r="AE30" s="841">
        <f t="shared" si="4"/>
        <v>6</v>
      </c>
    </row>
    <row r="31" spans="1:31" ht="14.25" customHeight="1" x14ac:dyDescent="0.25">
      <c r="A31" s="868" t="s">
        <v>343</v>
      </c>
      <c r="B31" s="766" t="s">
        <v>931</v>
      </c>
      <c r="C31" s="795"/>
      <c r="D31" s="406"/>
      <c r="E31" s="406"/>
      <c r="F31" s="959"/>
      <c r="G31" s="794"/>
      <c r="H31" s="772"/>
      <c r="I31" s="406"/>
      <c r="J31" s="406"/>
      <c r="K31" s="406"/>
      <c r="L31" s="794"/>
      <c r="M31" s="818">
        <v>2</v>
      </c>
      <c r="N31" s="406"/>
      <c r="O31" s="399">
        <f t="shared" si="0"/>
        <v>2</v>
      </c>
      <c r="P31" s="406"/>
      <c r="Q31" s="406"/>
      <c r="R31" s="794"/>
      <c r="S31" s="815">
        <f t="shared" si="1"/>
        <v>2</v>
      </c>
      <c r="T31" s="399"/>
      <c r="U31" s="399"/>
      <c r="V31" s="399">
        <f t="shared" si="2"/>
        <v>2</v>
      </c>
      <c r="W31" s="399"/>
      <c r="X31" s="399"/>
      <c r="Y31" s="958"/>
      <c r="Z31" s="788"/>
      <c r="AA31" s="815">
        <f t="shared" si="3"/>
        <v>2</v>
      </c>
      <c r="AB31" s="399"/>
      <c r="AC31" s="399"/>
      <c r="AD31" s="399"/>
      <c r="AE31" s="788">
        <f t="shared" si="4"/>
        <v>2</v>
      </c>
    </row>
    <row r="32" spans="1:31" ht="14.25" customHeight="1" x14ac:dyDescent="0.25">
      <c r="A32" s="865" t="s">
        <v>344</v>
      </c>
      <c r="B32" s="765" t="s">
        <v>461</v>
      </c>
      <c r="C32" s="787"/>
      <c r="D32" s="407"/>
      <c r="E32" s="407"/>
      <c r="F32" s="960"/>
      <c r="G32" s="796"/>
      <c r="H32" s="773"/>
      <c r="I32" s="407"/>
      <c r="J32" s="399"/>
      <c r="K32" s="399"/>
      <c r="L32" s="788"/>
      <c r="M32" s="815">
        <f>SUM(M22:M31)</f>
        <v>59</v>
      </c>
      <c r="N32" s="406">
        <f t="shared" ref="N32:AE32" si="5">SUM(N22:N31)</f>
        <v>1</v>
      </c>
      <c r="O32" s="399">
        <f t="shared" si="5"/>
        <v>60</v>
      </c>
      <c r="P32" s="406">
        <f t="shared" si="5"/>
        <v>0</v>
      </c>
      <c r="Q32" s="406">
        <f t="shared" si="5"/>
        <v>0.5</v>
      </c>
      <c r="R32" s="788">
        <f t="shared" si="5"/>
        <v>0.5</v>
      </c>
      <c r="S32" s="842">
        <f>SUM(S22:S31)</f>
        <v>59</v>
      </c>
      <c r="T32" s="406">
        <f t="shared" si="5"/>
        <v>1</v>
      </c>
      <c r="U32" s="406">
        <f t="shared" si="5"/>
        <v>0</v>
      </c>
      <c r="V32" s="399">
        <f t="shared" si="5"/>
        <v>60</v>
      </c>
      <c r="W32" s="406">
        <f t="shared" si="5"/>
        <v>0</v>
      </c>
      <c r="X32" s="406">
        <f t="shared" si="5"/>
        <v>0.5</v>
      </c>
      <c r="Y32" s="959"/>
      <c r="Z32" s="788">
        <f t="shared" si="5"/>
        <v>0.5</v>
      </c>
      <c r="AA32" s="815">
        <f t="shared" si="5"/>
        <v>59</v>
      </c>
      <c r="AB32" s="406">
        <f t="shared" si="5"/>
        <v>1.5</v>
      </c>
      <c r="AC32" s="406"/>
      <c r="AD32" s="406">
        <f t="shared" si="5"/>
        <v>0</v>
      </c>
      <c r="AE32" s="788">
        <f t="shared" si="5"/>
        <v>60.5</v>
      </c>
    </row>
    <row r="33" spans="1:31" ht="14.45" customHeight="1" x14ac:dyDescent="0.25">
      <c r="A33" s="867"/>
      <c r="B33" s="416"/>
      <c r="C33" s="804"/>
      <c r="D33" s="800"/>
      <c r="E33" s="800"/>
      <c r="F33" s="800"/>
      <c r="G33" s="801"/>
      <c r="H33" s="800"/>
      <c r="I33" s="800"/>
      <c r="J33" s="820"/>
      <c r="K33" s="820"/>
      <c r="L33" s="821"/>
      <c r="M33" s="831"/>
      <c r="N33" s="412"/>
      <c r="O33" s="412"/>
      <c r="P33" s="412"/>
      <c r="Q33" s="412"/>
      <c r="R33" s="830"/>
      <c r="S33" s="831"/>
      <c r="T33" s="412"/>
      <c r="U33" s="412"/>
      <c r="V33" s="412"/>
      <c r="W33" s="412"/>
      <c r="X33" s="412"/>
      <c r="Y33" s="412"/>
      <c r="Z33" s="830"/>
      <c r="AA33" s="853"/>
      <c r="AB33" s="854"/>
      <c r="AC33" s="854"/>
      <c r="AD33" s="854"/>
      <c r="AE33" s="830"/>
    </row>
    <row r="34" spans="1:31" ht="14.45" customHeight="1" x14ac:dyDescent="0.25">
      <c r="A34" s="869"/>
      <c r="B34" s="11" t="s">
        <v>473</v>
      </c>
      <c r="C34" s="804"/>
      <c r="D34" s="800"/>
      <c r="E34" s="800"/>
      <c r="F34" s="800"/>
      <c r="G34" s="801"/>
      <c r="H34" s="800"/>
      <c r="I34" s="800"/>
      <c r="J34" s="820"/>
      <c r="K34" s="820"/>
      <c r="L34" s="821"/>
      <c r="M34" s="831"/>
      <c r="N34" s="412"/>
      <c r="O34" s="412"/>
      <c r="P34" s="412"/>
      <c r="Q34" s="412"/>
      <c r="R34" s="830"/>
      <c r="S34" s="831"/>
      <c r="T34" s="412"/>
      <c r="U34" s="412"/>
      <c r="V34" s="412"/>
      <c r="W34" s="412"/>
      <c r="X34" s="412"/>
      <c r="Y34" s="412"/>
      <c r="Z34" s="830"/>
      <c r="AA34" s="853"/>
      <c r="AB34" s="854"/>
      <c r="AC34" s="854"/>
      <c r="AD34" s="854"/>
      <c r="AE34" s="855"/>
    </row>
    <row r="35" spans="1:31" ht="14.45" customHeight="1" x14ac:dyDescent="0.25">
      <c r="A35" s="869" t="s">
        <v>345</v>
      </c>
      <c r="B35" s="768" t="s">
        <v>927</v>
      </c>
      <c r="C35" s="805">
        <v>1</v>
      </c>
      <c r="D35" s="418">
        <f>C35</f>
        <v>1</v>
      </c>
      <c r="E35" s="419"/>
      <c r="F35" s="962"/>
      <c r="G35" s="806"/>
      <c r="H35" s="775"/>
      <c r="I35" s="419"/>
      <c r="J35" s="418"/>
      <c r="K35" s="418"/>
      <c r="L35" s="823"/>
      <c r="M35" s="832"/>
      <c r="N35" s="420"/>
      <c r="O35" s="420"/>
      <c r="P35" s="420"/>
      <c r="Q35" s="420"/>
      <c r="R35" s="833"/>
      <c r="S35" s="832">
        <f>D35</f>
        <v>1</v>
      </c>
      <c r="T35" s="420"/>
      <c r="U35" s="420"/>
      <c r="V35" s="420">
        <f>S35</f>
        <v>1</v>
      </c>
      <c r="W35" s="420"/>
      <c r="X35" s="420"/>
      <c r="Y35" s="966"/>
      <c r="Z35" s="833"/>
      <c r="AA35" s="856">
        <f>S35+W35</f>
        <v>1</v>
      </c>
      <c r="AB35" s="421"/>
      <c r="AC35" s="421"/>
      <c r="AD35" s="421"/>
      <c r="AE35" s="857">
        <f>AA35</f>
        <v>1</v>
      </c>
    </row>
    <row r="36" spans="1:31" ht="27" customHeight="1" x14ac:dyDescent="0.25">
      <c r="A36" s="868"/>
      <c r="B36" s="872" t="s">
        <v>621</v>
      </c>
      <c r="C36" s="805"/>
      <c r="D36" s="418"/>
      <c r="E36" s="419"/>
      <c r="F36" s="962"/>
      <c r="G36" s="806"/>
      <c r="H36" s="776"/>
      <c r="I36" s="422"/>
      <c r="J36" s="423"/>
      <c r="K36" s="423"/>
      <c r="L36" s="824"/>
      <c r="M36" s="834"/>
      <c r="N36" s="424"/>
      <c r="O36" s="420"/>
      <c r="P36" s="424"/>
      <c r="Q36" s="424"/>
      <c r="R36" s="835"/>
      <c r="S36" s="832"/>
      <c r="T36" s="420"/>
      <c r="U36" s="420"/>
      <c r="V36" s="420"/>
      <c r="W36" s="420"/>
      <c r="X36" s="420"/>
      <c r="Y36" s="966"/>
      <c r="Z36" s="833"/>
      <c r="AA36" s="856"/>
      <c r="AB36" s="421"/>
      <c r="AC36" s="421"/>
      <c r="AD36" s="421"/>
      <c r="AE36" s="857"/>
    </row>
    <row r="37" spans="1:31" ht="14.45" customHeight="1" x14ac:dyDescent="0.25">
      <c r="A37" s="868" t="s">
        <v>346</v>
      </c>
      <c r="B37" s="425" t="s">
        <v>930</v>
      </c>
      <c r="C37" s="805">
        <v>4</v>
      </c>
      <c r="D37" s="418">
        <f>C37</f>
        <v>4</v>
      </c>
      <c r="E37" s="418"/>
      <c r="F37" s="963"/>
      <c r="G37" s="823"/>
      <c r="H37" s="775"/>
      <c r="I37" s="419"/>
      <c r="J37" s="418"/>
      <c r="K37" s="418"/>
      <c r="L37" s="823"/>
      <c r="M37" s="832"/>
      <c r="N37" s="420"/>
      <c r="O37" s="420"/>
      <c r="P37" s="420"/>
      <c r="Q37" s="420"/>
      <c r="R37" s="833"/>
      <c r="S37" s="832">
        <f>D37</f>
        <v>4</v>
      </c>
      <c r="T37" s="420"/>
      <c r="U37" s="420"/>
      <c r="V37" s="420">
        <f>S37</f>
        <v>4</v>
      </c>
      <c r="W37" s="420">
        <f>E37</f>
        <v>0</v>
      </c>
      <c r="X37" s="420"/>
      <c r="Y37" s="966"/>
      <c r="Z37" s="833">
        <f>G37</f>
        <v>0</v>
      </c>
      <c r="AA37" s="856">
        <f>S37+W37</f>
        <v>4</v>
      </c>
      <c r="AB37" s="421"/>
      <c r="AC37" s="421"/>
      <c r="AD37" s="421"/>
      <c r="AE37" s="857">
        <f>AA37</f>
        <v>4</v>
      </c>
    </row>
    <row r="38" spans="1:31" ht="14.45" customHeight="1" x14ac:dyDescent="0.25">
      <c r="A38" s="868"/>
      <c r="B38" s="426" t="s">
        <v>622</v>
      </c>
      <c r="C38" s="805"/>
      <c r="D38" s="418"/>
      <c r="E38" s="419"/>
      <c r="F38" s="962"/>
      <c r="G38" s="806"/>
      <c r="H38" s="775"/>
      <c r="I38" s="419"/>
      <c r="J38" s="418"/>
      <c r="K38" s="418"/>
      <c r="L38" s="823"/>
      <c r="M38" s="832"/>
      <c r="N38" s="420"/>
      <c r="O38" s="420"/>
      <c r="P38" s="420"/>
      <c r="Q38" s="420"/>
      <c r="R38" s="833"/>
      <c r="S38" s="832"/>
      <c r="T38" s="420"/>
      <c r="U38" s="420"/>
      <c r="V38" s="420"/>
      <c r="W38" s="420"/>
      <c r="X38" s="420"/>
      <c r="Y38" s="966"/>
      <c r="Z38" s="833"/>
      <c r="AA38" s="856"/>
      <c r="AB38" s="421"/>
      <c r="AC38" s="421"/>
      <c r="AD38" s="421"/>
      <c r="AE38" s="857"/>
    </row>
    <row r="39" spans="1:31" ht="14.45" customHeight="1" x14ac:dyDescent="0.25">
      <c r="A39" s="868" t="s">
        <v>347</v>
      </c>
      <c r="B39" s="425" t="s">
        <v>928</v>
      </c>
      <c r="C39" s="805">
        <v>1</v>
      </c>
      <c r="D39" s="418">
        <f>C39</f>
        <v>1</v>
      </c>
      <c r="E39" s="419"/>
      <c r="F39" s="962"/>
      <c r="G39" s="806"/>
      <c r="H39" s="775"/>
      <c r="I39" s="419"/>
      <c r="J39" s="418"/>
      <c r="K39" s="418"/>
      <c r="L39" s="823"/>
      <c r="M39" s="832"/>
      <c r="N39" s="420"/>
      <c r="O39" s="420"/>
      <c r="P39" s="420"/>
      <c r="Q39" s="420"/>
      <c r="R39" s="833"/>
      <c r="S39" s="832">
        <f>D39</f>
        <v>1</v>
      </c>
      <c r="T39" s="420"/>
      <c r="U39" s="420"/>
      <c r="V39" s="420">
        <f>S39</f>
        <v>1</v>
      </c>
      <c r="W39" s="420"/>
      <c r="X39" s="420"/>
      <c r="Y39" s="966"/>
      <c r="Z39" s="833"/>
      <c r="AA39" s="856">
        <f>S39+W39</f>
        <v>1</v>
      </c>
      <c r="AB39" s="421"/>
      <c r="AC39" s="421"/>
      <c r="AD39" s="421"/>
      <c r="AE39" s="857">
        <f>AA39</f>
        <v>1</v>
      </c>
    </row>
    <row r="40" spans="1:31" ht="14.45" customHeight="1" x14ac:dyDescent="0.25">
      <c r="A40" s="868"/>
      <c r="B40" s="426" t="s">
        <v>623</v>
      </c>
      <c r="C40" s="805"/>
      <c r="D40" s="418"/>
      <c r="E40" s="419"/>
      <c r="F40" s="962"/>
      <c r="G40" s="806"/>
      <c r="H40" s="775"/>
      <c r="I40" s="419"/>
      <c r="J40" s="418"/>
      <c r="K40" s="418"/>
      <c r="L40" s="823"/>
      <c r="M40" s="832"/>
      <c r="N40" s="420"/>
      <c r="O40" s="420"/>
      <c r="P40" s="420"/>
      <c r="Q40" s="420"/>
      <c r="R40" s="833"/>
      <c r="S40" s="832"/>
      <c r="T40" s="420"/>
      <c r="U40" s="420"/>
      <c r="V40" s="420"/>
      <c r="W40" s="420"/>
      <c r="X40" s="420"/>
      <c r="Y40" s="966"/>
      <c r="Z40" s="833"/>
      <c r="AA40" s="856"/>
      <c r="AB40" s="421"/>
      <c r="AC40" s="421"/>
      <c r="AD40" s="421"/>
      <c r="AE40" s="857"/>
    </row>
    <row r="41" spans="1:31" ht="14.45" customHeight="1" x14ac:dyDescent="0.25">
      <c r="A41" s="868" t="s">
        <v>348</v>
      </c>
      <c r="B41" s="425" t="s">
        <v>929</v>
      </c>
      <c r="C41" s="805">
        <v>1</v>
      </c>
      <c r="D41" s="418">
        <f>C41</f>
        <v>1</v>
      </c>
      <c r="E41" s="419"/>
      <c r="F41" s="962"/>
      <c r="G41" s="806"/>
      <c r="H41" s="775"/>
      <c r="I41" s="419"/>
      <c r="J41" s="418"/>
      <c r="K41" s="418"/>
      <c r="L41" s="823"/>
      <c r="M41" s="832"/>
      <c r="N41" s="420"/>
      <c r="O41" s="420"/>
      <c r="P41" s="420"/>
      <c r="Q41" s="420"/>
      <c r="R41" s="833"/>
      <c r="S41" s="832">
        <f>D41</f>
        <v>1</v>
      </c>
      <c r="T41" s="420"/>
      <c r="U41" s="420"/>
      <c r="V41" s="420">
        <f>S41</f>
        <v>1</v>
      </c>
      <c r="W41" s="420"/>
      <c r="X41" s="420"/>
      <c r="Y41" s="966"/>
      <c r="Z41" s="833"/>
      <c r="AA41" s="856">
        <f>S41+W41</f>
        <v>1</v>
      </c>
      <c r="AB41" s="421"/>
      <c r="AC41" s="421"/>
      <c r="AD41" s="421"/>
      <c r="AE41" s="857">
        <f>AA41</f>
        <v>1</v>
      </c>
    </row>
    <row r="42" spans="1:31" s="11" customFormat="1" ht="14.45" customHeight="1" x14ac:dyDescent="0.25">
      <c r="A42" s="865" t="s">
        <v>349</v>
      </c>
      <c r="B42" s="427" t="s">
        <v>683</v>
      </c>
      <c r="C42" s="878">
        <f>SUM(C35:C41)</f>
        <v>7</v>
      </c>
      <c r="D42" s="873">
        <f t="shared" ref="D42:G42" si="6">SUM(D35:D41)</f>
        <v>7</v>
      </c>
      <c r="E42" s="873">
        <f t="shared" si="6"/>
        <v>0</v>
      </c>
      <c r="F42" s="964"/>
      <c r="G42" s="879">
        <f t="shared" si="6"/>
        <v>0</v>
      </c>
      <c r="H42" s="777"/>
      <c r="I42" s="428"/>
      <c r="J42" s="429"/>
      <c r="K42" s="429"/>
      <c r="L42" s="825"/>
      <c r="M42" s="836"/>
      <c r="N42" s="429"/>
      <c r="O42" s="429"/>
      <c r="P42" s="430"/>
      <c r="Q42" s="430"/>
      <c r="R42" s="825"/>
      <c r="S42" s="836">
        <f>D42</f>
        <v>7</v>
      </c>
      <c r="T42" s="429"/>
      <c r="U42" s="429"/>
      <c r="V42" s="429">
        <f>S42</f>
        <v>7</v>
      </c>
      <c r="W42" s="429">
        <f>SUM(W35:W41)</f>
        <v>0</v>
      </c>
      <c r="X42" s="429"/>
      <c r="Y42" s="967"/>
      <c r="Z42" s="825">
        <f>SUM(Z35:Z41)</f>
        <v>0</v>
      </c>
      <c r="AA42" s="858">
        <f>S42+W42</f>
        <v>7</v>
      </c>
      <c r="AB42" s="431"/>
      <c r="AC42" s="431"/>
      <c r="AD42" s="431"/>
      <c r="AE42" s="859">
        <f>AA42</f>
        <v>7</v>
      </c>
    </row>
    <row r="43" spans="1:31" ht="14.45" customHeight="1" x14ac:dyDescent="0.25">
      <c r="A43" s="868"/>
      <c r="B43" s="432"/>
      <c r="C43" s="807"/>
      <c r="D43" s="433"/>
      <c r="E43" s="433"/>
      <c r="F43" s="433"/>
      <c r="G43" s="808"/>
      <c r="H43" s="433"/>
      <c r="I43" s="433"/>
      <c r="J43" s="434"/>
      <c r="K43" s="434"/>
      <c r="L43" s="826"/>
      <c r="M43" s="837"/>
      <c r="N43" s="435"/>
      <c r="O43" s="435"/>
      <c r="P43" s="435"/>
      <c r="Q43" s="435"/>
      <c r="R43" s="838"/>
      <c r="S43" s="837"/>
      <c r="T43" s="435"/>
      <c r="U43" s="435"/>
      <c r="V43" s="435"/>
      <c r="W43" s="435"/>
      <c r="X43" s="435"/>
      <c r="Y43" s="435"/>
      <c r="Z43" s="838"/>
      <c r="AA43" s="837"/>
      <c r="AB43" s="435"/>
      <c r="AC43" s="435"/>
      <c r="AD43" s="435"/>
      <c r="AE43" s="838"/>
    </row>
    <row r="44" spans="1:31" ht="14.45" customHeight="1" x14ac:dyDescent="0.25">
      <c r="A44" s="867"/>
      <c r="B44" s="872"/>
      <c r="C44" s="799"/>
      <c r="D44" s="800"/>
      <c r="E44" s="800"/>
      <c r="F44" s="800"/>
      <c r="G44" s="801"/>
      <c r="H44" s="800"/>
      <c r="I44" s="800"/>
      <c r="J44" s="820"/>
      <c r="K44" s="820"/>
      <c r="L44" s="821"/>
      <c r="M44" s="829"/>
      <c r="N44" s="820"/>
      <c r="O44" s="820"/>
      <c r="P44" s="820"/>
      <c r="Q44" s="820"/>
      <c r="R44" s="821"/>
      <c r="S44" s="829"/>
      <c r="T44" s="820"/>
      <c r="U44" s="820"/>
      <c r="V44" s="404"/>
      <c r="W44" s="404"/>
      <c r="X44" s="404"/>
      <c r="Y44" s="404"/>
      <c r="Z44" s="792"/>
      <c r="AA44" s="816"/>
      <c r="AB44" s="404"/>
      <c r="AC44" s="404"/>
      <c r="AD44" s="404"/>
      <c r="AE44" s="792"/>
    </row>
    <row r="45" spans="1:31" ht="15.75" customHeight="1" x14ac:dyDescent="0.25">
      <c r="A45" s="865" t="s">
        <v>350</v>
      </c>
      <c r="B45" s="765" t="s">
        <v>1003</v>
      </c>
      <c r="C45" s="787">
        <f>C18+C32+C42</f>
        <v>7</v>
      </c>
      <c r="D45" s="398">
        <f t="shared" ref="D45:AE45" si="7">D18+D32+D42</f>
        <v>7</v>
      </c>
      <c r="E45" s="398">
        <f t="shared" si="7"/>
        <v>0</v>
      </c>
      <c r="F45" s="398">
        <f t="shared" si="7"/>
        <v>0</v>
      </c>
      <c r="G45" s="809">
        <f t="shared" si="7"/>
        <v>0</v>
      </c>
      <c r="H45" s="778">
        <f t="shared" si="7"/>
        <v>0</v>
      </c>
      <c r="I45" s="398">
        <f t="shared" si="7"/>
        <v>0</v>
      </c>
      <c r="J45" s="398">
        <f t="shared" si="7"/>
        <v>0</v>
      </c>
      <c r="K45" s="398">
        <f t="shared" si="7"/>
        <v>0</v>
      </c>
      <c r="L45" s="809">
        <f t="shared" si="7"/>
        <v>0</v>
      </c>
      <c r="M45" s="787">
        <f t="shared" si="7"/>
        <v>110</v>
      </c>
      <c r="N45" s="398">
        <f t="shared" si="7"/>
        <v>1</v>
      </c>
      <c r="O45" s="398">
        <f t="shared" si="7"/>
        <v>111</v>
      </c>
      <c r="P45" s="398">
        <f t="shared" si="7"/>
        <v>0</v>
      </c>
      <c r="Q45" s="398">
        <f t="shared" si="7"/>
        <v>0.5</v>
      </c>
      <c r="R45" s="809">
        <f t="shared" si="7"/>
        <v>0.5</v>
      </c>
      <c r="S45" s="843">
        <f>S18+S32+S42</f>
        <v>117</v>
      </c>
      <c r="T45" s="398">
        <f t="shared" si="7"/>
        <v>1</v>
      </c>
      <c r="U45" s="398">
        <f t="shared" si="7"/>
        <v>0</v>
      </c>
      <c r="V45" s="398">
        <f t="shared" si="7"/>
        <v>118</v>
      </c>
      <c r="W45" s="398">
        <f>W18+W32+W42</f>
        <v>0</v>
      </c>
      <c r="X45" s="398">
        <f t="shared" si="7"/>
        <v>0.5</v>
      </c>
      <c r="Y45" s="398">
        <f t="shared" si="7"/>
        <v>0</v>
      </c>
      <c r="Z45" s="809">
        <f t="shared" si="7"/>
        <v>0.5</v>
      </c>
      <c r="AA45" s="787">
        <f t="shared" si="7"/>
        <v>117</v>
      </c>
      <c r="AB45" s="398">
        <f t="shared" si="7"/>
        <v>1.5</v>
      </c>
      <c r="AC45" s="398">
        <f t="shared" si="7"/>
        <v>0</v>
      </c>
      <c r="AD45" s="398">
        <f t="shared" si="7"/>
        <v>0</v>
      </c>
      <c r="AE45" s="860">
        <f t="shared" si="7"/>
        <v>118.5</v>
      </c>
    </row>
    <row r="46" spans="1:31" ht="14.45" customHeight="1" x14ac:dyDescent="0.25">
      <c r="A46" s="870"/>
      <c r="B46" s="402"/>
      <c r="C46" s="791"/>
      <c r="D46" s="404"/>
      <c r="E46" s="404"/>
      <c r="F46" s="404"/>
      <c r="G46" s="792"/>
      <c r="H46" s="404"/>
      <c r="I46" s="404"/>
      <c r="J46" s="405"/>
      <c r="K46" s="405"/>
      <c r="L46" s="817"/>
      <c r="M46" s="827"/>
      <c r="N46" s="405"/>
      <c r="O46" s="404"/>
      <c r="P46" s="436"/>
      <c r="Q46" s="436"/>
      <c r="R46" s="792"/>
      <c r="S46" s="816"/>
      <c r="T46" s="412"/>
      <c r="U46" s="412"/>
      <c r="V46" s="437"/>
      <c r="W46" s="438"/>
      <c r="X46" s="438"/>
      <c r="Y46" s="438"/>
      <c r="Z46" s="844"/>
      <c r="AA46" s="861"/>
      <c r="AB46" s="439"/>
      <c r="AC46" s="439"/>
      <c r="AD46" s="439"/>
      <c r="AE46" s="862"/>
    </row>
    <row r="47" spans="1:31" ht="14.45" customHeight="1" thickBot="1" x14ac:dyDescent="0.3">
      <c r="A47" s="871" t="s">
        <v>351</v>
      </c>
      <c r="B47" s="876" t="s">
        <v>388</v>
      </c>
      <c r="C47" s="810">
        <f t="shared" ref="C47:AD47" si="8">C10+C12+C45</f>
        <v>9</v>
      </c>
      <c r="D47" s="811">
        <f t="shared" si="8"/>
        <v>9</v>
      </c>
      <c r="E47" s="811">
        <f t="shared" si="8"/>
        <v>0</v>
      </c>
      <c r="F47" s="811">
        <f t="shared" si="8"/>
        <v>2</v>
      </c>
      <c r="G47" s="812">
        <f t="shared" si="8"/>
        <v>0</v>
      </c>
      <c r="H47" s="877">
        <f t="shared" si="8"/>
        <v>30</v>
      </c>
      <c r="I47" s="811">
        <f t="shared" si="8"/>
        <v>1</v>
      </c>
      <c r="J47" s="811">
        <f t="shared" si="8"/>
        <v>31</v>
      </c>
      <c r="K47" s="811">
        <f t="shared" si="8"/>
        <v>0</v>
      </c>
      <c r="L47" s="812">
        <f t="shared" si="8"/>
        <v>0</v>
      </c>
      <c r="M47" s="810">
        <f t="shared" si="8"/>
        <v>110</v>
      </c>
      <c r="N47" s="811">
        <f t="shared" si="8"/>
        <v>1</v>
      </c>
      <c r="O47" s="811">
        <f t="shared" si="8"/>
        <v>111</v>
      </c>
      <c r="P47" s="811">
        <f t="shared" si="8"/>
        <v>0</v>
      </c>
      <c r="Q47" s="811">
        <f t="shared" si="8"/>
        <v>0.5</v>
      </c>
      <c r="R47" s="812">
        <f t="shared" si="8"/>
        <v>0.5</v>
      </c>
      <c r="S47" s="810">
        <f t="shared" si="8"/>
        <v>149</v>
      </c>
      <c r="T47" s="811">
        <f t="shared" si="8"/>
        <v>1</v>
      </c>
      <c r="U47" s="811">
        <f t="shared" si="8"/>
        <v>1</v>
      </c>
      <c r="V47" s="811">
        <f t="shared" si="8"/>
        <v>151</v>
      </c>
      <c r="W47" s="811">
        <f t="shared" si="8"/>
        <v>0</v>
      </c>
      <c r="X47" s="811">
        <f t="shared" si="8"/>
        <v>0.5</v>
      </c>
      <c r="Y47" s="811">
        <f t="shared" si="8"/>
        <v>2</v>
      </c>
      <c r="Z47" s="812">
        <f t="shared" si="8"/>
        <v>0.5</v>
      </c>
      <c r="AA47" s="810">
        <f t="shared" si="8"/>
        <v>149</v>
      </c>
      <c r="AB47" s="811">
        <f t="shared" si="8"/>
        <v>1.5</v>
      </c>
      <c r="AC47" s="811">
        <f t="shared" si="8"/>
        <v>2</v>
      </c>
      <c r="AD47" s="811">
        <f t="shared" si="8"/>
        <v>1</v>
      </c>
      <c r="AE47" s="863">
        <f>AE10+AE12+AE45</f>
        <v>153.5</v>
      </c>
    </row>
    <row r="48" spans="1:31" ht="15.75" customHeight="1" x14ac:dyDescent="0.25">
      <c r="B48" s="416"/>
      <c r="C48" s="417"/>
      <c r="D48" s="412"/>
      <c r="E48" s="412"/>
      <c r="F48" s="412"/>
      <c r="G48" s="412"/>
      <c r="H48" s="412"/>
      <c r="I48" s="412"/>
      <c r="J48" s="412"/>
      <c r="K48" s="412"/>
      <c r="L48" s="412"/>
      <c r="M48" s="412"/>
      <c r="N48" s="412"/>
      <c r="O48" s="412"/>
      <c r="P48" s="412"/>
      <c r="Q48" s="412"/>
      <c r="R48" s="412"/>
      <c r="S48" s="440"/>
      <c r="T48" s="440"/>
      <c r="U48" s="440"/>
      <c r="V48" s="440"/>
      <c r="W48" s="412"/>
      <c r="X48" s="412"/>
      <c r="Y48" s="412"/>
      <c r="Z48" s="412"/>
      <c r="AA48" s="412"/>
      <c r="AB48" s="412"/>
      <c r="AC48" s="412"/>
      <c r="AD48" s="412"/>
      <c r="AE48" s="412"/>
    </row>
    <row r="49" ht="13.9" customHeight="1" x14ac:dyDescent="0.25"/>
  </sheetData>
  <mergeCells count="27">
    <mergeCell ref="M6:R6"/>
    <mergeCell ref="S6:Z6"/>
    <mergeCell ref="AA6:AE7"/>
    <mergeCell ref="C7:D7"/>
    <mergeCell ref="W7:Z7"/>
    <mergeCell ref="E7:G7"/>
    <mergeCell ref="H7:J7"/>
    <mergeCell ref="K7:L7"/>
    <mergeCell ref="M7:O7"/>
    <mergeCell ref="P7:R7"/>
    <mergeCell ref="S7:V7"/>
    <mergeCell ref="A1:AE1"/>
    <mergeCell ref="A2:AE2"/>
    <mergeCell ref="A3:AE3"/>
    <mergeCell ref="A5:A8"/>
    <mergeCell ref="C5:D5"/>
    <mergeCell ref="E5:G5"/>
    <mergeCell ref="H5:J5"/>
    <mergeCell ref="K5:L5"/>
    <mergeCell ref="M5:O5"/>
    <mergeCell ref="P5:R5"/>
    <mergeCell ref="S5:V5"/>
    <mergeCell ref="W5:Z5"/>
    <mergeCell ref="AA5:AE5"/>
    <mergeCell ref="B6:B8"/>
    <mergeCell ref="C6:G6"/>
    <mergeCell ref="H6:L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9" customWidth="1"/>
    <col min="2" max="2" width="31" style="79" bestFit="1" customWidth="1"/>
    <col min="3" max="3" width="16.85546875" style="79" bestFit="1" customWidth="1"/>
    <col min="4" max="4" width="15.5703125" style="79" customWidth="1"/>
    <col min="5" max="5" width="9.85546875" style="79" bestFit="1" customWidth="1"/>
    <col min="6" max="6" width="12.7109375" style="79" bestFit="1" customWidth="1"/>
    <col min="7" max="7" width="12.140625" style="79" bestFit="1" customWidth="1"/>
    <col min="8" max="8" width="10.85546875" style="79" bestFit="1" customWidth="1"/>
    <col min="9" max="9" width="27.28515625" style="79" bestFit="1" customWidth="1"/>
    <col min="10" max="10" width="9" style="79" bestFit="1" customWidth="1"/>
    <col min="11" max="11" width="10.28515625" style="79" customWidth="1"/>
    <col min="12" max="12" width="10.28515625" style="79"/>
    <col min="13" max="16384" width="10.28515625" style="84"/>
  </cols>
  <sheetData>
    <row r="1" spans="1:12" s="79" customFormat="1" x14ac:dyDescent="0.2">
      <c r="A1" s="1220" t="s">
        <v>1066</v>
      </c>
      <c r="B1" s="1220"/>
      <c r="C1" s="1220"/>
      <c r="D1" s="1220"/>
      <c r="E1" s="1220"/>
      <c r="F1" s="1220"/>
      <c r="G1" s="1220"/>
      <c r="H1" s="1220"/>
      <c r="I1" s="1220"/>
      <c r="J1" s="1220"/>
    </row>
    <row r="2" spans="1:12" s="79" customFormat="1" ht="14.1" customHeight="1" x14ac:dyDescent="0.2"/>
    <row r="3" spans="1:12" s="79" customFormat="1" ht="15" customHeight="1" x14ac:dyDescent="0.25">
      <c r="B3" s="1221" t="s">
        <v>73</v>
      </c>
      <c r="C3" s="1221"/>
      <c r="D3" s="1221"/>
      <c r="E3" s="1221"/>
      <c r="F3" s="1221"/>
      <c r="G3" s="1221"/>
      <c r="H3" s="1221"/>
      <c r="I3" s="1221"/>
      <c r="J3" s="1221"/>
    </row>
    <row r="4" spans="1:12" s="79" customFormat="1" ht="15" customHeight="1" x14ac:dyDescent="0.25">
      <c r="B4" s="1221" t="s">
        <v>1009</v>
      </c>
      <c r="C4" s="1221"/>
      <c r="D4" s="1221"/>
      <c r="E4" s="1221"/>
      <c r="F4" s="1221"/>
      <c r="G4" s="1221"/>
      <c r="H4" s="1221"/>
      <c r="I4" s="1221"/>
      <c r="J4" s="1221"/>
    </row>
    <row r="5" spans="1:12" s="79" customFormat="1" ht="15" customHeight="1" x14ac:dyDescent="0.25">
      <c r="B5" s="1221" t="s">
        <v>599</v>
      </c>
      <c r="C5" s="1221"/>
      <c r="D5" s="1221"/>
      <c r="E5" s="1221"/>
      <c r="F5" s="1221"/>
      <c r="G5" s="1221"/>
      <c r="H5" s="1221"/>
      <c r="I5" s="1221"/>
      <c r="J5" s="1221"/>
    </row>
    <row r="6" spans="1:12" s="79" customFormat="1" ht="15" customHeight="1" x14ac:dyDescent="0.25">
      <c r="B6" s="1221"/>
      <c r="C6" s="1221"/>
      <c r="D6" s="1221"/>
      <c r="E6" s="1221"/>
      <c r="F6" s="1221"/>
      <c r="G6" s="1221"/>
      <c r="H6" s="1221"/>
      <c r="I6" s="1221"/>
      <c r="J6" s="1221"/>
    </row>
    <row r="7" spans="1:12" s="79" customFormat="1" ht="15" customHeight="1" x14ac:dyDescent="0.25">
      <c r="B7" s="1222" t="s">
        <v>216</v>
      </c>
      <c r="C7" s="1222"/>
      <c r="D7" s="1222"/>
      <c r="E7" s="1222"/>
      <c r="F7" s="1222"/>
      <c r="G7" s="1222"/>
      <c r="H7" s="1222"/>
      <c r="I7" s="1222"/>
      <c r="J7" s="1222"/>
    </row>
    <row r="8" spans="1:12" s="80" customFormat="1" ht="14.1" customHeight="1" x14ac:dyDescent="0.25">
      <c r="A8" s="1215"/>
      <c r="B8" s="313" t="s">
        <v>54</v>
      </c>
      <c r="C8" s="313" t="s">
        <v>55</v>
      </c>
      <c r="D8" s="313" t="s">
        <v>56</v>
      </c>
      <c r="E8" s="313" t="s">
        <v>57</v>
      </c>
      <c r="F8" s="313" t="s">
        <v>286</v>
      </c>
      <c r="G8" s="313" t="s">
        <v>287</v>
      </c>
      <c r="H8" s="313" t="s">
        <v>288</v>
      </c>
      <c r="I8" s="313" t="s">
        <v>384</v>
      </c>
      <c r="J8" s="313" t="s">
        <v>390</v>
      </c>
    </row>
    <row r="9" spans="1:12" s="81" customFormat="1" ht="17.25" customHeight="1" x14ac:dyDescent="0.25">
      <c r="A9" s="1215"/>
      <c r="B9" s="1216" t="s">
        <v>78</v>
      </c>
      <c r="C9" s="1218" t="s">
        <v>937</v>
      </c>
      <c r="D9" s="1218" t="s">
        <v>1012</v>
      </c>
      <c r="E9" s="1216" t="s">
        <v>240</v>
      </c>
      <c r="F9" s="1224" t="s">
        <v>241</v>
      </c>
      <c r="G9" s="1216" t="s">
        <v>242</v>
      </c>
      <c r="H9" s="1218" t="s">
        <v>477</v>
      </c>
      <c r="I9" s="1223" t="s">
        <v>243</v>
      </c>
      <c r="J9" s="1223"/>
    </row>
    <row r="10" spans="1:12" s="81" customFormat="1" ht="33.75" customHeight="1" x14ac:dyDescent="0.25">
      <c r="A10" s="1215"/>
      <c r="B10" s="1217"/>
      <c r="C10" s="1219"/>
      <c r="D10" s="1219"/>
      <c r="E10" s="1217"/>
      <c r="F10" s="1225"/>
      <c r="G10" s="1217"/>
      <c r="H10" s="1219"/>
      <c r="I10" s="313" t="s">
        <v>244</v>
      </c>
      <c r="J10" s="313" t="s">
        <v>245</v>
      </c>
    </row>
    <row r="11" spans="1:12" s="80" customFormat="1" ht="16.5" customHeight="1" x14ac:dyDescent="0.25">
      <c r="A11" s="82" t="s">
        <v>295</v>
      </c>
      <c r="B11" s="227" t="s">
        <v>246</v>
      </c>
    </row>
    <row r="12" spans="1:12" s="81" customFormat="1" ht="15" customHeight="1" x14ac:dyDescent="0.25">
      <c r="A12" s="82" t="s">
        <v>303</v>
      </c>
      <c r="B12" s="86" t="s">
        <v>600</v>
      </c>
      <c r="C12" s="87">
        <v>1197791</v>
      </c>
      <c r="D12" s="87">
        <v>598895</v>
      </c>
      <c r="E12" s="256" t="s">
        <v>601</v>
      </c>
      <c r="F12" s="257" t="s">
        <v>488</v>
      </c>
      <c r="G12" s="257">
        <v>46727</v>
      </c>
      <c r="H12" s="87">
        <v>149724</v>
      </c>
      <c r="I12" s="88" t="s">
        <v>602</v>
      </c>
      <c r="J12" s="87">
        <v>51490</v>
      </c>
    </row>
    <row r="13" spans="1:12" s="83" customFormat="1" ht="31.5" customHeight="1" x14ac:dyDescent="0.25">
      <c r="A13" s="82" t="s">
        <v>304</v>
      </c>
      <c r="B13" s="81" t="s">
        <v>251</v>
      </c>
      <c r="C13" s="89">
        <f>SUM(C12:C12)</f>
        <v>1197791</v>
      </c>
      <c r="D13" s="89">
        <f>SUM(D12:D12)</f>
        <v>598895</v>
      </c>
      <c r="E13" s="90"/>
      <c r="F13" s="90"/>
      <c r="G13" s="90"/>
      <c r="H13" s="89">
        <f>SUM(H12:H12)</f>
        <v>149724</v>
      </c>
      <c r="I13" s="88"/>
      <c r="J13" s="89">
        <f>SUM(J12)</f>
        <v>51490</v>
      </c>
      <c r="K13" s="80"/>
      <c r="L13" s="80"/>
    </row>
    <row r="14" spans="1:12" s="83" customFormat="1" ht="15" customHeight="1" x14ac:dyDescent="0.25">
      <c r="A14" s="82"/>
      <c r="B14" s="81"/>
      <c r="C14" s="89"/>
      <c r="D14" s="89"/>
      <c r="E14" s="90"/>
      <c r="F14" s="90"/>
      <c r="G14" s="90"/>
      <c r="H14" s="89"/>
      <c r="I14" s="88"/>
      <c r="J14" s="256"/>
      <c r="K14" s="80"/>
      <c r="L14" s="80"/>
    </row>
    <row r="15" spans="1:12" s="83" customFormat="1" ht="15" customHeight="1" x14ac:dyDescent="0.25">
      <c r="A15" s="82"/>
      <c r="B15" s="81"/>
      <c r="C15" s="89"/>
      <c r="D15" s="89"/>
      <c r="E15" s="90"/>
      <c r="F15" s="90"/>
      <c r="G15" s="90"/>
      <c r="H15" s="89"/>
      <c r="I15" s="88"/>
      <c r="J15" s="256"/>
      <c r="K15" s="80"/>
      <c r="L15" s="80"/>
    </row>
    <row r="16" spans="1:12" s="83" customFormat="1" ht="16.5" customHeight="1" x14ac:dyDescent="0.25">
      <c r="A16" s="82"/>
      <c r="B16" s="1221" t="s">
        <v>73</v>
      </c>
      <c r="C16" s="1221"/>
      <c r="D16" s="1221"/>
      <c r="E16" s="1221"/>
      <c r="F16" s="1221"/>
      <c r="G16" s="1221"/>
      <c r="H16" s="1221"/>
      <c r="I16" s="1221"/>
      <c r="J16" s="1221"/>
      <c r="K16" s="80"/>
      <c r="L16" s="80"/>
    </row>
    <row r="17" spans="1:12" s="83" customFormat="1" ht="15.75" x14ac:dyDescent="0.25">
      <c r="A17" s="82"/>
      <c r="B17" s="1221" t="s">
        <v>1009</v>
      </c>
      <c r="C17" s="1221"/>
      <c r="D17" s="1221"/>
      <c r="E17" s="1221"/>
      <c r="F17" s="1221"/>
      <c r="G17" s="1221"/>
      <c r="H17" s="1221"/>
      <c r="I17" s="1221"/>
      <c r="J17" s="1221"/>
      <c r="K17" s="80"/>
      <c r="L17" s="80"/>
    </row>
    <row r="18" spans="1:12" s="83" customFormat="1" ht="15.75" x14ac:dyDescent="0.25">
      <c r="A18" s="82"/>
      <c r="B18" s="1221" t="s">
        <v>238</v>
      </c>
      <c r="C18" s="1221"/>
      <c r="D18" s="1221"/>
      <c r="E18" s="1221"/>
      <c r="F18" s="1221"/>
      <c r="G18" s="1221"/>
      <c r="H18" s="1221"/>
      <c r="I18" s="1221"/>
      <c r="J18" s="1221"/>
      <c r="K18" s="80"/>
      <c r="L18" s="80"/>
    </row>
    <row r="19" spans="1:12" s="83" customFormat="1" ht="15.75" x14ac:dyDescent="0.25">
      <c r="A19" s="82"/>
      <c r="B19" s="81"/>
      <c r="C19" s="89"/>
      <c r="D19" s="89"/>
      <c r="E19" s="90"/>
      <c r="F19" s="90"/>
      <c r="G19" s="90"/>
      <c r="H19" s="89"/>
      <c r="I19" s="88"/>
      <c r="J19" s="256"/>
      <c r="K19" s="80"/>
      <c r="L19" s="80"/>
    </row>
    <row r="20" spans="1:12" ht="15.75" x14ac:dyDescent="0.25">
      <c r="B20" s="1222" t="s">
        <v>216</v>
      </c>
      <c r="C20" s="1222"/>
      <c r="D20" s="1222"/>
      <c r="E20" s="1222"/>
      <c r="F20" s="1222"/>
      <c r="G20" s="1222"/>
      <c r="H20" s="1222"/>
      <c r="I20" s="1222"/>
      <c r="J20" s="1222"/>
    </row>
    <row r="21" spans="1:12" s="80" customFormat="1" ht="15.75" x14ac:dyDescent="0.25">
      <c r="A21" s="1215"/>
      <c r="B21" s="313" t="s">
        <v>54</v>
      </c>
      <c r="C21" s="313" t="s">
        <v>55</v>
      </c>
      <c r="D21" s="313" t="s">
        <v>56</v>
      </c>
      <c r="E21" s="313" t="s">
        <v>57</v>
      </c>
      <c r="F21" s="313" t="s">
        <v>286</v>
      </c>
      <c r="G21" s="313" t="s">
        <v>287</v>
      </c>
      <c r="H21" s="313" t="s">
        <v>288</v>
      </c>
      <c r="I21" s="313" t="s">
        <v>384</v>
      </c>
      <c r="J21" s="313" t="s">
        <v>390</v>
      </c>
    </row>
    <row r="22" spans="1:12" s="81" customFormat="1" ht="15.75" customHeight="1" x14ac:dyDescent="0.25">
      <c r="A22" s="1215"/>
      <c r="B22" s="1216" t="s">
        <v>78</v>
      </c>
      <c r="C22" s="1218" t="s">
        <v>239</v>
      </c>
      <c r="D22" s="1218" t="s">
        <v>1012</v>
      </c>
      <c r="E22" s="1216" t="s">
        <v>240</v>
      </c>
      <c r="F22" s="1224" t="s">
        <v>241</v>
      </c>
      <c r="G22" s="1216" t="s">
        <v>242</v>
      </c>
      <c r="H22" s="1218" t="s">
        <v>477</v>
      </c>
      <c r="I22" s="1223" t="s">
        <v>243</v>
      </c>
      <c r="J22" s="1223"/>
    </row>
    <row r="23" spans="1:12" s="81" customFormat="1" ht="15.75" customHeight="1" x14ac:dyDescent="0.25">
      <c r="A23" s="1215"/>
      <c r="B23" s="1217"/>
      <c r="C23" s="1219"/>
      <c r="D23" s="1219"/>
      <c r="E23" s="1217"/>
      <c r="F23" s="1225"/>
      <c r="G23" s="1217"/>
      <c r="H23" s="1219"/>
      <c r="I23" s="313" t="s">
        <v>244</v>
      </c>
      <c r="J23" s="313" t="s">
        <v>245</v>
      </c>
    </row>
    <row r="24" spans="1:12" s="80" customFormat="1" ht="15.75" x14ac:dyDescent="0.25">
      <c r="A24" s="82" t="s">
        <v>295</v>
      </c>
      <c r="B24" s="227" t="s">
        <v>246</v>
      </c>
    </row>
    <row r="25" spans="1:12" s="81" customFormat="1" ht="15.75" x14ac:dyDescent="0.25">
      <c r="A25" s="82" t="s">
        <v>303</v>
      </c>
      <c r="B25" s="86" t="s">
        <v>250</v>
      </c>
      <c r="C25" s="87">
        <v>22400</v>
      </c>
      <c r="D25" s="87">
        <v>9939</v>
      </c>
      <c r="E25" s="256" t="s">
        <v>247</v>
      </c>
      <c r="F25" s="256" t="s">
        <v>248</v>
      </c>
      <c r="G25" s="256" t="s">
        <v>248</v>
      </c>
      <c r="H25" s="87">
        <v>2145</v>
      </c>
      <c r="I25" s="88">
        <v>0</v>
      </c>
      <c r="J25" s="256" t="s">
        <v>249</v>
      </c>
    </row>
    <row r="26" spans="1:12" s="83" customFormat="1" ht="15.75" x14ac:dyDescent="0.25">
      <c r="A26" s="82" t="s">
        <v>304</v>
      </c>
      <c r="B26" s="81" t="s">
        <v>251</v>
      </c>
      <c r="C26" s="89">
        <f>SUM(C25:C25)</f>
        <v>22400</v>
      </c>
      <c r="D26" s="89">
        <f>SUM(D25:D25)</f>
        <v>9939</v>
      </c>
      <c r="E26" s="90"/>
      <c r="F26" s="90"/>
      <c r="G26" s="90"/>
      <c r="H26" s="89">
        <f>SUM(H25:H25)</f>
        <v>2145</v>
      </c>
      <c r="I26" s="88"/>
      <c r="J26" s="256" t="s">
        <v>249</v>
      </c>
      <c r="K26" s="80"/>
      <c r="L26" s="80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I110"/>
  <sheetViews>
    <sheetView topLeftCell="A34" workbookViewId="0">
      <selection activeCell="A71" sqref="A71:XFD71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9" x14ac:dyDescent="0.2">
      <c r="A1" s="1229" t="s">
        <v>1120</v>
      </c>
      <c r="B1" s="1229"/>
      <c r="C1" s="1229"/>
      <c r="D1" s="1229"/>
      <c r="E1" s="1229"/>
      <c r="F1" s="1229"/>
      <c r="G1" s="1229"/>
      <c r="H1" s="1229"/>
    </row>
    <row r="2" spans="1:9" x14ac:dyDescent="0.2">
      <c r="D2" s="299"/>
    </row>
    <row r="3" spans="1:9" x14ac:dyDescent="0.2">
      <c r="A3" s="1230" t="s">
        <v>73</v>
      </c>
      <c r="B3" s="1230"/>
      <c r="C3" s="1230"/>
      <c r="D3" s="1230"/>
      <c r="E3" s="1230"/>
      <c r="F3" s="1230"/>
      <c r="G3" s="1230"/>
      <c r="H3" s="1230"/>
    </row>
    <row r="4" spans="1:9" x14ac:dyDescent="0.2">
      <c r="A4" s="1231" t="s">
        <v>217</v>
      </c>
      <c r="B4" s="1231"/>
      <c r="C4" s="1231"/>
      <c r="D4" s="1231"/>
      <c r="E4" s="1231"/>
      <c r="F4" s="1231"/>
      <c r="G4" s="1231"/>
      <c r="H4" s="1231"/>
    </row>
    <row r="5" spans="1:9" x14ac:dyDescent="0.2">
      <c r="A5" s="1231" t="s">
        <v>825</v>
      </c>
      <c r="B5" s="1231"/>
      <c r="C5" s="1231"/>
      <c r="D5" s="1231"/>
      <c r="E5" s="1231"/>
      <c r="F5" s="1231"/>
      <c r="G5" s="1231"/>
      <c r="H5" s="1231"/>
    </row>
    <row r="6" spans="1:9" x14ac:dyDescent="0.2">
      <c r="A6" s="1228" t="s">
        <v>52</v>
      </c>
      <c r="B6" s="1228"/>
      <c r="C6" s="1228"/>
      <c r="D6" s="1228"/>
      <c r="E6" s="1228"/>
      <c r="F6" s="1228"/>
      <c r="G6" s="1228"/>
    </row>
    <row r="7" spans="1:9" x14ac:dyDescent="0.2">
      <c r="A7" s="300"/>
      <c r="B7" s="300"/>
      <c r="C7" s="300"/>
    </row>
    <row r="8" spans="1:9" ht="14.25" customHeight="1" x14ac:dyDescent="0.2">
      <c r="A8" s="301" t="s">
        <v>54</v>
      </c>
      <c r="B8" s="301" t="s">
        <v>55</v>
      </c>
      <c r="C8" s="301" t="s">
        <v>56</v>
      </c>
      <c r="D8" s="301" t="s">
        <v>57</v>
      </c>
      <c r="E8" s="301" t="s">
        <v>286</v>
      </c>
      <c r="F8" s="301" t="s">
        <v>287</v>
      </c>
      <c r="G8" s="301" t="s">
        <v>288</v>
      </c>
      <c r="H8" s="314" t="s">
        <v>384</v>
      </c>
      <c r="I8" s="306"/>
    </row>
    <row r="9" spans="1:9" ht="14.25" customHeight="1" x14ac:dyDescent="0.2">
      <c r="A9" s="1226" t="s">
        <v>218</v>
      </c>
      <c r="B9" s="1227" t="s">
        <v>219</v>
      </c>
      <c r="C9" s="1227" t="s">
        <v>220</v>
      </c>
      <c r="D9" s="302"/>
      <c r="E9" s="303"/>
      <c r="F9" s="303"/>
    </row>
    <row r="10" spans="1:9" ht="14.25" customHeight="1" x14ac:dyDescent="0.2">
      <c r="A10" s="1226"/>
      <c r="B10" s="1227"/>
      <c r="C10" s="1227"/>
      <c r="D10" s="304" t="s">
        <v>664</v>
      </c>
      <c r="E10" s="304" t="s">
        <v>826</v>
      </c>
      <c r="F10" s="304" t="s">
        <v>965</v>
      </c>
      <c r="G10" s="304" t="s">
        <v>1039</v>
      </c>
      <c r="H10" s="304" t="s">
        <v>827</v>
      </c>
    </row>
    <row r="11" spans="1:9" x14ac:dyDescent="0.2">
      <c r="A11" s="305" t="s">
        <v>221</v>
      </c>
      <c r="B11" s="306"/>
      <c r="C11" s="306"/>
    </row>
    <row r="12" spans="1:9" ht="12" customHeight="1" x14ac:dyDescent="0.2">
      <c r="A12" s="305"/>
      <c r="B12" s="306"/>
      <c r="C12" s="306"/>
    </row>
    <row r="13" spans="1:9" ht="12" customHeight="1" x14ac:dyDescent="0.2">
      <c r="A13" s="305" t="s">
        <v>678</v>
      </c>
      <c r="B13" s="306"/>
      <c r="C13" s="306"/>
    </row>
    <row r="14" spans="1:9" ht="12" customHeight="1" x14ac:dyDescent="0.2">
      <c r="A14" s="904" t="s">
        <v>224</v>
      </c>
      <c r="B14" s="905" t="s">
        <v>223</v>
      </c>
      <c r="C14" s="300" t="s">
        <v>225</v>
      </c>
      <c r="D14" s="906">
        <v>300</v>
      </c>
      <c r="E14" s="906">
        <v>300</v>
      </c>
      <c r="F14" s="906">
        <v>300</v>
      </c>
      <c r="G14" s="906">
        <v>300</v>
      </c>
    </row>
    <row r="15" spans="1:9" ht="12" customHeight="1" x14ac:dyDescent="0.2">
      <c r="A15" s="536" t="s">
        <v>226</v>
      </c>
      <c r="B15" s="537" t="s">
        <v>227</v>
      </c>
      <c r="C15" s="300" t="s">
        <v>225</v>
      </c>
      <c r="D15" s="538">
        <v>100</v>
      </c>
      <c r="E15" s="538">
        <v>100</v>
      </c>
      <c r="F15" s="538">
        <v>100</v>
      </c>
      <c r="G15" s="538">
        <v>100</v>
      </c>
    </row>
    <row r="16" spans="1:9" ht="12" customHeight="1" x14ac:dyDescent="0.2">
      <c r="A16" s="536" t="s">
        <v>229</v>
      </c>
      <c r="B16" s="537" t="s">
        <v>230</v>
      </c>
      <c r="C16" s="300" t="s">
        <v>225</v>
      </c>
      <c r="D16" s="538">
        <v>10</v>
      </c>
      <c r="E16" s="538">
        <v>10</v>
      </c>
      <c r="F16" s="538">
        <v>10</v>
      </c>
      <c r="G16" s="538">
        <v>10</v>
      </c>
    </row>
    <row r="17" spans="1:7" ht="12" customHeight="1" x14ac:dyDescent="0.2">
      <c r="A17" s="536" t="s">
        <v>830</v>
      </c>
      <c r="B17" s="537" t="s">
        <v>831</v>
      </c>
      <c r="C17" s="543" t="s">
        <v>225</v>
      </c>
      <c r="D17" s="538">
        <v>900</v>
      </c>
      <c r="E17" s="538">
        <v>900</v>
      </c>
      <c r="F17" s="538">
        <v>900</v>
      </c>
      <c r="G17" s="538">
        <v>900</v>
      </c>
    </row>
    <row r="18" spans="1:7" ht="12" customHeight="1" x14ac:dyDescent="0.2">
      <c r="A18" s="536" t="s">
        <v>832</v>
      </c>
      <c r="B18" s="537" t="s">
        <v>833</v>
      </c>
      <c r="C18" s="543" t="s">
        <v>225</v>
      </c>
      <c r="D18" s="538">
        <v>1190</v>
      </c>
      <c r="E18" s="538">
        <v>1190</v>
      </c>
      <c r="F18" s="538">
        <v>1190</v>
      </c>
      <c r="G18" s="538">
        <v>1190</v>
      </c>
    </row>
    <row r="19" spans="1:7" ht="12" customHeight="1" x14ac:dyDescent="0.2">
      <c r="A19" s="536" t="s">
        <v>835</v>
      </c>
      <c r="B19" s="904" t="s">
        <v>836</v>
      </c>
      <c r="C19" s="543" t="s">
        <v>225</v>
      </c>
      <c r="D19" s="907">
        <v>10</v>
      </c>
      <c r="E19" s="907">
        <v>10</v>
      </c>
      <c r="F19" s="907">
        <v>10</v>
      </c>
      <c r="G19" s="907">
        <v>10</v>
      </c>
    </row>
    <row r="20" spans="1:7" ht="12" customHeight="1" x14ac:dyDescent="0.2">
      <c r="A20" s="537"/>
      <c r="B20" s="537" t="s">
        <v>956</v>
      </c>
      <c r="C20" s="543" t="s">
        <v>225</v>
      </c>
      <c r="D20" s="538">
        <v>3050</v>
      </c>
      <c r="E20" s="538">
        <v>3050</v>
      </c>
      <c r="F20" s="538">
        <v>3050</v>
      </c>
      <c r="G20" s="538">
        <v>3050</v>
      </c>
    </row>
    <row r="21" spans="1:7" ht="12" customHeight="1" x14ac:dyDescent="0.2">
      <c r="A21" s="563" t="s">
        <v>232</v>
      </c>
      <c r="B21" s="908" t="s">
        <v>233</v>
      </c>
      <c r="C21" s="909" t="s">
        <v>225</v>
      </c>
      <c r="D21" s="910">
        <v>40</v>
      </c>
      <c r="E21" s="910">
        <v>40</v>
      </c>
      <c r="F21" s="910">
        <v>40</v>
      </c>
      <c r="G21" s="910">
        <v>40</v>
      </c>
    </row>
    <row r="22" spans="1:7" ht="12" customHeight="1" x14ac:dyDescent="0.2">
      <c r="A22" s="563"/>
      <c r="B22" s="911" t="s">
        <v>841</v>
      </c>
      <c r="C22" s="909" t="s">
        <v>225</v>
      </c>
      <c r="D22" s="912">
        <v>15</v>
      </c>
      <c r="E22" s="912">
        <v>15</v>
      </c>
      <c r="F22" s="912">
        <v>15</v>
      </c>
      <c r="G22" s="912">
        <v>15</v>
      </c>
    </row>
    <row r="23" spans="1:7" ht="12" customHeight="1" x14ac:dyDescent="0.2">
      <c r="A23" s="563" t="s">
        <v>843</v>
      </c>
      <c r="B23" s="911" t="s">
        <v>844</v>
      </c>
      <c r="C23" s="909" t="s">
        <v>225</v>
      </c>
      <c r="D23" s="912">
        <v>30</v>
      </c>
      <c r="E23" s="912">
        <v>30</v>
      </c>
      <c r="F23" s="912">
        <v>30</v>
      </c>
      <c r="G23" s="912">
        <v>30</v>
      </c>
    </row>
    <row r="24" spans="1:7" ht="12" customHeight="1" x14ac:dyDescent="0.2">
      <c r="A24" s="307" t="s">
        <v>858</v>
      </c>
      <c r="B24" s="307" t="s">
        <v>859</v>
      </c>
      <c r="C24" s="913" t="s">
        <v>225</v>
      </c>
      <c r="D24" s="308">
        <v>904</v>
      </c>
      <c r="E24" s="308">
        <v>904</v>
      </c>
      <c r="F24" s="308">
        <v>904</v>
      </c>
      <c r="G24" s="308">
        <v>904</v>
      </c>
    </row>
    <row r="25" spans="1:7" ht="12" customHeight="1" x14ac:dyDescent="0.2">
      <c r="B25" s="307" t="s">
        <v>957</v>
      </c>
      <c r="C25" s="299" t="s">
        <v>225</v>
      </c>
      <c r="D25" s="308">
        <v>17</v>
      </c>
      <c r="E25" s="308">
        <v>17</v>
      </c>
      <c r="F25" s="308">
        <v>17</v>
      </c>
      <c r="G25" s="308">
        <v>17</v>
      </c>
    </row>
    <row r="26" spans="1:7" ht="12" customHeight="1" x14ac:dyDescent="0.2">
      <c r="B26" s="307" t="s">
        <v>919</v>
      </c>
      <c r="C26" s="299" t="s">
        <v>225</v>
      </c>
      <c r="D26" s="308">
        <v>88</v>
      </c>
      <c r="E26" s="308">
        <v>88</v>
      </c>
      <c r="F26" s="308">
        <v>88</v>
      </c>
      <c r="G26" s="308">
        <v>88</v>
      </c>
    </row>
    <row r="27" spans="1:7" ht="12" customHeight="1" x14ac:dyDescent="0.2">
      <c r="A27" s="548">
        <v>42928</v>
      </c>
      <c r="B27" s="307" t="s">
        <v>865</v>
      </c>
      <c r="C27" s="299" t="s">
        <v>225</v>
      </c>
      <c r="D27" s="308">
        <v>283</v>
      </c>
      <c r="E27" s="308">
        <v>283</v>
      </c>
      <c r="F27" s="308">
        <v>283</v>
      </c>
      <c r="G27" s="308">
        <v>283</v>
      </c>
    </row>
    <row r="28" spans="1:7" ht="12" customHeight="1" x14ac:dyDescent="0.2">
      <c r="A28" s="2" t="s">
        <v>1026</v>
      </c>
      <c r="B28" s="307" t="s">
        <v>868</v>
      </c>
      <c r="C28" s="309" t="s">
        <v>225</v>
      </c>
      <c r="D28" s="308">
        <v>11430</v>
      </c>
      <c r="E28" s="308">
        <f>D28</f>
        <v>11430</v>
      </c>
      <c r="F28" s="308">
        <f t="shared" ref="F28:G28" si="0">E28</f>
        <v>11430</v>
      </c>
      <c r="G28" s="308">
        <f t="shared" si="0"/>
        <v>11430</v>
      </c>
    </row>
    <row r="29" spans="1:7" ht="12" customHeight="1" x14ac:dyDescent="0.2">
      <c r="A29" s="2" t="s">
        <v>869</v>
      </c>
      <c r="B29" s="307" t="s">
        <v>870</v>
      </c>
      <c r="C29" s="309" t="s">
        <v>225</v>
      </c>
      <c r="D29" s="308">
        <v>5640</v>
      </c>
      <c r="E29" s="308">
        <v>5640</v>
      </c>
      <c r="F29" s="308">
        <v>5640</v>
      </c>
      <c r="G29" s="308">
        <v>5640</v>
      </c>
    </row>
    <row r="30" spans="1:7" ht="12" customHeight="1" x14ac:dyDescent="0.2">
      <c r="A30" s="544" t="s">
        <v>871</v>
      </c>
      <c r="B30" s="914" t="s">
        <v>872</v>
      </c>
      <c r="C30" s="546" t="s">
        <v>225</v>
      </c>
      <c r="D30" s="544">
        <v>217</v>
      </c>
      <c r="E30" s="544">
        <v>217</v>
      </c>
      <c r="F30" s="544">
        <v>217</v>
      </c>
      <c r="G30" s="544">
        <v>217</v>
      </c>
    </row>
    <row r="31" spans="1:7" ht="12" customHeight="1" x14ac:dyDescent="0.2">
      <c r="A31" s="2" t="s">
        <v>878</v>
      </c>
      <c r="B31" s="2" t="s">
        <v>879</v>
      </c>
      <c r="C31" s="299" t="s">
        <v>225</v>
      </c>
      <c r="D31" s="308">
        <v>2744</v>
      </c>
      <c r="E31" s="308">
        <v>2744</v>
      </c>
      <c r="F31" s="308">
        <v>2744</v>
      </c>
      <c r="G31" s="308">
        <v>2744</v>
      </c>
    </row>
    <row r="32" spans="1:7" ht="12" customHeight="1" x14ac:dyDescent="0.2">
      <c r="A32" s="2" t="s">
        <v>880</v>
      </c>
      <c r="B32" s="2" t="s">
        <v>881</v>
      </c>
      <c r="C32" s="299" t="s">
        <v>225</v>
      </c>
      <c r="D32" s="308">
        <v>5233</v>
      </c>
      <c r="E32" s="308">
        <v>5233</v>
      </c>
      <c r="F32" s="308">
        <v>5233</v>
      </c>
      <c r="G32" s="308">
        <v>5233</v>
      </c>
    </row>
    <row r="33" spans="1:7" ht="12" customHeight="1" x14ac:dyDescent="0.2">
      <c r="A33" s="2" t="s">
        <v>980</v>
      </c>
      <c r="B33" s="2" t="s">
        <v>979</v>
      </c>
      <c r="C33" s="309">
        <v>46022</v>
      </c>
      <c r="D33" s="308">
        <v>10638</v>
      </c>
      <c r="E33" s="2">
        <v>10638</v>
      </c>
    </row>
    <row r="34" spans="1:7" ht="12" customHeight="1" x14ac:dyDescent="0.2">
      <c r="A34" s="2" t="s">
        <v>882</v>
      </c>
      <c r="B34" s="307" t="s">
        <v>883</v>
      </c>
      <c r="C34" s="309" t="s">
        <v>225</v>
      </c>
      <c r="D34" s="308">
        <v>2400</v>
      </c>
      <c r="E34" s="308">
        <v>2400</v>
      </c>
      <c r="F34" s="308">
        <v>2400</v>
      </c>
      <c r="G34" s="308">
        <v>2400</v>
      </c>
    </row>
    <row r="35" spans="1:7" ht="12" customHeight="1" x14ac:dyDescent="0.2">
      <c r="A35" s="2" t="s">
        <v>884</v>
      </c>
      <c r="B35" s="2" t="s">
        <v>885</v>
      </c>
      <c r="C35" s="549">
        <v>45657</v>
      </c>
      <c r="D35" s="308">
        <v>4024</v>
      </c>
      <c r="E35" s="308"/>
      <c r="F35" s="308"/>
      <c r="G35" s="308"/>
    </row>
    <row r="36" spans="1:7" ht="12" customHeight="1" x14ac:dyDescent="0.2">
      <c r="A36" s="2" t="s">
        <v>970</v>
      </c>
      <c r="B36" s="2" t="s">
        <v>971</v>
      </c>
      <c r="C36" s="549" t="s">
        <v>225</v>
      </c>
      <c r="D36" s="308">
        <v>1372</v>
      </c>
      <c r="E36" s="308">
        <v>1372</v>
      </c>
      <c r="F36" s="308">
        <v>1372</v>
      </c>
      <c r="G36" s="308">
        <v>1372</v>
      </c>
    </row>
    <row r="37" spans="1:7" ht="12" customHeight="1" x14ac:dyDescent="0.2">
      <c r="A37" s="2" t="s">
        <v>886</v>
      </c>
      <c r="B37" s="2" t="s">
        <v>1044</v>
      </c>
      <c r="C37" s="549">
        <v>46265</v>
      </c>
      <c r="D37" s="308">
        <v>6203</v>
      </c>
      <c r="E37" s="308">
        <v>6203</v>
      </c>
      <c r="F37" s="308">
        <v>4136</v>
      </c>
      <c r="G37" s="308"/>
    </row>
    <row r="38" spans="1:7" ht="12" customHeight="1" x14ac:dyDescent="0.2">
      <c r="A38" s="548" t="s">
        <v>1043</v>
      </c>
      <c r="B38" s="2" t="s">
        <v>887</v>
      </c>
      <c r="C38" s="309">
        <v>45361</v>
      </c>
      <c r="D38" s="2">
        <v>122</v>
      </c>
    </row>
    <row r="39" spans="1:7" ht="12" customHeight="1" x14ac:dyDescent="0.2">
      <c r="B39" s="2" t="s">
        <v>888</v>
      </c>
      <c r="C39" s="299" t="s">
        <v>225</v>
      </c>
      <c r="D39" s="308">
        <v>2000</v>
      </c>
      <c r="E39" s="308">
        <v>2000</v>
      </c>
      <c r="F39" s="308">
        <v>2000</v>
      </c>
      <c r="G39" s="308">
        <v>2000</v>
      </c>
    </row>
    <row r="40" spans="1:7" ht="12" customHeight="1" x14ac:dyDescent="0.2">
      <c r="A40" s="2" t="s">
        <v>894</v>
      </c>
      <c r="B40" s="2" t="s">
        <v>895</v>
      </c>
      <c r="C40" s="299" t="s">
        <v>225</v>
      </c>
      <c r="D40" s="308">
        <v>780</v>
      </c>
      <c r="E40" s="308">
        <v>780</v>
      </c>
      <c r="F40" s="308">
        <v>780</v>
      </c>
      <c r="G40" s="308">
        <v>780</v>
      </c>
    </row>
    <row r="41" spans="1:7" ht="12" customHeight="1" x14ac:dyDescent="0.2">
      <c r="A41" s="2" t="s">
        <v>1042</v>
      </c>
      <c r="B41" s="2" t="s">
        <v>958</v>
      </c>
      <c r="C41" s="309">
        <v>45443</v>
      </c>
      <c r="D41" s="308">
        <v>2786</v>
      </c>
      <c r="E41" s="308"/>
      <c r="F41" s="308"/>
      <c r="G41" s="308"/>
    </row>
    <row r="42" spans="1:7" ht="12" customHeight="1" x14ac:dyDescent="0.2">
      <c r="A42" s="2" t="s">
        <v>982</v>
      </c>
      <c r="B42" s="2" t="s">
        <v>981</v>
      </c>
      <c r="C42" s="309">
        <v>45002</v>
      </c>
      <c r="D42" s="308">
        <v>1772</v>
      </c>
      <c r="E42" s="308"/>
      <c r="F42" s="308"/>
      <c r="G42" s="308"/>
    </row>
    <row r="43" spans="1:7" ht="12" customHeight="1" x14ac:dyDescent="0.2">
      <c r="A43" s="2" t="s">
        <v>977</v>
      </c>
      <c r="B43" s="2" t="s">
        <v>978</v>
      </c>
      <c r="C43" s="309" t="s">
        <v>225</v>
      </c>
      <c r="D43" s="308">
        <v>5280</v>
      </c>
      <c r="E43" s="308">
        <v>5280</v>
      </c>
      <c r="F43" s="308">
        <v>5280</v>
      </c>
      <c r="G43" s="308">
        <v>5280</v>
      </c>
    </row>
    <row r="44" spans="1:7" ht="12" customHeight="1" x14ac:dyDescent="0.2">
      <c r="A44" s="2" t="s">
        <v>1035</v>
      </c>
      <c r="B44" s="2" t="s">
        <v>1036</v>
      </c>
      <c r="C44" s="309" t="s">
        <v>225</v>
      </c>
      <c r="D44" s="308">
        <v>7000</v>
      </c>
      <c r="E44" s="308">
        <v>7000</v>
      </c>
      <c r="F44" s="308">
        <v>7000</v>
      </c>
      <c r="G44" s="308">
        <v>7000</v>
      </c>
    </row>
    <row r="45" spans="1:7" ht="12" customHeight="1" x14ac:dyDescent="0.2">
      <c r="C45" s="299"/>
      <c r="D45" s="308"/>
      <c r="E45" s="308"/>
      <c r="F45" s="308"/>
      <c r="G45" s="308"/>
    </row>
    <row r="46" spans="1:7" ht="12" customHeight="1" x14ac:dyDescent="0.2">
      <c r="A46" s="310" t="s">
        <v>959</v>
      </c>
      <c r="C46" s="299"/>
      <c r="D46" s="308"/>
      <c r="E46" s="308"/>
      <c r="F46" s="308"/>
      <c r="G46" s="308"/>
    </row>
    <row r="47" spans="1:7" ht="12" customHeight="1" x14ac:dyDescent="0.2">
      <c r="A47" s="536" t="s">
        <v>228</v>
      </c>
      <c r="B47" s="537" t="s">
        <v>828</v>
      </c>
      <c r="C47" s="300" t="s">
        <v>225</v>
      </c>
      <c r="D47" s="538">
        <v>15000</v>
      </c>
      <c r="E47" s="538">
        <v>15000</v>
      </c>
      <c r="F47" s="538">
        <v>15000</v>
      </c>
      <c r="G47" s="538">
        <v>15000</v>
      </c>
    </row>
    <row r="48" spans="1:7" ht="12" customHeight="1" x14ac:dyDescent="0.2">
      <c r="A48" s="536" t="s">
        <v>228</v>
      </c>
      <c r="B48" s="537" t="s">
        <v>829</v>
      </c>
      <c r="C48" s="300" t="s">
        <v>225</v>
      </c>
      <c r="D48" s="538">
        <v>25000</v>
      </c>
      <c r="E48" s="538">
        <v>25000</v>
      </c>
      <c r="F48" s="538">
        <v>25000</v>
      </c>
      <c r="G48" s="538">
        <v>25000</v>
      </c>
    </row>
    <row r="49" spans="1:7" ht="12" customHeight="1" x14ac:dyDescent="0.2">
      <c r="C49" s="299"/>
      <c r="D49" s="308"/>
      <c r="E49" s="308"/>
      <c r="F49" s="308"/>
      <c r="G49" s="308"/>
    </row>
    <row r="50" spans="1:7" x14ac:dyDescent="0.2">
      <c r="A50" s="310" t="s">
        <v>515</v>
      </c>
    </row>
    <row r="51" spans="1:7" ht="12" customHeight="1" x14ac:dyDescent="0.2">
      <c r="A51" s="563" t="s">
        <v>838</v>
      </c>
      <c r="B51" s="908" t="s">
        <v>839</v>
      </c>
      <c r="C51" s="909" t="s">
        <v>225</v>
      </c>
      <c r="D51" s="912">
        <v>428</v>
      </c>
      <c r="E51" s="912">
        <v>428</v>
      </c>
      <c r="F51" s="912">
        <v>428</v>
      </c>
      <c r="G51" s="912">
        <v>428</v>
      </c>
    </row>
    <row r="52" spans="1:7" ht="12" customHeight="1" x14ac:dyDescent="0.2">
      <c r="A52" s="904" t="s">
        <v>234</v>
      </c>
      <c r="B52" s="904" t="s">
        <v>840</v>
      </c>
      <c r="C52" s="915" t="s">
        <v>225</v>
      </c>
      <c r="D52" s="916">
        <v>248</v>
      </c>
      <c r="E52" s="916">
        <v>248</v>
      </c>
      <c r="F52" s="916">
        <v>248</v>
      </c>
      <c r="G52" s="916">
        <v>248</v>
      </c>
    </row>
    <row r="53" spans="1:7" ht="12" customHeight="1" x14ac:dyDescent="0.2">
      <c r="A53" s="917" t="s">
        <v>235</v>
      </c>
      <c r="B53" s="917" t="s">
        <v>236</v>
      </c>
      <c r="C53" s="918" t="s">
        <v>225</v>
      </c>
      <c r="D53" s="919">
        <v>1863</v>
      </c>
      <c r="E53" s="919">
        <v>1863</v>
      </c>
      <c r="F53" s="919">
        <v>1863</v>
      </c>
      <c r="G53" s="919">
        <v>1863</v>
      </c>
    </row>
    <row r="54" spans="1:7" ht="22.5" x14ac:dyDescent="0.2">
      <c r="A54" s="539" t="s">
        <v>924</v>
      </c>
      <c r="B54" s="540" t="s">
        <v>842</v>
      </c>
      <c r="C54" s="541">
        <v>47150</v>
      </c>
      <c r="D54" s="542">
        <v>4217</v>
      </c>
      <c r="E54" s="542">
        <v>4217</v>
      </c>
      <c r="F54" s="542">
        <v>4217</v>
      </c>
      <c r="G54" s="542">
        <v>4217</v>
      </c>
    </row>
    <row r="55" spans="1:7" ht="12" customHeight="1" x14ac:dyDescent="0.2">
      <c r="A55" s="2" t="s">
        <v>890</v>
      </c>
      <c r="B55" s="2" t="s">
        <v>891</v>
      </c>
      <c r="C55" s="309">
        <v>49633</v>
      </c>
      <c r="D55" s="2">
        <v>921</v>
      </c>
      <c r="E55" s="2">
        <v>921</v>
      </c>
      <c r="F55" s="2">
        <v>921</v>
      </c>
      <c r="G55" s="2">
        <v>921</v>
      </c>
    </row>
    <row r="56" spans="1:7" ht="12" customHeight="1" x14ac:dyDescent="0.2"/>
    <row r="57" spans="1:7" ht="12" customHeight="1" x14ac:dyDescent="0.2">
      <c r="A57" s="310" t="s">
        <v>586</v>
      </c>
    </row>
    <row r="58" spans="1:7" ht="12" customHeight="1" x14ac:dyDescent="0.2">
      <c r="A58" s="563" t="s">
        <v>845</v>
      </c>
      <c r="B58" s="911" t="s">
        <v>846</v>
      </c>
      <c r="C58" s="909" t="s">
        <v>225</v>
      </c>
      <c r="D58" s="912">
        <v>457</v>
      </c>
      <c r="E58" s="912">
        <v>457</v>
      </c>
      <c r="F58" s="912">
        <v>457</v>
      </c>
      <c r="G58" s="912">
        <v>457</v>
      </c>
    </row>
    <row r="59" spans="1:7" ht="12" customHeight="1" x14ac:dyDescent="0.2">
      <c r="A59" s="2" t="s">
        <v>862</v>
      </c>
      <c r="B59" s="307" t="s">
        <v>863</v>
      </c>
      <c r="C59" s="309">
        <v>45473</v>
      </c>
      <c r="D59" s="308">
        <v>40000</v>
      </c>
      <c r="E59" s="308">
        <v>40000</v>
      </c>
      <c r="F59" s="308"/>
      <c r="G59" s="308"/>
    </row>
    <row r="60" spans="1:7" ht="12" customHeight="1" x14ac:dyDescent="0.2">
      <c r="A60" s="2" t="s">
        <v>876</v>
      </c>
      <c r="B60" s="2" t="s">
        <v>877</v>
      </c>
      <c r="C60" s="309" t="s">
        <v>225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customHeight="1" x14ac:dyDescent="0.2">
      <c r="A61" s="548">
        <v>44271</v>
      </c>
      <c r="B61" s="2" t="s">
        <v>960</v>
      </c>
      <c r="C61" s="309" t="s">
        <v>1040</v>
      </c>
      <c r="D61" s="2">
        <v>119</v>
      </c>
    </row>
    <row r="62" spans="1:7" ht="12" customHeight="1" x14ac:dyDescent="0.2">
      <c r="A62" s="536" t="s">
        <v>938</v>
      </c>
      <c r="B62" s="537" t="s">
        <v>837</v>
      </c>
      <c r="C62" s="543">
        <v>46022</v>
      </c>
      <c r="D62" s="538">
        <v>10638</v>
      </c>
      <c r="E62" s="538">
        <v>10638</v>
      </c>
      <c r="F62" s="538"/>
      <c r="G62" s="538"/>
    </row>
    <row r="63" spans="1:7" ht="22.5" x14ac:dyDescent="0.2">
      <c r="A63" s="544" t="s">
        <v>852</v>
      </c>
      <c r="B63" s="545" t="s">
        <v>853</v>
      </c>
      <c r="C63" s="920" t="s">
        <v>1040</v>
      </c>
      <c r="D63" s="544">
        <v>601</v>
      </c>
      <c r="E63" s="544"/>
      <c r="F63" s="544"/>
      <c r="G63" s="544"/>
    </row>
    <row r="64" spans="1:7" ht="12" customHeight="1" x14ac:dyDescent="0.2"/>
    <row r="65" spans="1:8" x14ac:dyDescent="0.2">
      <c r="A65" s="310" t="s">
        <v>590</v>
      </c>
    </row>
    <row r="66" spans="1:8" ht="22.5" x14ac:dyDescent="0.2">
      <c r="A66" s="539" t="s">
        <v>847</v>
      </c>
      <c r="B66" s="540" t="s">
        <v>848</v>
      </c>
      <c r="C66" s="541" t="s">
        <v>225</v>
      </c>
      <c r="D66" s="542">
        <v>274</v>
      </c>
      <c r="E66" s="542">
        <v>274</v>
      </c>
      <c r="F66" s="542">
        <v>274</v>
      </c>
      <c r="G66" s="542">
        <v>274</v>
      </c>
    </row>
    <row r="67" spans="1:8" ht="12" customHeight="1" x14ac:dyDescent="0.2">
      <c r="A67" s="563" t="s">
        <v>849</v>
      </c>
      <c r="B67" s="911" t="s">
        <v>850</v>
      </c>
      <c r="C67" s="909" t="s">
        <v>225</v>
      </c>
      <c r="D67" s="912">
        <v>1320</v>
      </c>
      <c r="E67" s="912">
        <v>1320</v>
      </c>
      <c r="F67" s="912">
        <v>1320</v>
      </c>
      <c r="G67" s="912">
        <v>1320</v>
      </c>
    </row>
    <row r="68" spans="1:8" ht="12" customHeight="1" x14ac:dyDescent="0.2">
      <c r="A68" s="2" t="s">
        <v>1041</v>
      </c>
      <c r="B68" s="307" t="s">
        <v>966</v>
      </c>
      <c r="C68" s="309">
        <v>45565</v>
      </c>
      <c r="D68" s="308">
        <v>5500</v>
      </c>
      <c r="E68" s="308">
        <v>5500</v>
      </c>
      <c r="F68" s="308">
        <v>5500</v>
      </c>
      <c r="G68" s="308">
        <v>5500</v>
      </c>
    </row>
    <row r="69" spans="1:8" ht="12" customHeight="1" x14ac:dyDescent="0.2"/>
    <row r="70" spans="1:8" ht="12" customHeight="1" x14ac:dyDescent="0.2">
      <c r="A70" s="310" t="s">
        <v>512</v>
      </c>
    </row>
    <row r="71" spans="1:8" ht="27.75" customHeight="1" x14ac:dyDescent="0.2">
      <c r="A71" s="563" t="s">
        <v>939</v>
      </c>
      <c r="B71" s="911" t="s">
        <v>851</v>
      </c>
      <c r="C71" s="909">
        <v>45536</v>
      </c>
      <c r="D71" s="912">
        <v>3287</v>
      </c>
      <c r="E71" s="912"/>
      <c r="F71" s="912"/>
      <c r="G71" s="912"/>
    </row>
    <row r="72" spans="1:8" ht="12" customHeight="1" x14ac:dyDescent="0.2">
      <c r="B72" s="307" t="s">
        <v>476</v>
      </c>
      <c r="C72" s="299" t="s">
        <v>225</v>
      </c>
      <c r="D72" s="308">
        <v>732</v>
      </c>
      <c r="E72" s="308">
        <v>732</v>
      </c>
      <c r="F72" s="308">
        <v>732</v>
      </c>
      <c r="G72" s="308">
        <v>732</v>
      </c>
    </row>
    <row r="73" spans="1:8" ht="26.25" customHeight="1" x14ac:dyDescent="0.2">
      <c r="A73" s="303" t="s">
        <v>940</v>
      </c>
      <c r="B73" s="303" t="s">
        <v>875</v>
      </c>
      <c r="C73" s="533" t="s">
        <v>225</v>
      </c>
      <c r="D73" s="303">
        <v>200</v>
      </c>
      <c r="E73" s="303">
        <v>200</v>
      </c>
      <c r="F73" s="303">
        <v>200</v>
      </c>
      <c r="G73" s="303">
        <v>200</v>
      </c>
      <c r="H73" s="303"/>
    </row>
    <row r="74" spans="1:8" ht="12" customHeight="1" x14ac:dyDescent="0.2">
      <c r="A74" s="303"/>
      <c r="B74" s="303" t="s">
        <v>932</v>
      </c>
      <c r="C74" s="533"/>
      <c r="D74" s="534">
        <v>54835</v>
      </c>
      <c r="E74" s="534">
        <v>54835</v>
      </c>
      <c r="F74" s="534">
        <v>54835</v>
      </c>
      <c r="G74" s="534">
        <v>54835</v>
      </c>
    </row>
    <row r="75" spans="1:8" ht="12" customHeight="1" x14ac:dyDescent="0.2"/>
    <row r="76" spans="1:8" ht="12" customHeight="1" x14ac:dyDescent="0.2">
      <c r="A76" s="310" t="s">
        <v>816</v>
      </c>
    </row>
    <row r="77" spans="1:8" ht="12" customHeight="1" x14ac:dyDescent="0.2">
      <c r="A77" s="563"/>
      <c r="B77" s="911" t="s">
        <v>961</v>
      </c>
      <c r="C77" s="909" t="s">
        <v>225</v>
      </c>
      <c r="D77" s="912">
        <v>260</v>
      </c>
      <c r="E77" s="912">
        <v>260</v>
      </c>
      <c r="F77" s="912">
        <v>260</v>
      </c>
      <c r="G77" s="912">
        <v>260</v>
      </c>
    </row>
    <row r="78" spans="1:8" ht="12" customHeight="1" x14ac:dyDescent="0.2">
      <c r="A78" s="563"/>
      <c r="B78" s="307" t="s">
        <v>962</v>
      </c>
      <c r="C78" s="299" t="s">
        <v>225</v>
      </c>
      <c r="D78" s="308">
        <v>112</v>
      </c>
      <c r="E78" s="308">
        <v>112</v>
      </c>
      <c r="F78" s="308">
        <v>112</v>
      </c>
      <c r="G78" s="308">
        <v>112</v>
      </c>
    </row>
    <row r="79" spans="1:8" ht="12" customHeight="1" x14ac:dyDescent="0.2">
      <c r="A79" s="563"/>
      <c r="B79" s="307" t="s">
        <v>963</v>
      </c>
      <c r="C79" s="299" t="s">
        <v>225</v>
      </c>
      <c r="D79" s="308">
        <v>40</v>
      </c>
      <c r="E79" s="308">
        <v>40</v>
      </c>
      <c r="F79" s="308">
        <v>40</v>
      </c>
      <c r="G79" s="308">
        <v>40</v>
      </c>
    </row>
    <row r="80" spans="1:8" ht="12" customHeight="1" x14ac:dyDescent="0.2">
      <c r="A80" s="2" t="s">
        <v>873</v>
      </c>
      <c r="B80" s="2" t="s">
        <v>874</v>
      </c>
      <c r="C80" s="299" t="s">
        <v>225</v>
      </c>
      <c r="D80" s="2">
        <v>671</v>
      </c>
      <c r="E80" s="2">
        <v>671</v>
      </c>
      <c r="F80" s="2">
        <v>671</v>
      </c>
      <c r="G80" s="2">
        <v>671</v>
      </c>
    </row>
    <row r="81" spans="1:7" ht="12" customHeight="1" x14ac:dyDescent="0.2"/>
    <row r="82" spans="1:7" ht="12" customHeight="1" x14ac:dyDescent="0.2"/>
    <row r="83" spans="1:7" ht="12" customHeight="1" x14ac:dyDescent="0.2">
      <c r="A83" s="310" t="s">
        <v>592</v>
      </c>
    </row>
    <row r="84" spans="1:7" ht="12" customHeight="1" x14ac:dyDescent="0.2">
      <c r="A84" s="2" t="s">
        <v>854</v>
      </c>
      <c r="B84" s="2" t="s">
        <v>855</v>
      </c>
      <c r="C84" s="299" t="s">
        <v>225</v>
      </c>
      <c r="D84" s="2">
        <v>100</v>
      </c>
      <c r="E84" s="2">
        <v>100</v>
      </c>
      <c r="F84" s="2">
        <v>100</v>
      </c>
      <c r="G84" s="2">
        <v>100</v>
      </c>
    </row>
    <row r="85" spans="1:7" ht="12" customHeight="1" x14ac:dyDescent="0.2"/>
    <row r="86" spans="1:7" x14ac:dyDescent="0.2">
      <c r="A86" s="921" t="s">
        <v>516</v>
      </c>
      <c r="B86" s="544"/>
      <c r="C86" s="544"/>
      <c r="D86" s="544"/>
      <c r="E86" s="544"/>
      <c r="F86" s="544"/>
      <c r="G86" s="544"/>
    </row>
    <row r="87" spans="1:7" ht="22.5" x14ac:dyDescent="0.2">
      <c r="A87" s="914" t="s">
        <v>856</v>
      </c>
      <c r="B87" s="540" t="s">
        <v>857</v>
      </c>
      <c r="C87" s="922" t="s">
        <v>225</v>
      </c>
      <c r="D87" s="547">
        <v>38</v>
      </c>
      <c r="E87" s="547">
        <v>38</v>
      </c>
      <c r="F87" s="547">
        <v>38</v>
      </c>
      <c r="G87" s="547">
        <v>38</v>
      </c>
    </row>
    <row r="88" spans="1:7" ht="12" customHeight="1" x14ac:dyDescent="0.2">
      <c r="A88" s="307">
        <v>42794</v>
      </c>
      <c r="B88" s="307" t="s">
        <v>941</v>
      </c>
      <c r="C88" s="913" t="s">
        <v>225</v>
      </c>
      <c r="D88" s="308">
        <v>212</v>
      </c>
      <c r="E88" s="308">
        <v>212</v>
      </c>
      <c r="F88" s="308">
        <v>212</v>
      </c>
      <c r="G88" s="308">
        <v>212</v>
      </c>
    </row>
    <row r="89" spans="1:7" ht="12" customHeight="1" x14ac:dyDescent="0.2"/>
    <row r="90" spans="1:7" ht="12" customHeight="1" x14ac:dyDescent="0.2">
      <c r="A90" s="310" t="s">
        <v>591</v>
      </c>
    </row>
    <row r="91" spans="1:7" ht="12" customHeight="1" x14ac:dyDescent="0.2">
      <c r="A91" s="303" t="s">
        <v>864</v>
      </c>
      <c r="B91" s="563" t="s">
        <v>964</v>
      </c>
      <c r="C91" s="533" t="s">
        <v>225</v>
      </c>
      <c r="D91" s="534">
        <v>5217</v>
      </c>
      <c r="E91" s="534">
        <v>5217</v>
      </c>
      <c r="F91" s="534">
        <v>5217</v>
      </c>
      <c r="G91" s="534">
        <v>5217</v>
      </c>
    </row>
    <row r="92" spans="1:7" ht="12" customHeight="1" x14ac:dyDescent="0.2"/>
    <row r="93" spans="1:7" ht="12" customHeight="1" x14ac:dyDescent="0.2">
      <c r="A93" s="310" t="s">
        <v>925</v>
      </c>
    </row>
    <row r="94" spans="1:7" ht="12" customHeight="1" x14ac:dyDescent="0.2">
      <c r="A94" s="2" t="s">
        <v>866</v>
      </c>
      <c r="B94" s="307" t="s">
        <v>867</v>
      </c>
      <c r="C94" s="309">
        <v>46727</v>
      </c>
      <c r="D94" s="308">
        <v>201214</v>
      </c>
      <c r="E94" s="308">
        <v>201214</v>
      </c>
      <c r="F94" s="308">
        <v>201214</v>
      </c>
      <c r="G94" s="308">
        <v>201214</v>
      </c>
    </row>
    <row r="95" spans="1:7" ht="12" customHeight="1" x14ac:dyDescent="0.2"/>
    <row r="96" spans="1:7" ht="12" customHeight="1" x14ac:dyDescent="0.2">
      <c r="A96" s="310" t="s">
        <v>814</v>
      </c>
    </row>
    <row r="97" spans="1:7" ht="12" customHeight="1" x14ac:dyDescent="0.2">
      <c r="A97" s="2" t="s">
        <v>892</v>
      </c>
      <c r="B97" s="2" t="s">
        <v>893</v>
      </c>
      <c r="C97" s="309">
        <v>46356</v>
      </c>
      <c r="D97" s="308">
        <v>80810</v>
      </c>
      <c r="E97" s="308">
        <v>80810</v>
      </c>
      <c r="F97" s="308">
        <v>80810</v>
      </c>
      <c r="G97" s="308">
        <v>80810</v>
      </c>
    </row>
    <row r="98" spans="1:7" ht="12" customHeight="1" x14ac:dyDescent="0.2"/>
    <row r="99" spans="1:7" ht="12" customHeight="1" x14ac:dyDescent="0.2">
      <c r="A99" s="310" t="s">
        <v>923</v>
      </c>
    </row>
    <row r="100" spans="1:7" ht="12" customHeight="1" x14ac:dyDescent="0.2">
      <c r="A100" s="536" t="s">
        <v>231</v>
      </c>
      <c r="B100" s="537" t="s">
        <v>834</v>
      </c>
      <c r="C100" s="543" t="s">
        <v>225</v>
      </c>
      <c r="D100" s="538">
        <v>1600</v>
      </c>
      <c r="E100" s="538">
        <v>1600</v>
      </c>
      <c r="F100" s="538">
        <v>1600</v>
      </c>
      <c r="G100" s="538">
        <v>1600</v>
      </c>
    </row>
    <row r="101" spans="1:7" ht="12" customHeight="1" x14ac:dyDescent="0.2">
      <c r="B101" s="2" t="s">
        <v>889</v>
      </c>
      <c r="D101" s="308">
        <v>15240</v>
      </c>
      <c r="E101" s="308">
        <v>15240</v>
      </c>
      <c r="F101" s="308">
        <v>15240</v>
      </c>
      <c r="G101" s="308">
        <v>15240</v>
      </c>
    </row>
    <row r="102" spans="1:7" ht="12" customHeight="1" x14ac:dyDescent="0.2">
      <c r="B102" s="2" t="s">
        <v>967</v>
      </c>
      <c r="D102" s="308">
        <v>24500</v>
      </c>
      <c r="E102" s="308">
        <v>24500</v>
      </c>
      <c r="F102" s="308">
        <v>24500</v>
      </c>
      <c r="G102" s="308">
        <v>24500</v>
      </c>
    </row>
    <row r="103" spans="1:7" ht="12" customHeight="1" x14ac:dyDescent="0.2"/>
    <row r="104" spans="1:7" ht="12" customHeight="1" x14ac:dyDescent="0.2">
      <c r="A104" s="310" t="s">
        <v>926</v>
      </c>
    </row>
    <row r="105" spans="1:7" ht="12" customHeight="1" x14ac:dyDescent="0.2">
      <c r="A105" s="2" t="s">
        <v>1037</v>
      </c>
      <c r="B105" s="2" t="s">
        <v>1038</v>
      </c>
      <c r="C105" s="309">
        <v>45626</v>
      </c>
      <c r="D105" s="308">
        <v>2836</v>
      </c>
    </row>
    <row r="106" spans="1:7" ht="22.5" x14ac:dyDescent="0.2">
      <c r="A106" s="303" t="s">
        <v>860</v>
      </c>
      <c r="B106" s="563" t="s">
        <v>861</v>
      </c>
      <c r="C106" s="549" t="s">
        <v>1040</v>
      </c>
      <c r="D106" s="534">
        <v>70000</v>
      </c>
      <c r="E106" s="534"/>
      <c r="F106" s="534"/>
      <c r="G106" s="534"/>
    </row>
    <row r="107" spans="1:7" ht="22.5" x14ac:dyDescent="0.2">
      <c r="A107" s="544" t="s">
        <v>896</v>
      </c>
      <c r="B107" s="545" t="s">
        <v>897</v>
      </c>
      <c r="C107" s="546" t="s">
        <v>225</v>
      </c>
      <c r="D107" s="547">
        <v>26983</v>
      </c>
      <c r="E107" s="547">
        <v>26983</v>
      </c>
      <c r="F107" s="547">
        <v>26983</v>
      </c>
      <c r="G107" s="547">
        <v>26983</v>
      </c>
    </row>
    <row r="108" spans="1:7" x14ac:dyDescent="0.2">
      <c r="A108" s="310" t="s">
        <v>387</v>
      </c>
      <c r="D108" s="311">
        <f>SUM(D14:D107)</f>
        <v>672475</v>
      </c>
      <c r="E108" s="311">
        <f t="shared" ref="E108:G108" si="1">SUM(E14:E107)</f>
        <v>586928</v>
      </c>
      <c r="F108" s="311">
        <f t="shared" si="1"/>
        <v>523585</v>
      </c>
      <c r="G108" s="311">
        <f t="shared" si="1"/>
        <v>519449</v>
      </c>
    </row>
    <row r="109" spans="1:7" s="544" customFormat="1" x14ac:dyDescent="0.2">
      <c r="B109" s="545"/>
      <c r="C109" s="546"/>
      <c r="D109" s="547"/>
      <c r="E109" s="547"/>
      <c r="F109" s="547"/>
      <c r="G109" s="547"/>
    </row>
    <row r="110" spans="1:7" x14ac:dyDescent="0.2">
      <c r="A110" s="310"/>
      <c r="D110" s="311"/>
      <c r="E110" s="311"/>
      <c r="F110" s="311"/>
      <c r="G110" s="311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7"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5" customWidth="1"/>
    <col min="2" max="2" width="74.5703125" style="85" customWidth="1"/>
    <col min="3" max="3" width="13.5703125" style="85" customWidth="1"/>
    <col min="4" max="4" width="9.140625" style="73"/>
    <col min="5" max="16384" width="9.140625" style="74"/>
  </cols>
  <sheetData>
    <row r="2" spans="1:9" ht="32.25" customHeight="1" x14ac:dyDescent="0.25">
      <c r="A2" s="1233" t="s">
        <v>1067</v>
      </c>
      <c r="B2" s="1233"/>
      <c r="C2" s="1233"/>
      <c r="D2" s="262"/>
      <c r="E2" s="262"/>
      <c r="F2" s="262"/>
      <c r="G2" s="262"/>
      <c r="H2" s="262"/>
      <c r="I2" s="262"/>
    </row>
    <row r="3" spans="1:9" ht="20.100000000000001" customHeight="1" x14ac:dyDescent="0.25">
      <c r="A3" s="74"/>
      <c r="B3" s="100"/>
      <c r="C3" s="100"/>
    </row>
    <row r="4" spans="1:9" ht="20.100000000000001" customHeight="1" x14ac:dyDescent="0.25">
      <c r="A4" s="74"/>
      <c r="B4" s="1235" t="s">
        <v>73</v>
      </c>
      <c r="C4" s="1235"/>
    </row>
    <row r="5" spans="1:9" ht="20.100000000000001" customHeight="1" x14ac:dyDescent="0.25">
      <c r="A5" s="74"/>
      <c r="B5" s="1235" t="s">
        <v>1009</v>
      </c>
      <c r="C5" s="1235"/>
    </row>
    <row r="6" spans="1:9" ht="20.100000000000001" customHeight="1" x14ac:dyDescent="0.25">
      <c r="A6" s="74"/>
      <c r="B6" s="1235" t="s">
        <v>569</v>
      </c>
      <c r="C6" s="1235"/>
    </row>
    <row r="7" spans="1:9" s="76" customFormat="1" ht="20.100000000000001" customHeight="1" x14ac:dyDescent="0.25">
      <c r="B7" s="1235"/>
      <c r="C7" s="1235"/>
      <c r="D7" s="75"/>
    </row>
    <row r="8" spans="1:9" s="76" customFormat="1" ht="20.100000000000001" customHeight="1" x14ac:dyDescent="0.25">
      <c r="B8" s="101"/>
      <c r="C8" s="101"/>
      <c r="D8" s="75"/>
    </row>
    <row r="9" spans="1:9" s="78" customFormat="1" ht="20.100000000000001" customHeight="1" x14ac:dyDescent="0.25">
      <c r="B9" s="102"/>
      <c r="C9" s="103" t="s">
        <v>216</v>
      </c>
      <c r="D9" s="77"/>
    </row>
    <row r="10" spans="1:9" ht="20.100000000000001" customHeight="1" x14ac:dyDescent="0.25">
      <c r="A10" s="1234" t="s">
        <v>285</v>
      </c>
      <c r="B10" s="104" t="s">
        <v>54</v>
      </c>
      <c r="C10" s="104" t="s">
        <v>55</v>
      </c>
    </row>
    <row r="11" spans="1:9" s="78" customFormat="1" ht="30.75" customHeight="1" x14ac:dyDescent="0.25">
      <c r="A11" s="1234"/>
      <c r="B11" s="105" t="s">
        <v>78</v>
      </c>
      <c r="C11" s="105" t="s">
        <v>237</v>
      </c>
      <c r="D11" s="77"/>
    </row>
    <row r="12" spans="1:9" ht="22.5" customHeight="1" x14ac:dyDescent="0.25">
      <c r="A12" s="488"/>
      <c r="B12" s="76" t="s">
        <v>570</v>
      </c>
      <c r="C12" s="74"/>
      <c r="D12" s="444"/>
      <c r="E12" s="444"/>
      <c r="F12" s="444"/>
    </row>
    <row r="13" spans="1:9" ht="69" customHeight="1" x14ac:dyDescent="0.25">
      <c r="A13" s="489" t="s">
        <v>295</v>
      </c>
      <c r="B13" s="490" t="s">
        <v>1024</v>
      </c>
      <c r="C13" s="491">
        <v>235161</v>
      </c>
      <c r="D13" s="444"/>
      <c r="E13" s="444"/>
      <c r="F13" s="444"/>
    </row>
    <row r="14" spans="1:9" ht="20.100000000000001" customHeight="1" x14ac:dyDescent="0.25">
      <c r="A14" s="488"/>
      <c r="B14" s="74"/>
      <c r="C14" s="492"/>
      <c r="D14" s="444"/>
      <c r="E14" s="444"/>
      <c r="F14" s="444"/>
    </row>
    <row r="15" spans="1:9" ht="35.25" customHeight="1" x14ac:dyDescent="0.25">
      <c r="A15" s="489" t="s">
        <v>303</v>
      </c>
      <c r="B15" s="1232" t="s">
        <v>1025</v>
      </c>
      <c r="C15" s="491">
        <v>779</v>
      </c>
      <c r="D15" s="444"/>
      <c r="E15" s="444"/>
      <c r="F15" s="444"/>
    </row>
    <row r="16" spans="1:9" ht="29.25" customHeight="1" x14ac:dyDescent="0.25">
      <c r="A16" s="488"/>
      <c r="B16" s="1232"/>
      <c r="C16" s="492"/>
      <c r="D16" s="444"/>
      <c r="E16" s="444"/>
      <c r="F16" s="444"/>
    </row>
    <row r="17" spans="1:6" ht="19.5" customHeight="1" x14ac:dyDescent="0.25">
      <c r="A17" s="488"/>
      <c r="B17" s="106"/>
      <c r="C17" s="492"/>
      <c r="D17" s="444"/>
      <c r="E17" s="444"/>
      <c r="F17" s="444"/>
    </row>
    <row r="18" spans="1:6" ht="36" customHeight="1" x14ac:dyDescent="0.25">
      <c r="A18" s="489" t="s">
        <v>304</v>
      </c>
      <c r="B18" s="106" t="s">
        <v>1023</v>
      </c>
      <c r="C18" s="493">
        <v>225</v>
      </c>
      <c r="D18" s="444"/>
      <c r="E18" s="444"/>
      <c r="F18" s="444"/>
    </row>
    <row r="19" spans="1:6" ht="20.100000000000001" customHeight="1" x14ac:dyDescent="0.25">
      <c r="A19" s="488"/>
      <c r="B19" s="494"/>
      <c r="C19" s="492"/>
      <c r="D19" s="444"/>
      <c r="E19" s="444"/>
      <c r="F19" s="444"/>
    </row>
    <row r="20" spans="1:6" s="76" customFormat="1" ht="20.100000000000001" customHeight="1" x14ac:dyDescent="0.25">
      <c r="A20" s="488"/>
      <c r="B20" s="76" t="s">
        <v>573</v>
      </c>
      <c r="C20" s="263">
        <f>SUM(C13:C19)</f>
        <v>236165</v>
      </c>
      <c r="D20" s="442"/>
      <c r="E20" s="442"/>
      <c r="F20" s="442"/>
    </row>
    <row r="21" spans="1:6" ht="20.100000000000001" customHeight="1" x14ac:dyDescent="0.25">
      <c r="A21" s="444"/>
      <c r="B21" s="444"/>
      <c r="C21" s="443"/>
      <c r="D21" s="444"/>
      <c r="E21" s="444"/>
      <c r="F21" s="444"/>
    </row>
    <row r="22" spans="1:6" ht="20.100000000000001" customHeight="1" x14ac:dyDescent="0.25">
      <c r="A22" s="444"/>
      <c r="B22" s="444"/>
      <c r="C22" s="443"/>
      <c r="D22" s="444"/>
      <c r="E22" s="444"/>
      <c r="F22" s="444"/>
    </row>
    <row r="23" spans="1:6" ht="20.100000000000001" customHeight="1" x14ac:dyDescent="0.25">
      <c r="A23" s="74"/>
      <c r="B23" s="76" t="s">
        <v>568</v>
      </c>
      <c r="C23" s="492"/>
      <c r="D23" s="74"/>
    </row>
    <row r="24" spans="1:6" ht="20.100000000000001" customHeight="1" x14ac:dyDescent="0.25">
      <c r="A24" s="74"/>
      <c r="B24" s="74" t="s">
        <v>571</v>
      </c>
      <c r="C24" s="760">
        <v>1408</v>
      </c>
      <c r="D24" s="492" t="s">
        <v>972</v>
      </c>
    </row>
    <row r="25" spans="1:6" ht="20.100000000000001" customHeight="1" x14ac:dyDescent="0.25">
      <c r="A25" s="74"/>
      <c r="B25" s="74"/>
      <c r="C25" s="760"/>
      <c r="D25" s="492"/>
    </row>
    <row r="26" spans="1:6" ht="33" customHeight="1" x14ac:dyDescent="0.25">
      <c r="A26" s="74"/>
      <c r="B26" s="106" t="s">
        <v>603</v>
      </c>
      <c r="C26" s="760">
        <v>9314</v>
      </c>
      <c r="D26" s="492" t="s">
        <v>973</v>
      </c>
    </row>
    <row r="27" spans="1:6" ht="21" customHeight="1" x14ac:dyDescent="0.25">
      <c r="A27" s="74"/>
      <c r="B27" s="106"/>
      <c r="C27" s="760"/>
      <c r="D27" s="74"/>
    </row>
    <row r="28" spans="1:6" ht="32.25" customHeight="1" x14ac:dyDescent="0.25">
      <c r="A28" s="74"/>
      <c r="B28" s="106" t="s">
        <v>604</v>
      </c>
      <c r="C28" s="760">
        <v>54</v>
      </c>
      <c r="D28" s="74" t="s">
        <v>974</v>
      </c>
    </row>
    <row r="29" spans="1:6" ht="33" customHeight="1" x14ac:dyDescent="0.25">
      <c r="A29" s="74"/>
      <c r="B29" s="106"/>
      <c r="C29" s="74"/>
      <c r="D29" s="74"/>
    </row>
    <row r="30" spans="1:6" ht="20.100000000000001" customHeight="1" x14ac:dyDescent="0.25">
      <c r="B30" s="76" t="s">
        <v>572</v>
      </c>
      <c r="C30" s="263">
        <f>SUM(C24:C28)</f>
        <v>10776</v>
      </c>
    </row>
    <row r="31" spans="1:6" ht="20.100000000000001" customHeight="1" x14ac:dyDescent="0.25">
      <c r="B31" s="74"/>
      <c r="C31" s="74"/>
    </row>
    <row r="32" spans="1:6" ht="20.100000000000001" customHeight="1" x14ac:dyDescent="0.25">
      <c r="B32" s="76" t="s">
        <v>574</v>
      </c>
      <c r="C32" s="263">
        <f>C20+C30</f>
        <v>246941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70" t="s">
        <v>1104</v>
      </c>
      <c r="B1" s="970"/>
      <c r="C1" s="970"/>
      <c r="D1" s="970"/>
      <c r="E1" s="970"/>
    </row>
    <row r="2" spans="1:18" x14ac:dyDescent="0.2">
      <c r="E2" s="27"/>
    </row>
    <row r="3" spans="1:18" x14ac:dyDescent="0.2">
      <c r="B3" s="971" t="s">
        <v>51</v>
      </c>
      <c r="C3" s="971"/>
      <c r="D3" s="971"/>
      <c r="E3" s="971"/>
    </row>
    <row r="4" spans="1:18" x14ac:dyDescent="0.2">
      <c r="B4" s="971" t="s">
        <v>1056</v>
      </c>
      <c r="C4" s="971"/>
      <c r="D4" s="971"/>
      <c r="E4" s="971"/>
    </row>
    <row r="5" spans="1:18" ht="12.75" customHeight="1" x14ac:dyDescent="0.2">
      <c r="A5" s="972" t="s">
        <v>206</v>
      </c>
      <c r="B5" s="972"/>
      <c r="C5" s="991"/>
      <c r="D5" s="991"/>
      <c r="E5" s="991"/>
    </row>
    <row r="6" spans="1:18" ht="12.75" customHeight="1" x14ac:dyDescent="0.2">
      <c r="A6" s="992" t="s">
        <v>53</v>
      </c>
      <c r="B6" s="975" t="s">
        <v>54</v>
      </c>
      <c r="C6" s="995" t="s">
        <v>55</v>
      </c>
      <c r="D6" s="997" t="s">
        <v>56</v>
      </c>
      <c r="E6" s="998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93"/>
      <c r="B7" s="975"/>
      <c r="C7" s="996"/>
      <c r="D7" s="997"/>
      <c r="E7" s="998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94"/>
      <c r="B8" s="28" t="s">
        <v>58</v>
      </c>
      <c r="C8" s="288" t="s">
        <v>61</v>
      </c>
      <c r="D8" s="291" t="s">
        <v>62</v>
      </c>
      <c r="E8" s="287" t="s">
        <v>61</v>
      </c>
      <c r="F8" s="131"/>
      <c r="G8" s="46"/>
      <c r="H8" s="46"/>
      <c r="I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8">
        <f t="shared" ref="A10:A46" si="0">A9+1</f>
        <v>2</v>
      </c>
      <c r="B10" s="13"/>
      <c r="C10" s="14"/>
      <c r="D10" s="23"/>
      <c r="E10" s="92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4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549</v>
      </c>
      <c r="C12" s="14">
        <f>Össz.önkor.mérleg.!C15</f>
        <v>0</v>
      </c>
      <c r="D12" s="24"/>
      <c r="E12" s="94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8">
        <f t="shared" si="0"/>
        <v>5</v>
      </c>
      <c r="B13" s="200" t="s">
        <v>686</v>
      </c>
      <c r="C13" s="14">
        <f>Össz.önkor.mérleg.!C16</f>
        <v>6000</v>
      </c>
      <c r="D13" s="24"/>
      <c r="E13" s="94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25" t="s">
        <v>423</v>
      </c>
      <c r="C14" s="34">
        <f>'pü.mérleg Önkorm.'!C22</f>
        <v>0</v>
      </c>
      <c r="D14" s="23" t="s">
        <v>418</v>
      </c>
      <c r="E14" s="94">
        <f>Össz.önkor.mérleg.!E27</f>
        <v>860482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8">
        <f t="shared" si="0"/>
        <v>7</v>
      </c>
      <c r="B15" s="25" t="s">
        <v>40</v>
      </c>
      <c r="C15" s="34"/>
      <c r="D15" s="23" t="s">
        <v>29</v>
      </c>
      <c r="E15" s="94">
        <f>Össz.önkor.mérleg.!E28</f>
        <v>5715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13" t="s">
        <v>41</v>
      </c>
      <c r="C16" s="14">
        <f>'pü.mérleg Önkorm.'!C24</f>
        <v>54113</v>
      </c>
      <c r="D16" s="23" t="s">
        <v>30</v>
      </c>
      <c r="E16" s="94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42</v>
      </c>
      <c r="C17" s="14">
        <f>Össz.önkor.mérleg.!C25</f>
        <v>0</v>
      </c>
      <c r="D17" s="23" t="s">
        <v>264</v>
      </c>
      <c r="E17" s="26">
        <f>Össz.önkor.mérleg.!E30</f>
        <v>1574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13"/>
      <c r="C18" s="14"/>
      <c r="D18" s="23" t="s">
        <v>558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13" t="s">
        <v>43</v>
      </c>
      <c r="C19" s="14">
        <f>Össz.önkor.mérleg.!C26</f>
        <v>0</v>
      </c>
      <c r="D19" s="23" t="s">
        <v>559</v>
      </c>
      <c r="E19" s="94">
        <f>Össz.önkor.mérleg.!E32</f>
        <v>63281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44</v>
      </c>
      <c r="C20" s="14"/>
      <c r="D20" s="23" t="s">
        <v>560</v>
      </c>
      <c r="E20" s="94">
        <f>Össz.önkor.mérleg.!E33</f>
        <v>8123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B21" s="13"/>
      <c r="C21" s="14"/>
      <c r="D21" s="41" t="s">
        <v>65</v>
      </c>
      <c r="E21" s="96">
        <f>SUM(E14:E20)</f>
        <v>939175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8">
        <f t="shared" si="0"/>
        <v>14</v>
      </c>
      <c r="B22" s="25" t="s">
        <v>424</v>
      </c>
      <c r="C22" s="14">
        <f>Össz.önkor.mérleg.!C30</f>
        <v>2145</v>
      </c>
      <c r="D22" s="23"/>
      <c r="E22" s="92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8">
        <f t="shared" si="0"/>
        <v>15</v>
      </c>
      <c r="B23" s="25"/>
      <c r="C23" s="14"/>
      <c r="D23" s="36"/>
      <c r="E23" s="94"/>
      <c r="F23" s="120"/>
      <c r="G23" s="47"/>
      <c r="H23" s="47"/>
      <c r="I23" s="47"/>
    </row>
    <row r="24" spans="1:18" s="16" customFormat="1" x14ac:dyDescent="0.2">
      <c r="A24" s="268">
        <f t="shared" si="0"/>
        <v>16</v>
      </c>
      <c r="B24" s="39"/>
      <c r="C24" s="34"/>
      <c r="D24" s="36"/>
      <c r="E24" s="94"/>
      <c r="F24" s="120"/>
      <c r="G24" s="47"/>
      <c r="H24" s="47"/>
      <c r="I24" s="47"/>
    </row>
    <row r="25" spans="1:18" x14ac:dyDescent="0.2">
      <c r="A25" s="268">
        <f t="shared" si="0"/>
        <v>17</v>
      </c>
      <c r="B25" s="40" t="s">
        <v>64</v>
      </c>
      <c r="C25" s="17">
        <f t="shared" ref="C25" si="1">C12+C13+C16+C17+C19+C20+C22</f>
        <v>62258</v>
      </c>
      <c r="D25" s="37"/>
      <c r="E25" s="93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42" t="s">
        <v>48</v>
      </c>
      <c r="C26" s="38">
        <f>SUM(C24:C25)</f>
        <v>62258</v>
      </c>
      <c r="D26" s="43" t="s">
        <v>66</v>
      </c>
      <c r="E26" s="97">
        <f>E25+E21</f>
        <v>939175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D27" s="36"/>
      <c r="E27" s="94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42" t="s">
        <v>425</v>
      </c>
      <c r="C28" s="38">
        <f>C26-E26</f>
        <v>-876917</v>
      </c>
      <c r="D28" s="36"/>
      <c r="E28" s="94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8">
        <f t="shared" si="0"/>
        <v>21</v>
      </c>
      <c r="B29" s="316" t="s">
        <v>691</v>
      </c>
      <c r="C29" s="48">
        <v>-168922</v>
      </c>
      <c r="D29" s="132"/>
      <c r="E29" s="110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8">
        <f t="shared" si="0"/>
        <v>22</v>
      </c>
      <c r="B30" s="318"/>
      <c r="C30" s="59"/>
      <c r="D30" s="132"/>
      <c r="E30" s="110"/>
      <c r="F30" s="118"/>
      <c r="G30" s="42"/>
      <c r="H30" s="42"/>
      <c r="I30" s="42"/>
    </row>
    <row r="31" spans="1:18" s="4" customFormat="1" x14ac:dyDescent="0.2">
      <c r="A31" s="268">
        <f t="shared" si="0"/>
        <v>23</v>
      </c>
      <c r="B31" s="138" t="s">
        <v>50</v>
      </c>
      <c r="C31" s="138"/>
      <c r="D31" s="170" t="s">
        <v>31</v>
      </c>
      <c r="E31" s="95"/>
      <c r="F31" s="118"/>
      <c r="G31" s="42"/>
      <c r="H31" s="42"/>
      <c r="I31" s="42"/>
    </row>
    <row r="32" spans="1:18" s="4" customFormat="1" x14ac:dyDescent="0.2">
      <c r="A32" s="268">
        <f t="shared" si="0"/>
        <v>24</v>
      </c>
      <c r="B32" s="174" t="s">
        <v>463</v>
      </c>
      <c r="C32" s="138"/>
      <c r="D32" s="172" t="s">
        <v>4</v>
      </c>
      <c r="E32" s="95"/>
      <c r="F32" s="118"/>
      <c r="G32" s="42"/>
      <c r="H32" s="42"/>
      <c r="I32" s="42"/>
    </row>
    <row r="33" spans="1:18" s="4" customFormat="1" x14ac:dyDescent="0.2">
      <c r="A33" s="268">
        <f t="shared" si="0"/>
        <v>25</v>
      </c>
      <c r="B33" s="3" t="s">
        <v>985</v>
      </c>
      <c r="C33" s="57">
        <f>Össz.önkor.mérleg.!C41</f>
        <v>0</v>
      </c>
      <c r="D33" s="49" t="s">
        <v>3</v>
      </c>
      <c r="E33" s="95"/>
      <c r="F33" s="118"/>
      <c r="G33" s="42"/>
      <c r="H33" s="42"/>
      <c r="I33" s="42"/>
    </row>
    <row r="34" spans="1:18" x14ac:dyDescent="0.2">
      <c r="A34" s="268">
        <f t="shared" si="0"/>
        <v>26</v>
      </c>
      <c r="B34" s="57" t="s">
        <v>465</v>
      </c>
      <c r="C34" s="174">
        <v>0</v>
      </c>
      <c r="D34" s="114" t="s">
        <v>5</v>
      </c>
      <c r="E34" s="95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57" t="s">
        <v>464</v>
      </c>
      <c r="C35" s="57"/>
      <c r="D35" s="114" t="s">
        <v>6</v>
      </c>
      <c r="E35" s="95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8">
        <f t="shared" si="0"/>
        <v>28</v>
      </c>
      <c r="B36" s="57" t="s">
        <v>522</v>
      </c>
      <c r="C36" s="57">
        <v>27316</v>
      </c>
      <c r="D36" s="114" t="s">
        <v>7</v>
      </c>
      <c r="E36" s="95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8">
        <f t="shared" si="0"/>
        <v>29</v>
      </c>
      <c r="B37" s="57" t="s">
        <v>673</v>
      </c>
      <c r="C37" s="57">
        <v>1018523</v>
      </c>
      <c r="D37" s="114"/>
      <c r="E37" s="95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8">
        <f t="shared" si="0"/>
        <v>30</v>
      </c>
      <c r="B38" s="57" t="s">
        <v>466</v>
      </c>
      <c r="C38" s="119"/>
      <c r="D38" s="114" t="s">
        <v>9</v>
      </c>
      <c r="E38" s="110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8">
        <f t="shared" si="0"/>
        <v>31</v>
      </c>
      <c r="B39" s="57" t="s">
        <v>467</v>
      </c>
      <c r="C39" s="57"/>
      <c r="D39" s="114" t="s">
        <v>10</v>
      </c>
      <c r="E39" s="110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8">
        <f t="shared" si="0"/>
        <v>32</v>
      </c>
      <c r="B40" s="57" t="s">
        <v>468</v>
      </c>
      <c r="C40" s="57"/>
      <c r="D40" s="114" t="s">
        <v>11</v>
      </c>
      <c r="E40" s="110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8">
        <f t="shared" si="0"/>
        <v>33</v>
      </c>
      <c r="B41" s="57" t="s">
        <v>469</v>
      </c>
      <c r="C41" s="57"/>
      <c r="D41" s="114" t="s">
        <v>12</v>
      </c>
      <c r="E41" s="110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8">
        <f t="shared" si="0"/>
        <v>34</v>
      </c>
      <c r="B42" s="57" t="s">
        <v>0</v>
      </c>
      <c r="C42" s="57"/>
      <c r="D42" s="114" t="s">
        <v>13</v>
      </c>
      <c r="E42" s="110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57" t="s">
        <v>1</v>
      </c>
      <c r="C43" s="57"/>
      <c r="D43" s="114" t="s">
        <v>14</v>
      </c>
      <c r="E43" s="110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8">
        <f t="shared" si="0"/>
        <v>36</v>
      </c>
      <c r="B44" s="57" t="s">
        <v>2</v>
      </c>
      <c r="C44" s="57"/>
      <c r="D44" s="114" t="s">
        <v>15</v>
      </c>
      <c r="E44" s="110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70">
        <f t="shared" si="0"/>
        <v>37</v>
      </c>
      <c r="B45" s="4" t="s">
        <v>265</v>
      </c>
      <c r="C45" s="319">
        <f>SUM(C31:C43)</f>
        <v>1045839</v>
      </c>
      <c r="D45" s="170" t="s">
        <v>258</v>
      </c>
      <c r="E45" s="320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2">
        <f t="shared" si="0"/>
        <v>38</v>
      </c>
      <c r="B46" s="321" t="s">
        <v>260</v>
      </c>
      <c r="C46" s="322">
        <f>C26+C29+C45</f>
        <v>939175</v>
      </c>
      <c r="D46" s="186" t="s">
        <v>259</v>
      </c>
      <c r="E46" s="323">
        <f>E26+E45</f>
        <v>939175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I73" sqref="I7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customWidth="1"/>
    <col min="9" max="9" width="12.28515625" customWidth="1"/>
    <col min="10" max="10" width="15.85546875" customWidth="1"/>
  </cols>
  <sheetData>
    <row r="3" spans="3:10" x14ac:dyDescent="0.2">
      <c r="C3" s="1002" t="s">
        <v>990</v>
      </c>
      <c r="D3" s="1002"/>
      <c r="E3" s="1002"/>
      <c r="F3" s="1002"/>
      <c r="G3" s="1002"/>
      <c r="H3" s="881"/>
      <c r="I3" s="275"/>
      <c r="J3" s="276"/>
    </row>
    <row r="4" spans="3:10" x14ac:dyDescent="0.2">
      <c r="C4" s="209"/>
      <c r="D4" s="1003"/>
      <c r="E4" s="1003"/>
      <c r="F4" s="1003"/>
      <c r="G4" s="1003"/>
      <c r="H4" s="882"/>
      <c r="I4" s="208"/>
      <c r="J4" s="277"/>
    </row>
    <row r="5" spans="3:10" x14ac:dyDescent="0.2">
      <c r="C5" s="1004" t="s">
        <v>73</v>
      </c>
      <c r="D5" s="1004"/>
      <c r="E5" s="1004"/>
      <c r="F5" s="1004"/>
      <c r="G5" s="1004"/>
      <c r="H5" s="883"/>
      <c r="I5" s="208"/>
      <c r="J5" s="277"/>
    </row>
    <row r="6" spans="3:10" x14ac:dyDescent="0.2">
      <c r="C6" s="1004" t="s">
        <v>991</v>
      </c>
      <c r="D6" s="1004"/>
      <c r="E6" s="1004"/>
      <c r="F6" s="1004"/>
      <c r="G6" s="1004"/>
      <c r="H6" s="883"/>
      <c r="I6" s="208"/>
      <c r="J6" s="277"/>
    </row>
    <row r="7" spans="3:10" x14ac:dyDescent="0.2">
      <c r="C7" s="209"/>
      <c r="D7" s="208"/>
      <c r="E7" s="208"/>
      <c r="F7" s="208"/>
      <c r="G7" s="208"/>
      <c r="H7" s="208"/>
      <c r="I7" s="208"/>
      <c r="J7" s="277"/>
    </row>
    <row r="8" spans="3:10" ht="13.5" thickBot="1" x14ac:dyDescent="0.25">
      <c r="C8" s="209"/>
      <c r="D8" s="225"/>
      <c r="E8" s="208"/>
      <c r="F8" s="208"/>
      <c r="G8" s="240"/>
      <c r="H8" s="240"/>
      <c r="I8" s="258" t="s">
        <v>666</v>
      </c>
      <c r="J8" s="277"/>
    </row>
    <row r="9" spans="3:10" ht="26.25" customHeight="1" thickBot="1" x14ac:dyDescent="0.25">
      <c r="C9" s="1005" t="s">
        <v>74</v>
      </c>
      <c r="D9" s="1007" t="s">
        <v>997</v>
      </c>
      <c r="E9" s="1008"/>
      <c r="F9" s="1008"/>
      <c r="G9" s="1009"/>
      <c r="H9" s="1012" t="s">
        <v>1064</v>
      </c>
      <c r="I9" s="1010" t="s">
        <v>336</v>
      </c>
      <c r="J9" s="312"/>
    </row>
    <row r="10" spans="3:10" ht="24.75" thickBot="1" x14ac:dyDescent="0.25">
      <c r="C10" s="1006"/>
      <c r="D10" s="210" t="s">
        <v>75</v>
      </c>
      <c r="E10" s="211" t="s">
        <v>76</v>
      </c>
      <c r="F10" s="211" t="s">
        <v>462</v>
      </c>
      <c r="G10" s="241" t="s">
        <v>77</v>
      </c>
      <c r="H10" s="1013"/>
      <c r="I10" s="1011"/>
      <c r="J10" s="277"/>
    </row>
    <row r="11" spans="3:10" ht="24" x14ac:dyDescent="0.2">
      <c r="C11" s="242" t="s">
        <v>624</v>
      </c>
      <c r="D11" s="212"/>
      <c r="E11" s="212"/>
      <c r="F11" s="212"/>
      <c r="G11" s="885"/>
      <c r="H11" s="212"/>
      <c r="I11" s="233"/>
      <c r="J11" s="277"/>
    </row>
    <row r="12" spans="3:10" x14ac:dyDescent="0.2">
      <c r="C12" s="243" t="s">
        <v>625</v>
      </c>
      <c r="D12" s="152"/>
      <c r="E12" s="152"/>
      <c r="F12" s="152"/>
      <c r="G12" s="886"/>
      <c r="H12" s="152"/>
      <c r="I12" s="233"/>
      <c r="J12" s="277"/>
    </row>
    <row r="13" spans="3:10" ht="72" x14ac:dyDescent="0.2">
      <c r="C13" s="141" t="s">
        <v>626</v>
      </c>
      <c r="D13" s="160" t="s">
        <v>992</v>
      </c>
      <c r="E13" s="125">
        <v>18.329999999999998</v>
      </c>
      <c r="F13" s="126">
        <v>6000000</v>
      </c>
      <c r="G13" s="887">
        <f>E13*F13</f>
        <v>109979999.99999999</v>
      </c>
      <c r="H13" s="126">
        <v>11612055</v>
      </c>
      <c r="I13" s="278"/>
      <c r="J13" s="279"/>
    </row>
    <row r="14" spans="3:10" x14ac:dyDescent="0.2">
      <c r="C14" s="128" t="s">
        <v>627</v>
      </c>
      <c r="D14" s="140"/>
      <c r="E14" s="146"/>
      <c r="F14" s="146"/>
      <c r="G14" s="888"/>
      <c r="H14" s="140"/>
      <c r="I14" s="233"/>
      <c r="J14" s="277"/>
    </row>
    <row r="15" spans="3:10" x14ac:dyDescent="0.2">
      <c r="C15" s="141" t="s">
        <v>628</v>
      </c>
      <c r="D15" s="153"/>
      <c r="E15" s="445" t="s">
        <v>1013</v>
      </c>
      <c r="F15" s="125" t="s">
        <v>945</v>
      </c>
      <c r="G15" s="887">
        <v>9737000</v>
      </c>
      <c r="H15" s="126"/>
      <c r="I15" s="233"/>
      <c r="J15" s="277"/>
    </row>
    <row r="16" spans="3:10" x14ac:dyDescent="0.2">
      <c r="C16" s="147"/>
      <c r="D16" s="140"/>
      <c r="E16" s="146"/>
      <c r="F16" s="125"/>
      <c r="G16" s="888"/>
      <c r="H16" s="140"/>
      <c r="I16" s="233"/>
      <c r="J16" s="277"/>
    </row>
    <row r="17" spans="3:10" x14ac:dyDescent="0.2">
      <c r="C17" s="147"/>
      <c r="D17" s="140"/>
      <c r="E17" s="146"/>
      <c r="F17" s="125"/>
      <c r="G17" s="888"/>
      <c r="H17" s="140"/>
      <c r="I17" s="233"/>
      <c r="J17" s="277"/>
    </row>
    <row r="18" spans="3:10" x14ac:dyDescent="0.2">
      <c r="C18" s="128" t="s">
        <v>1031</v>
      </c>
      <c r="D18" s="244"/>
      <c r="E18" s="146"/>
      <c r="F18" s="214" t="s">
        <v>946</v>
      </c>
      <c r="G18" s="887">
        <v>19463500</v>
      </c>
      <c r="H18" s="126"/>
      <c r="I18" s="233"/>
      <c r="J18" s="277"/>
    </row>
    <row r="19" spans="3:10" x14ac:dyDescent="0.2">
      <c r="C19" s="145"/>
      <c r="D19" s="140"/>
      <c r="E19" s="146"/>
      <c r="F19" s="125"/>
      <c r="G19" s="888"/>
      <c r="H19" s="140"/>
      <c r="I19" s="233"/>
      <c r="J19" s="277"/>
    </row>
    <row r="20" spans="3:10" x14ac:dyDescent="0.2">
      <c r="C20" s="145"/>
      <c r="D20" s="140"/>
      <c r="E20" s="146"/>
      <c r="F20" s="125"/>
      <c r="G20" s="888"/>
      <c r="H20" s="140"/>
      <c r="I20" s="233"/>
      <c r="J20" s="277"/>
    </row>
    <row r="21" spans="3:10" x14ac:dyDescent="0.2">
      <c r="C21" s="128" t="s">
        <v>629</v>
      </c>
      <c r="D21" s="244"/>
      <c r="E21" s="127">
        <v>19638</v>
      </c>
      <c r="F21" s="144" t="s">
        <v>947</v>
      </c>
      <c r="G21" s="887">
        <v>1669230</v>
      </c>
      <c r="H21" s="126"/>
      <c r="I21" s="233"/>
      <c r="J21" s="277"/>
    </row>
    <row r="22" spans="3:10" x14ac:dyDescent="0.2">
      <c r="C22" s="145"/>
      <c r="D22" s="140"/>
      <c r="E22" s="143"/>
      <c r="F22" s="144"/>
      <c r="G22" s="888"/>
      <c r="H22" s="140"/>
      <c r="I22" s="233"/>
      <c r="J22" s="277"/>
    </row>
    <row r="23" spans="3:10" x14ac:dyDescent="0.2">
      <c r="C23" s="145"/>
      <c r="D23" s="140"/>
      <c r="E23" s="143"/>
      <c r="F23" s="144"/>
      <c r="G23" s="888"/>
      <c r="H23" s="140"/>
      <c r="I23" s="233"/>
      <c r="J23" s="277"/>
    </row>
    <row r="24" spans="3:10" x14ac:dyDescent="0.2">
      <c r="C24" s="128" t="s">
        <v>630</v>
      </c>
      <c r="D24" s="244"/>
      <c r="E24" s="146"/>
      <c r="F24" s="142" t="s">
        <v>948</v>
      </c>
      <c r="G24" s="887">
        <v>5688165</v>
      </c>
      <c r="H24" s="126"/>
      <c r="I24" s="233"/>
      <c r="J24" s="277"/>
    </row>
    <row r="25" spans="3:10" x14ac:dyDescent="0.2">
      <c r="C25" s="145"/>
      <c r="D25" s="140"/>
      <c r="E25" s="146"/>
      <c r="F25" s="154"/>
      <c r="G25" s="888"/>
      <c r="H25" s="140"/>
      <c r="I25" s="233"/>
      <c r="J25" s="277"/>
    </row>
    <row r="26" spans="3:10" x14ac:dyDescent="0.2">
      <c r="C26" s="145"/>
      <c r="D26" s="140"/>
      <c r="E26" s="146"/>
      <c r="F26" s="154"/>
      <c r="G26" s="888"/>
      <c r="H26" s="140"/>
      <c r="I26" s="233"/>
      <c r="J26" s="277"/>
    </row>
    <row r="27" spans="3:10" x14ac:dyDescent="0.2">
      <c r="C27" s="128" t="s">
        <v>631</v>
      </c>
      <c r="D27" s="126">
        <v>4756</v>
      </c>
      <c r="E27" s="146"/>
      <c r="F27" s="127">
        <v>2800</v>
      </c>
      <c r="G27" s="887">
        <f>D27*F27</f>
        <v>13316800</v>
      </c>
      <c r="H27" s="126"/>
      <c r="I27" s="233"/>
      <c r="J27" s="277"/>
    </row>
    <row r="28" spans="3:10" x14ac:dyDescent="0.2">
      <c r="C28" s="145"/>
      <c r="D28" s="140"/>
      <c r="E28" s="146"/>
      <c r="F28" s="146"/>
      <c r="G28" s="888"/>
      <c r="H28" s="140"/>
      <c r="I28" s="233"/>
      <c r="J28" s="277"/>
    </row>
    <row r="29" spans="3:10" x14ac:dyDescent="0.2">
      <c r="C29" s="145"/>
      <c r="D29" s="140"/>
      <c r="E29" s="146"/>
      <c r="F29" s="146"/>
      <c r="G29" s="888"/>
      <c r="H29" s="140"/>
      <c r="I29" s="233"/>
      <c r="J29" s="277"/>
    </row>
    <row r="30" spans="3:10" x14ac:dyDescent="0.2">
      <c r="C30" s="128" t="s">
        <v>632</v>
      </c>
      <c r="D30" s="446" t="s">
        <v>1014</v>
      </c>
      <c r="E30" s="146"/>
      <c r="F30" s="127" t="s">
        <v>202</v>
      </c>
      <c r="G30" s="887">
        <v>79050</v>
      </c>
      <c r="H30" s="126"/>
      <c r="I30" s="233"/>
      <c r="J30" s="277"/>
    </row>
    <row r="31" spans="3:10" x14ac:dyDescent="0.2">
      <c r="C31" s="128" t="s">
        <v>968</v>
      </c>
      <c r="D31" s="126"/>
      <c r="E31" s="146"/>
      <c r="F31" s="143"/>
      <c r="G31" s="887">
        <v>3610011</v>
      </c>
      <c r="H31" s="126"/>
      <c r="I31" s="233"/>
      <c r="J31" s="277"/>
    </row>
    <row r="32" spans="3:10" x14ac:dyDescent="0.2">
      <c r="C32" s="128" t="s">
        <v>1032</v>
      </c>
      <c r="D32" s="126"/>
      <c r="E32" s="146"/>
      <c r="F32" s="143"/>
      <c r="G32" s="887">
        <v>2390000</v>
      </c>
      <c r="H32" s="126"/>
      <c r="I32" s="233"/>
      <c r="J32" s="277"/>
    </row>
    <row r="33" spans="3:10" x14ac:dyDescent="0.2">
      <c r="C33" s="147"/>
      <c r="D33" s="153"/>
      <c r="E33" s="146"/>
      <c r="F33" s="146"/>
      <c r="G33" s="888"/>
      <c r="H33" s="140"/>
      <c r="I33" s="280">
        <f>G13+G15+G18+G21+G24+G27+G30+G31+G32+H13</f>
        <v>177545811</v>
      </c>
      <c r="J33" s="281" t="s">
        <v>633</v>
      </c>
    </row>
    <row r="34" spans="3:10" ht="24" x14ac:dyDescent="0.2">
      <c r="C34" s="246" t="s">
        <v>634</v>
      </c>
      <c r="D34" s="140"/>
      <c r="E34" s="146"/>
      <c r="F34" s="146"/>
      <c r="G34" s="888"/>
      <c r="H34" s="140"/>
      <c r="I34" s="208"/>
      <c r="J34" s="277"/>
    </row>
    <row r="35" spans="3:10" x14ac:dyDescent="0.2">
      <c r="C35" s="245" t="s">
        <v>635</v>
      </c>
      <c r="D35" s="140"/>
      <c r="E35" s="146"/>
      <c r="F35" s="146"/>
      <c r="G35" s="888"/>
      <c r="H35" s="140"/>
      <c r="I35" s="208"/>
      <c r="J35" s="277"/>
    </row>
    <row r="36" spans="3:10" x14ac:dyDescent="0.2">
      <c r="C36" s="128" t="s">
        <v>636</v>
      </c>
      <c r="D36" s="140"/>
      <c r="E36" s="146"/>
      <c r="F36" s="146"/>
      <c r="G36" s="888"/>
      <c r="H36" s="140"/>
      <c r="I36" s="208"/>
      <c r="J36" s="277"/>
    </row>
    <row r="37" spans="3:10" x14ac:dyDescent="0.2">
      <c r="C37" s="128" t="s">
        <v>637</v>
      </c>
      <c r="D37" s="140"/>
      <c r="E37" s="146"/>
      <c r="F37" s="146"/>
      <c r="G37" s="888"/>
      <c r="H37" s="140"/>
      <c r="I37" s="208"/>
      <c r="J37" s="277"/>
    </row>
    <row r="38" spans="3:10" ht="24" x14ac:dyDescent="0.2">
      <c r="C38" s="141" t="s">
        <v>993</v>
      </c>
      <c r="D38" s="127" t="s">
        <v>994</v>
      </c>
      <c r="E38" s="148"/>
      <c r="F38" s="146"/>
      <c r="G38" s="888"/>
      <c r="H38" s="140"/>
      <c r="I38" s="208"/>
      <c r="J38" s="277"/>
    </row>
    <row r="39" spans="3:10" ht="24" x14ac:dyDescent="0.2">
      <c r="C39" s="141" t="s">
        <v>638</v>
      </c>
      <c r="D39" s="126"/>
      <c r="E39" s="296">
        <v>0</v>
      </c>
      <c r="F39" s="146"/>
      <c r="G39" s="888"/>
      <c r="H39" s="140"/>
      <c r="I39" s="208"/>
      <c r="J39" s="277"/>
    </row>
    <row r="40" spans="3:10" ht="24" x14ac:dyDescent="0.2">
      <c r="C40" s="141" t="s">
        <v>639</v>
      </c>
      <c r="D40" s="126"/>
      <c r="E40" s="297">
        <v>1</v>
      </c>
      <c r="F40" s="146"/>
      <c r="G40" s="888"/>
      <c r="H40" s="140"/>
      <c r="I40" s="208"/>
      <c r="J40" s="277"/>
    </row>
    <row r="41" spans="3:10" x14ac:dyDescent="0.2">
      <c r="C41" s="128" t="s">
        <v>640</v>
      </c>
      <c r="D41" s="126"/>
      <c r="E41" s="297">
        <v>2</v>
      </c>
      <c r="F41" s="127">
        <v>5928000</v>
      </c>
      <c r="G41" s="887">
        <f>E41*F41</f>
        <v>11856000</v>
      </c>
      <c r="H41" s="126">
        <v>1430200</v>
      </c>
      <c r="I41" s="282"/>
      <c r="J41" s="283"/>
    </row>
    <row r="42" spans="3:10" x14ac:dyDescent="0.2">
      <c r="C42" s="128" t="s">
        <v>641</v>
      </c>
      <c r="D42" s="153"/>
      <c r="E42" s="127">
        <v>69</v>
      </c>
      <c r="F42" s="127">
        <v>79610</v>
      </c>
      <c r="G42" s="889">
        <f>E42*F42</f>
        <v>5493090</v>
      </c>
      <c r="H42" s="127">
        <v>362250</v>
      </c>
      <c r="I42" s="233"/>
      <c r="J42" s="277"/>
    </row>
    <row r="43" spans="3:10" x14ac:dyDescent="0.2">
      <c r="C43" s="213" t="s">
        <v>642</v>
      </c>
      <c r="D43" s="140"/>
      <c r="E43" s="143"/>
      <c r="F43" s="143"/>
      <c r="G43" s="890"/>
      <c r="H43" s="143"/>
      <c r="I43" s="233"/>
      <c r="J43" s="277"/>
    </row>
    <row r="44" spans="3:10" x14ac:dyDescent="0.2">
      <c r="C44" s="128" t="s">
        <v>643</v>
      </c>
      <c r="D44" s="153"/>
      <c r="E44" s="127">
        <v>0</v>
      </c>
      <c r="F44" s="127">
        <v>25000</v>
      </c>
      <c r="G44" s="889">
        <f>E44*F44</f>
        <v>0</v>
      </c>
      <c r="H44" s="127"/>
      <c r="I44" s="233"/>
      <c r="J44" s="277"/>
    </row>
    <row r="45" spans="3:10" x14ac:dyDescent="0.2">
      <c r="C45" s="128" t="s">
        <v>644</v>
      </c>
      <c r="D45" s="153"/>
      <c r="E45" s="127">
        <v>39</v>
      </c>
      <c r="F45" s="251">
        <v>537000</v>
      </c>
      <c r="G45" s="889">
        <f>E45*F45</f>
        <v>20943000</v>
      </c>
      <c r="H45" s="127">
        <v>2554500</v>
      </c>
      <c r="I45" s="233"/>
      <c r="J45" s="277"/>
    </row>
    <row r="46" spans="3:10" x14ac:dyDescent="0.2">
      <c r="C46" s="141" t="s">
        <v>645</v>
      </c>
      <c r="D46" s="140"/>
      <c r="E46" s="127">
        <v>24</v>
      </c>
      <c r="F46" s="127">
        <v>318630</v>
      </c>
      <c r="G46" s="889">
        <f>E46*F46</f>
        <v>7647120</v>
      </c>
      <c r="H46" s="127">
        <v>748800</v>
      </c>
      <c r="I46" s="233"/>
      <c r="J46" s="277"/>
    </row>
    <row r="47" spans="3:10" x14ac:dyDescent="0.2">
      <c r="C47" s="247" t="s">
        <v>646</v>
      </c>
      <c r="D47" s="160"/>
      <c r="E47" s="215"/>
      <c r="F47" s="140"/>
      <c r="G47" s="888"/>
      <c r="H47" s="140"/>
      <c r="I47" s="233"/>
      <c r="J47" s="277"/>
    </row>
    <row r="48" spans="3:10" x14ac:dyDescent="0.2">
      <c r="C48" s="141" t="s">
        <v>647</v>
      </c>
      <c r="D48" s="160" t="s">
        <v>813</v>
      </c>
      <c r="E48" s="447">
        <v>4.5</v>
      </c>
      <c r="F48" s="140"/>
      <c r="G48" s="888"/>
      <c r="H48" s="140"/>
      <c r="I48" s="233"/>
      <c r="J48" s="277"/>
    </row>
    <row r="49" spans="3:10" x14ac:dyDescent="0.2">
      <c r="C49" s="141" t="s">
        <v>518</v>
      </c>
      <c r="D49" s="160"/>
      <c r="E49" s="447">
        <v>1</v>
      </c>
      <c r="F49" s="126">
        <v>7560900</v>
      </c>
      <c r="G49" s="887">
        <f>E49*F49</f>
        <v>7560900</v>
      </c>
      <c r="H49" s="126"/>
      <c r="I49" s="233"/>
      <c r="J49" s="277"/>
    </row>
    <row r="50" spans="3:10" ht="24" x14ac:dyDescent="0.2">
      <c r="C50" s="141" t="s">
        <v>648</v>
      </c>
      <c r="D50" s="160"/>
      <c r="E50" s="447">
        <v>3.5</v>
      </c>
      <c r="F50" s="126">
        <v>6276200</v>
      </c>
      <c r="G50" s="887">
        <f>E50*F50</f>
        <v>21966700</v>
      </c>
      <c r="H50" s="126">
        <v>1966300</v>
      </c>
      <c r="I50" s="233"/>
      <c r="J50" s="277"/>
    </row>
    <row r="51" spans="3:10" ht="24" x14ac:dyDescent="0.2">
      <c r="C51" s="141" t="s">
        <v>649</v>
      </c>
      <c r="D51" s="153"/>
      <c r="E51" s="215"/>
      <c r="F51" s="140"/>
      <c r="G51" s="887">
        <v>7698920</v>
      </c>
      <c r="H51" s="126"/>
      <c r="I51" s="999"/>
      <c r="J51" s="999"/>
    </row>
    <row r="52" spans="3:10" ht="24" x14ac:dyDescent="0.2">
      <c r="C52" s="247" t="s">
        <v>650</v>
      </c>
      <c r="D52" s="140"/>
      <c r="E52" s="146"/>
      <c r="F52" s="146"/>
      <c r="G52" s="887"/>
      <c r="H52" s="126"/>
      <c r="I52" s="233"/>
      <c r="J52" s="277"/>
    </row>
    <row r="53" spans="3:10" ht="24" x14ac:dyDescent="0.2">
      <c r="C53" s="141" t="s">
        <v>651</v>
      </c>
      <c r="D53" s="153"/>
      <c r="E53" s="127">
        <v>15</v>
      </c>
      <c r="F53" s="127">
        <v>6399900</v>
      </c>
      <c r="G53" s="889">
        <f>E53*F53</f>
        <v>95998500</v>
      </c>
      <c r="H53" s="127">
        <v>12735000</v>
      </c>
      <c r="I53" s="282"/>
      <c r="J53" s="283"/>
    </row>
    <row r="54" spans="3:10" ht="24" x14ac:dyDescent="0.2">
      <c r="C54" s="141" t="s">
        <v>652</v>
      </c>
      <c r="D54" s="153"/>
      <c r="E54" s="146"/>
      <c r="F54" s="146"/>
      <c r="G54" s="887">
        <v>29424680</v>
      </c>
      <c r="H54" s="126"/>
      <c r="I54" s="280">
        <f>G41+G42+G44+G45+G46+G49+G50+G51+G53+G54+H41+H42+H45+H46+H50+H53</f>
        <v>228385960</v>
      </c>
      <c r="J54" s="281" t="s">
        <v>667</v>
      </c>
    </row>
    <row r="55" spans="3:10" x14ac:dyDescent="0.2">
      <c r="C55" s="213" t="s">
        <v>653</v>
      </c>
      <c r="D55" s="140"/>
      <c r="E55" s="146"/>
      <c r="F55" s="146"/>
      <c r="G55" s="888"/>
      <c r="H55" s="140"/>
      <c r="I55" s="1"/>
      <c r="J55" s="1"/>
    </row>
    <row r="56" spans="3:10" x14ac:dyDescent="0.2">
      <c r="C56" s="128" t="s">
        <v>654</v>
      </c>
      <c r="D56" s="448">
        <v>416</v>
      </c>
      <c r="E56" s="449">
        <v>11.4</v>
      </c>
      <c r="F56" s="127">
        <v>2961000</v>
      </c>
      <c r="G56" s="889">
        <f>E56*F56</f>
        <v>33755400</v>
      </c>
      <c r="H56" s="127">
        <v>7512600</v>
      </c>
      <c r="I56" s="282"/>
      <c r="J56" s="283"/>
    </row>
    <row r="57" spans="3:10" x14ac:dyDescent="0.2">
      <c r="C57" s="128" t="s">
        <v>655</v>
      </c>
      <c r="D57" s="153"/>
      <c r="E57" s="146"/>
      <c r="F57" s="146"/>
      <c r="G57" s="887">
        <v>23650121</v>
      </c>
      <c r="H57" s="126"/>
      <c r="I57" s="280">
        <f>G56+G57+G58+H56</f>
        <v>64975406</v>
      </c>
      <c r="J57" s="281" t="s">
        <v>668</v>
      </c>
    </row>
    <row r="58" spans="3:10" ht="24" x14ac:dyDescent="0.2">
      <c r="C58" s="141" t="s">
        <v>656</v>
      </c>
      <c r="D58" s="153"/>
      <c r="E58" s="126">
        <v>201</v>
      </c>
      <c r="F58" s="126">
        <v>285</v>
      </c>
      <c r="G58" s="887">
        <f>E58*F58</f>
        <v>57285</v>
      </c>
      <c r="H58" s="126"/>
      <c r="I58" s="284"/>
      <c r="J58" s="281"/>
    </row>
    <row r="59" spans="3:10" x14ac:dyDescent="0.2">
      <c r="C59" s="1"/>
      <c r="D59" s="1"/>
      <c r="E59" s="208"/>
      <c r="F59" s="208"/>
      <c r="G59" s="884"/>
      <c r="H59" s="895"/>
      <c r="I59" s="280">
        <f>SUM(G35:G58)+SUM(H35:H58)</f>
        <v>293361366</v>
      </c>
      <c r="J59" s="281" t="s">
        <v>657</v>
      </c>
    </row>
    <row r="60" spans="3:10" x14ac:dyDescent="0.2">
      <c r="C60" s="243" t="s">
        <v>658</v>
      </c>
      <c r="D60" s="126"/>
      <c r="E60" s="146"/>
      <c r="F60" s="146"/>
      <c r="G60" s="891"/>
      <c r="H60" s="248"/>
      <c r="I60" s="208"/>
      <c r="J60" s="277"/>
    </row>
    <row r="61" spans="3:10" x14ac:dyDescent="0.2">
      <c r="C61" s="141" t="s">
        <v>659</v>
      </c>
      <c r="D61" s="126"/>
      <c r="E61" s="127">
        <v>4756</v>
      </c>
      <c r="F61" s="127">
        <v>2213</v>
      </c>
      <c r="G61" s="892">
        <f>E61*F61</f>
        <v>10525028</v>
      </c>
      <c r="H61" s="58"/>
      <c r="I61" s="278"/>
      <c r="J61" s="279"/>
    </row>
    <row r="62" spans="3:10" x14ac:dyDescent="0.2">
      <c r="C62" s="141"/>
      <c r="D62" s="160"/>
      <c r="E62" s="143"/>
      <c r="F62" s="143"/>
      <c r="G62" s="893"/>
      <c r="H62" s="249"/>
      <c r="I62" s="280">
        <f>G61</f>
        <v>10525028</v>
      </c>
      <c r="J62" s="281" t="s">
        <v>660</v>
      </c>
    </row>
    <row r="63" spans="3:10" x14ac:dyDescent="0.2">
      <c r="C63" s="216"/>
      <c r="D63" s="155"/>
      <c r="E63" s="146"/>
      <c r="F63" s="146"/>
      <c r="G63" s="888"/>
      <c r="H63" s="140"/>
      <c r="I63" s="285"/>
      <c r="J63" s="280"/>
    </row>
    <row r="64" spans="3:10" ht="24" x14ac:dyDescent="0.2">
      <c r="C64" s="298" t="s">
        <v>1015</v>
      </c>
      <c r="D64" s="286"/>
      <c r="E64" s="150"/>
      <c r="F64" s="150"/>
      <c r="G64" s="894">
        <v>-177806938</v>
      </c>
      <c r="H64" s="126"/>
      <c r="I64" s="280">
        <f>G64</f>
        <v>-177806938</v>
      </c>
      <c r="J64" s="280" t="s">
        <v>661</v>
      </c>
    </row>
    <row r="65" spans="3:10" ht="13.5" thickBot="1" x14ac:dyDescent="0.25">
      <c r="C65" s="217"/>
      <c r="D65" s="149"/>
      <c r="E65" s="150"/>
      <c r="F65" s="150"/>
      <c r="G65" s="896"/>
      <c r="H65" s="897"/>
      <c r="I65" s="285"/>
      <c r="J65" s="280"/>
    </row>
    <row r="66" spans="3:10" ht="13.5" thickBot="1" x14ac:dyDescent="0.25">
      <c r="C66" s="151" t="s">
        <v>475</v>
      </c>
      <c r="D66" s="1000">
        <f>G13+G15+G18+G21+G24+G27+G30+G41+G42+G45+G46+G49+G50+G51+G53+G54+G56+G57+G58+G61+G64+G31+G32</f>
        <v>264703562</v>
      </c>
      <c r="E66" s="1000"/>
      <c r="F66" s="1000"/>
      <c r="G66" s="1001"/>
      <c r="H66" s="880">
        <f>SUM(H13:H65)</f>
        <v>38921705</v>
      </c>
      <c r="I66" s="280">
        <f>I33+I59+I62+I64</f>
        <v>303625267</v>
      </c>
      <c r="J66" s="281" t="s">
        <v>564</v>
      </c>
    </row>
    <row r="69" spans="3:10" x14ac:dyDescent="0.2">
      <c r="C69" t="s">
        <v>995</v>
      </c>
      <c r="D69" s="324">
        <v>84544</v>
      </c>
      <c r="E69" t="s">
        <v>996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I9:I10"/>
    <mergeCell ref="H9:H10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topLeftCell="A13" workbookViewId="0">
      <selection activeCell="B3" sqref="B3:G3"/>
    </sheetView>
  </sheetViews>
  <sheetFormatPr defaultColWidth="9.140625" defaultRowHeight="12.75" x14ac:dyDescent="0.2"/>
  <cols>
    <col min="1" max="1" width="0.42578125" style="391" customWidth="1"/>
    <col min="2" max="2" width="27.42578125" style="391" customWidth="1"/>
    <col min="3" max="3" width="31.85546875" style="391" customWidth="1"/>
    <col min="4" max="4" width="15.140625" style="391" customWidth="1"/>
    <col min="5" max="6" width="0" style="455" hidden="1" customWidth="1"/>
    <col min="7" max="7" width="10.28515625" style="455" hidden="1" customWidth="1"/>
    <col min="8" max="16384" width="9.140625" style="391"/>
  </cols>
  <sheetData>
    <row r="1" spans="1:8" ht="32.25" customHeight="1" x14ac:dyDescent="0.2">
      <c r="A1" s="1014" t="s">
        <v>1018</v>
      </c>
      <c r="B1" s="1014"/>
      <c r="C1" s="1014"/>
      <c r="D1" s="1014"/>
      <c r="E1" s="1014"/>
      <c r="F1" s="1014"/>
      <c r="G1" s="1014"/>
    </row>
    <row r="3" spans="1:8" ht="15" customHeight="1" x14ac:dyDescent="0.2">
      <c r="B3" s="1017" t="s">
        <v>73</v>
      </c>
      <c r="C3" s="1017"/>
      <c r="D3" s="1017"/>
      <c r="E3" s="1018"/>
      <c r="F3" s="1018"/>
      <c r="G3" s="1018"/>
    </row>
    <row r="4" spans="1:8" ht="15" customHeight="1" x14ac:dyDescent="0.2">
      <c r="B4" s="1017" t="s">
        <v>1017</v>
      </c>
      <c r="C4" s="1017"/>
      <c r="D4" s="1017"/>
      <c r="E4" s="391"/>
      <c r="F4" s="391"/>
      <c r="G4" s="391"/>
    </row>
    <row r="5" spans="1:8" ht="15" customHeight="1" x14ac:dyDescent="0.2">
      <c r="B5" s="1017"/>
      <c r="C5" s="1017"/>
    </row>
    <row r="6" spans="1:8" ht="15" customHeight="1" x14ac:dyDescent="0.2">
      <c r="B6" s="1019" t="s">
        <v>204</v>
      </c>
      <c r="C6" s="1020"/>
      <c r="D6" s="1020"/>
      <c r="E6" s="1020"/>
      <c r="F6" s="1020"/>
      <c r="G6" s="1020"/>
    </row>
    <row r="7" spans="1:8" ht="48.75" customHeight="1" x14ac:dyDescent="0.2">
      <c r="B7" s="456" t="s">
        <v>78</v>
      </c>
      <c r="C7" s="457" t="s">
        <v>1019</v>
      </c>
      <c r="D7" s="458" t="s">
        <v>1020</v>
      </c>
      <c r="E7" s="1021" t="s">
        <v>357</v>
      </c>
      <c r="F7" s="1021"/>
      <c r="G7" s="1021"/>
    </row>
    <row r="8" spans="1:8" ht="15.95" customHeight="1" x14ac:dyDescent="0.2">
      <c r="B8" s="459" t="s">
        <v>368</v>
      </c>
      <c r="C8" s="460"/>
      <c r="D8" s="461"/>
      <c r="E8" s="391"/>
      <c r="F8" s="391"/>
      <c r="G8" s="391"/>
      <c r="H8" s="462"/>
    </row>
    <row r="9" spans="1:8" ht="36" customHeight="1" x14ac:dyDescent="0.2">
      <c r="B9" s="463" t="s">
        <v>369</v>
      </c>
      <c r="C9" s="464" t="s">
        <v>969</v>
      </c>
      <c r="D9" s="465">
        <v>300000</v>
      </c>
      <c r="E9" s="391"/>
      <c r="F9" s="391"/>
      <c r="G9" s="391"/>
      <c r="H9" s="462"/>
    </row>
    <row r="10" spans="1:8" ht="36" customHeight="1" x14ac:dyDescent="0.2">
      <c r="B10" s="463" t="s">
        <v>942</v>
      </c>
      <c r="C10" s="464"/>
      <c r="D10" s="465"/>
      <c r="E10" s="391"/>
      <c r="F10" s="391"/>
      <c r="G10" s="391"/>
      <c r="H10" s="462"/>
    </row>
    <row r="11" spans="1:8" ht="23.25" customHeight="1" x14ac:dyDescent="0.2">
      <c r="B11" s="463" t="s">
        <v>370</v>
      </c>
      <c r="C11" s="466" t="s">
        <v>1016</v>
      </c>
      <c r="D11" s="465">
        <v>610000</v>
      </c>
      <c r="E11" s="391"/>
      <c r="F11" s="391"/>
      <c r="G11" s="391"/>
      <c r="H11" s="462"/>
    </row>
    <row r="12" spans="1:8" x14ac:dyDescent="0.2">
      <c r="B12" s="463" t="s">
        <v>371</v>
      </c>
      <c r="C12" s="467">
        <v>0.02</v>
      </c>
      <c r="D12" s="465">
        <v>550000</v>
      </c>
      <c r="E12" s="391"/>
      <c r="F12" s="391"/>
      <c r="G12" s="391"/>
      <c r="H12" s="462"/>
    </row>
    <row r="13" spans="1:8" ht="23.25" customHeight="1" x14ac:dyDescent="0.2">
      <c r="B13" s="468" t="s">
        <v>372</v>
      </c>
      <c r="C13" s="469"/>
      <c r="D13" s="470">
        <f>SUM(D9:D12)</f>
        <v>1460000</v>
      </c>
      <c r="E13" s="391"/>
      <c r="F13" s="391"/>
      <c r="G13" s="391"/>
      <c r="H13" s="462"/>
    </row>
    <row r="14" spans="1:8" ht="15.95" customHeight="1" x14ac:dyDescent="0.2">
      <c r="B14" s="462"/>
      <c r="C14" s="471"/>
      <c r="D14" s="472"/>
      <c r="E14" s="391"/>
      <c r="F14" s="391"/>
      <c r="G14" s="391"/>
      <c r="H14" s="462"/>
    </row>
    <row r="15" spans="1:8" ht="17.25" customHeight="1" x14ac:dyDescent="0.2">
      <c r="B15" s="459" t="s">
        <v>373</v>
      </c>
      <c r="C15" s="473"/>
      <c r="D15" s="474">
        <v>12000</v>
      </c>
      <c r="E15" s="391"/>
      <c r="F15" s="391"/>
      <c r="G15" s="391"/>
      <c r="H15" s="462"/>
    </row>
    <row r="16" spans="1:8" ht="15.95" customHeight="1" x14ac:dyDescent="0.2">
      <c r="B16" s="475"/>
      <c r="C16" s="476"/>
      <c r="D16" s="472"/>
      <c r="E16" s="391"/>
      <c r="F16" s="391"/>
      <c r="G16" s="391"/>
      <c r="H16" s="462"/>
    </row>
    <row r="17" spans="2:9" ht="15.95" customHeight="1" x14ac:dyDescent="0.2">
      <c r="B17" s="1015" t="s">
        <v>374</v>
      </c>
      <c r="C17" s="1016"/>
      <c r="D17" s="472"/>
      <c r="E17" s="391"/>
      <c r="F17" s="391"/>
      <c r="G17" s="391"/>
      <c r="H17" s="462"/>
    </row>
    <row r="18" spans="2:9" ht="15.95" customHeight="1" x14ac:dyDescent="0.2">
      <c r="B18" s="462"/>
      <c r="C18" s="471"/>
      <c r="D18" s="472"/>
      <c r="E18" s="391"/>
      <c r="F18" s="391"/>
      <c r="G18" s="391"/>
      <c r="H18" s="462"/>
    </row>
    <row r="19" spans="2:9" ht="78.75" customHeight="1" x14ac:dyDescent="0.2">
      <c r="B19" s="477" t="s">
        <v>375</v>
      </c>
      <c r="C19" s="478" t="s">
        <v>376</v>
      </c>
      <c r="D19" s="472">
        <v>0</v>
      </c>
      <c r="E19" s="391"/>
      <c r="F19" s="391"/>
      <c r="G19" s="391"/>
      <c r="H19" s="462"/>
    </row>
    <row r="20" spans="2:9" ht="15.95" customHeight="1" x14ac:dyDescent="0.2">
      <c r="B20" s="475" t="s">
        <v>377</v>
      </c>
      <c r="C20" s="476"/>
      <c r="D20" s="472">
        <v>0</v>
      </c>
      <c r="E20" s="391"/>
      <c r="F20" s="391"/>
      <c r="G20" s="391"/>
      <c r="H20" s="462"/>
    </row>
    <row r="21" spans="2:9" ht="15.95" customHeight="1" x14ac:dyDescent="0.2">
      <c r="B21" s="475"/>
      <c r="C21" s="476"/>
      <c r="D21" s="472"/>
      <c r="E21" s="391"/>
      <c r="F21" s="391"/>
      <c r="G21" s="391"/>
      <c r="H21" s="462"/>
    </row>
    <row r="22" spans="2:9" ht="15.95" customHeight="1" x14ac:dyDescent="0.2">
      <c r="B22" s="459" t="s">
        <v>378</v>
      </c>
      <c r="C22" s="476"/>
      <c r="D22" s="472"/>
      <c r="E22" s="391"/>
      <c r="F22" s="391"/>
      <c r="G22" s="391"/>
      <c r="H22" s="462"/>
    </row>
    <row r="23" spans="2:9" ht="15.95" customHeight="1" x14ac:dyDescent="0.2">
      <c r="B23" s="462" t="s">
        <v>379</v>
      </c>
      <c r="C23" s="476"/>
      <c r="D23" s="472">
        <v>0</v>
      </c>
      <c r="E23" s="391"/>
      <c r="F23" s="391"/>
      <c r="G23" s="391"/>
      <c r="H23" s="462"/>
    </row>
    <row r="24" spans="2:9" ht="15.95" customHeight="1" x14ac:dyDescent="0.2">
      <c r="B24" s="462" t="s">
        <v>93</v>
      </c>
      <c r="C24" s="476"/>
      <c r="D24" s="472">
        <v>0</v>
      </c>
      <c r="E24" s="391"/>
      <c r="F24" s="391"/>
      <c r="G24" s="391"/>
      <c r="H24" s="462"/>
    </row>
    <row r="25" spans="2:9" ht="15.95" customHeight="1" x14ac:dyDescent="0.2">
      <c r="B25" s="462" t="s">
        <v>353</v>
      </c>
      <c r="C25" s="476"/>
      <c r="D25" s="472">
        <v>9000</v>
      </c>
      <c r="E25" s="391"/>
      <c r="F25" s="391"/>
      <c r="G25" s="391"/>
      <c r="H25" s="462"/>
    </row>
    <row r="26" spans="2:9" ht="15.95" customHeight="1" x14ac:dyDescent="0.2">
      <c r="B26" s="462" t="s">
        <v>380</v>
      </c>
      <c r="C26" s="476"/>
      <c r="D26" s="472">
        <v>0</v>
      </c>
      <c r="E26" s="391"/>
      <c r="F26" s="391"/>
      <c r="G26" s="391"/>
      <c r="H26" s="462"/>
    </row>
    <row r="27" spans="2:9" ht="15.95" customHeight="1" x14ac:dyDescent="0.2">
      <c r="B27" s="462" t="s">
        <v>381</v>
      </c>
      <c r="C27" s="476"/>
      <c r="D27" s="472"/>
      <c r="E27" s="391"/>
      <c r="F27" s="391"/>
      <c r="G27" s="391"/>
      <c r="H27" s="462"/>
    </row>
    <row r="28" spans="2:9" ht="15.95" customHeight="1" x14ac:dyDescent="0.2">
      <c r="B28" s="462" t="s">
        <v>952</v>
      </c>
      <c r="C28" s="476"/>
      <c r="D28" s="472">
        <v>17000</v>
      </c>
      <c r="E28" s="391"/>
      <c r="F28" s="391"/>
      <c r="G28" s="391"/>
      <c r="H28" s="462"/>
    </row>
    <row r="29" spans="2:9" ht="15.95" customHeight="1" x14ac:dyDescent="0.2">
      <c r="B29" s="475" t="s">
        <v>382</v>
      </c>
      <c r="C29" s="476"/>
      <c r="D29" s="474">
        <f>SUM(D23:D28)</f>
        <v>26000</v>
      </c>
      <c r="E29" s="391"/>
      <c r="F29" s="391"/>
      <c r="G29" s="391"/>
      <c r="H29" s="462"/>
    </row>
    <row r="30" spans="2:9" ht="15.95" customHeight="1" x14ac:dyDescent="0.2">
      <c r="B30" s="475"/>
      <c r="C30" s="476"/>
      <c r="D30" s="479"/>
      <c r="E30" s="391"/>
      <c r="F30" s="391"/>
      <c r="G30" s="391"/>
      <c r="H30" s="462"/>
    </row>
    <row r="31" spans="2:9" ht="15.95" customHeight="1" x14ac:dyDescent="0.2">
      <c r="B31" s="480" t="s">
        <v>383</v>
      </c>
      <c r="C31" s="481"/>
      <c r="D31" s="482">
        <f>D13+D15+D29</f>
        <v>1498000</v>
      </c>
      <c r="E31" s="391"/>
      <c r="F31" s="391"/>
      <c r="G31" s="391"/>
      <c r="I31" s="455">
        <f>'ÖNK kötelező-nem kötelező'!AJ76+'ÖNK kötelező-nem kötelező'!AK76</f>
        <v>1498000</v>
      </c>
    </row>
    <row r="32" spans="2:9" ht="15.95" customHeight="1" x14ac:dyDescent="0.2">
      <c r="E32" s="391"/>
      <c r="F32" s="391"/>
      <c r="G32" s="391"/>
    </row>
    <row r="33" s="391" customFormat="1" x14ac:dyDescent="0.2"/>
    <row r="34" s="391" customFormat="1" x14ac:dyDescent="0.2"/>
    <row r="35" s="391" customFormat="1" x14ac:dyDescent="0.2"/>
    <row r="36" s="391" customFormat="1" x14ac:dyDescent="0.2"/>
    <row r="37" s="391" customFormat="1" x14ac:dyDescent="0.2"/>
    <row r="38" s="391" customFormat="1" x14ac:dyDescent="0.2"/>
    <row r="39" s="391" customFormat="1" x14ac:dyDescent="0.2"/>
    <row r="40" s="391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83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551" customWidth="1"/>
    <col min="2" max="2" width="57.5703125" style="521" customWidth="1"/>
    <col min="3" max="3" width="8.28515625" style="388" customWidth="1"/>
    <col min="4" max="4" width="44.28515625" style="521" customWidth="1"/>
    <col min="5" max="16384" width="9.140625" style="521"/>
  </cols>
  <sheetData>
    <row r="1" spans="1:3" x14ac:dyDescent="0.15">
      <c r="B1" s="1022" t="s">
        <v>1105</v>
      </c>
      <c r="C1" s="1022"/>
    </row>
    <row r="2" spans="1:3" x14ac:dyDescent="0.15">
      <c r="B2" s="385"/>
    </row>
    <row r="3" spans="1:3" ht="9.75" x14ac:dyDescent="0.2">
      <c r="A3" s="1025" t="s">
        <v>51</v>
      </c>
      <c r="B3" s="1025"/>
      <c r="C3" s="1025"/>
    </row>
    <row r="4" spans="1:3" ht="11.25" customHeight="1" x14ac:dyDescent="0.2">
      <c r="A4" s="1025" t="s">
        <v>1057</v>
      </c>
      <c r="B4" s="1025"/>
      <c r="C4" s="1025"/>
    </row>
    <row r="5" spans="1:3" ht="9.75" x14ac:dyDescent="0.2">
      <c r="A5" s="1025" t="s">
        <v>552</v>
      </c>
      <c r="B5" s="1025"/>
      <c r="C5" s="1025"/>
    </row>
    <row r="6" spans="1:3" x14ac:dyDescent="0.15">
      <c r="B6" s="1026" t="s">
        <v>204</v>
      </c>
      <c r="C6" s="1027"/>
    </row>
    <row r="7" spans="1:3" ht="24" customHeight="1" x14ac:dyDescent="0.15">
      <c r="A7" s="1028" t="s">
        <v>72</v>
      </c>
      <c r="B7" s="1023" t="s">
        <v>78</v>
      </c>
      <c r="C7" s="1029" t="s">
        <v>61</v>
      </c>
    </row>
    <row r="8" spans="1:3" x14ac:dyDescent="0.15">
      <c r="A8" s="1028"/>
      <c r="B8" s="1024"/>
      <c r="C8" s="1029"/>
    </row>
    <row r="9" spans="1:3" ht="9.75" x14ac:dyDescent="0.15">
      <c r="A9" s="518" t="s">
        <v>295</v>
      </c>
      <c r="B9" s="519" t="s">
        <v>79</v>
      </c>
      <c r="C9" s="520"/>
    </row>
    <row r="10" spans="1:3" ht="10.5" thickBot="1" x14ac:dyDescent="0.2">
      <c r="A10" s="522" t="s">
        <v>303</v>
      </c>
      <c r="B10" s="523" t="s">
        <v>80</v>
      </c>
      <c r="C10" s="483"/>
    </row>
    <row r="11" spans="1:3" s="526" customFormat="1" ht="10.5" thickBot="1" x14ac:dyDescent="0.25">
      <c r="A11" s="524" t="s">
        <v>304</v>
      </c>
      <c r="B11" s="525" t="s">
        <v>117</v>
      </c>
      <c r="C11" s="453">
        <f>SUM(C12:C17)+C18</f>
        <v>481432</v>
      </c>
    </row>
    <row r="12" spans="1:3" s="526" customFormat="1" x14ac:dyDescent="0.15">
      <c r="A12" s="527" t="s">
        <v>305</v>
      </c>
      <c r="B12" s="528" t="s">
        <v>114</v>
      </c>
      <c r="C12" s="452">
        <v>177546</v>
      </c>
    </row>
    <row r="13" spans="1:3" s="526" customFormat="1" x14ac:dyDescent="0.15">
      <c r="A13" s="527" t="s">
        <v>306</v>
      </c>
      <c r="B13" s="528" t="s">
        <v>115</v>
      </c>
      <c r="C13" s="451">
        <v>0</v>
      </c>
    </row>
    <row r="14" spans="1:3" s="526" customFormat="1" x14ac:dyDescent="0.15">
      <c r="A14" s="527" t="s">
        <v>307</v>
      </c>
      <c r="B14" s="528" t="s">
        <v>116</v>
      </c>
      <c r="C14" s="451"/>
    </row>
    <row r="15" spans="1:3" s="526" customFormat="1" x14ac:dyDescent="0.15">
      <c r="A15" s="527" t="s">
        <v>308</v>
      </c>
      <c r="B15" s="528" t="s">
        <v>613</v>
      </c>
      <c r="C15" s="451">
        <v>228386</v>
      </c>
    </row>
    <row r="16" spans="1:3" s="526" customFormat="1" x14ac:dyDescent="0.15">
      <c r="A16" s="527" t="s">
        <v>309</v>
      </c>
      <c r="B16" s="528" t="s">
        <v>614</v>
      </c>
      <c r="C16" s="451">
        <v>64975</v>
      </c>
    </row>
    <row r="17" spans="1:4" s="526" customFormat="1" ht="9" thickBot="1" x14ac:dyDescent="0.2">
      <c r="A17" s="522" t="s">
        <v>310</v>
      </c>
      <c r="B17" s="529" t="s">
        <v>129</v>
      </c>
      <c r="C17" s="450">
        <v>10525</v>
      </c>
    </row>
    <row r="18" spans="1:4" s="532" customFormat="1" ht="10.5" thickBot="1" x14ac:dyDescent="0.25">
      <c r="A18" s="530" t="s">
        <v>337</v>
      </c>
      <c r="B18" s="531" t="s">
        <v>949</v>
      </c>
      <c r="C18" s="454"/>
    </row>
    <row r="19" spans="1:4" s="526" customFormat="1" ht="10.5" thickBot="1" x14ac:dyDescent="0.25">
      <c r="A19" s="524" t="s">
        <v>338</v>
      </c>
      <c r="B19" s="525" t="s">
        <v>132</v>
      </c>
      <c r="C19" s="453">
        <v>0</v>
      </c>
    </row>
    <row r="20" spans="1:4" s="526" customFormat="1" ht="10.5" thickBot="1" x14ac:dyDescent="0.25">
      <c r="A20" s="524" t="s">
        <v>339</v>
      </c>
      <c r="B20" s="525" t="s">
        <v>197</v>
      </c>
      <c r="C20" s="453">
        <v>2470</v>
      </c>
    </row>
    <row r="21" spans="1:4" x14ac:dyDescent="0.15">
      <c r="A21" s="527"/>
      <c r="B21" s="380"/>
      <c r="C21" s="483"/>
    </row>
    <row r="22" spans="1:4" s="629" customFormat="1" ht="9.75" x14ac:dyDescent="0.2">
      <c r="A22" s="898" t="s">
        <v>340</v>
      </c>
      <c r="B22" s="523" t="s">
        <v>17</v>
      </c>
      <c r="C22" s="899"/>
    </row>
    <row r="23" spans="1:4" s="629" customFormat="1" ht="9.75" x14ac:dyDescent="0.2">
      <c r="A23" s="900" t="s">
        <v>341</v>
      </c>
      <c r="B23" s="901" t="s">
        <v>499</v>
      </c>
      <c r="C23" s="899">
        <f>C24</f>
        <v>8000</v>
      </c>
    </row>
    <row r="24" spans="1:4" s="629" customFormat="1" x14ac:dyDescent="0.2">
      <c r="A24" s="900" t="s">
        <v>342</v>
      </c>
      <c r="B24" s="345" t="s">
        <v>1022</v>
      </c>
      <c r="C24" s="902">
        <v>8000</v>
      </c>
    </row>
    <row r="25" spans="1:4" s="629" customFormat="1" ht="9.75" x14ac:dyDescent="0.2">
      <c r="A25" s="900" t="s">
        <v>343</v>
      </c>
      <c r="B25" s="528" t="s">
        <v>576</v>
      </c>
      <c r="C25" s="899">
        <f>SUM(C26:C26)</f>
        <v>0</v>
      </c>
    </row>
    <row r="26" spans="1:4" s="629" customFormat="1" x14ac:dyDescent="0.2">
      <c r="A26" s="900" t="s">
        <v>344</v>
      </c>
      <c r="B26" s="345"/>
      <c r="C26" s="628"/>
      <c r="D26" s="348"/>
    </row>
    <row r="27" spans="1:4" s="629" customFormat="1" ht="9.75" x14ac:dyDescent="0.2">
      <c r="A27" s="900" t="s">
        <v>345</v>
      </c>
      <c r="B27" s="901" t="s">
        <v>575</v>
      </c>
      <c r="C27" s="899">
        <f>C28</f>
        <v>0</v>
      </c>
    </row>
    <row r="28" spans="1:4" s="629" customFormat="1" x14ac:dyDescent="0.2">
      <c r="A28" s="900" t="s">
        <v>346</v>
      </c>
      <c r="B28" s="348"/>
      <c r="C28" s="902"/>
      <c r="D28" s="345"/>
    </row>
    <row r="29" spans="1:4" s="629" customFormat="1" ht="9.75" x14ac:dyDescent="0.2">
      <c r="A29" s="900" t="s">
        <v>347</v>
      </c>
      <c r="B29" s="528" t="s">
        <v>68</v>
      </c>
      <c r="C29" s="899">
        <f>C30</f>
        <v>0</v>
      </c>
    </row>
    <row r="30" spans="1:4" s="629" customFormat="1" ht="9" thickBot="1" x14ac:dyDescent="0.25">
      <c r="A30" s="903" t="s">
        <v>348</v>
      </c>
      <c r="B30" s="345"/>
      <c r="C30" s="902"/>
      <c r="D30" s="345"/>
    </row>
    <row r="31" spans="1:4" ht="10.5" thickBot="1" x14ac:dyDescent="0.25">
      <c r="A31" s="524" t="s">
        <v>349</v>
      </c>
      <c r="B31" s="487" t="s">
        <v>113</v>
      </c>
      <c r="C31" s="453">
        <f>C23+C25+C27+C29</f>
        <v>8000</v>
      </c>
    </row>
    <row r="32" spans="1:4" ht="9.75" x14ac:dyDescent="0.2">
      <c r="A32" s="550"/>
      <c r="B32" s="386"/>
      <c r="C32" s="484"/>
    </row>
    <row r="33" spans="1:3" ht="10.5" thickBot="1" x14ac:dyDescent="0.25">
      <c r="A33" s="522" t="s">
        <v>350</v>
      </c>
      <c r="B33" s="386"/>
      <c r="C33" s="484"/>
    </row>
    <row r="34" spans="1:3" ht="10.5" thickBot="1" x14ac:dyDescent="0.25">
      <c r="A34" s="630" t="s">
        <v>351</v>
      </c>
      <c r="B34" s="487" t="s">
        <v>500</v>
      </c>
      <c r="C34" s="453">
        <f>C33</f>
        <v>0</v>
      </c>
    </row>
    <row r="35" spans="1:3" ht="10.5" thickBot="1" x14ac:dyDescent="0.25">
      <c r="A35" s="631"/>
      <c r="B35" s="386"/>
      <c r="C35" s="484"/>
    </row>
    <row r="36" spans="1:3" ht="10.5" thickBot="1" x14ac:dyDescent="0.25">
      <c r="A36" s="630" t="s">
        <v>352</v>
      </c>
      <c r="B36" s="487" t="s">
        <v>84</v>
      </c>
      <c r="C36" s="453">
        <f>C31+C11+C20</f>
        <v>491902</v>
      </c>
    </row>
    <row r="37" spans="1:3" ht="9.75" x14ac:dyDescent="0.2">
      <c r="A37" s="527"/>
      <c r="B37" s="386"/>
      <c r="C37" s="484"/>
    </row>
    <row r="38" spans="1:3" ht="9.75" x14ac:dyDescent="0.2">
      <c r="A38" s="527"/>
      <c r="B38" s="486" t="s">
        <v>222</v>
      </c>
      <c r="C38" s="484"/>
    </row>
    <row r="39" spans="1:3" x14ac:dyDescent="0.15">
      <c r="A39" s="527" t="s">
        <v>359</v>
      </c>
      <c r="B39" s="361" t="s">
        <v>936</v>
      </c>
      <c r="C39" s="483">
        <f>'Intézm kötelező-nem kötelező'!AA14+'Intézm kötelező-nem kötelező'!AA15</f>
        <v>3369</v>
      </c>
    </row>
    <row r="40" spans="1:3" ht="10.5" thickBot="1" x14ac:dyDescent="0.25">
      <c r="A40" s="522" t="s">
        <v>360</v>
      </c>
      <c r="B40" s="386" t="s">
        <v>19</v>
      </c>
      <c r="C40" s="484">
        <f t="shared" ref="C40" si="0">SUM(C39)</f>
        <v>3369</v>
      </c>
    </row>
    <row r="41" spans="1:3" ht="10.5" thickBot="1" x14ac:dyDescent="0.25">
      <c r="A41" s="630" t="s">
        <v>361</v>
      </c>
      <c r="B41" s="487" t="s">
        <v>455</v>
      </c>
      <c r="C41" s="453">
        <f>C40</f>
        <v>3369</v>
      </c>
    </row>
    <row r="42" spans="1:3" ht="9.75" x14ac:dyDescent="0.2">
      <c r="A42" s="527"/>
      <c r="B42" s="386"/>
      <c r="C42" s="484"/>
    </row>
    <row r="43" spans="1:3" ht="9.75" x14ac:dyDescent="0.2">
      <c r="A43" s="527"/>
      <c r="B43" s="486" t="s">
        <v>456</v>
      </c>
      <c r="C43" s="484"/>
    </row>
    <row r="44" spans="1:3" x14ac:dyDescent="0.15">
      <c r="A44" s="527" t="s">
        <v>362</v>
      </c>
      <c r="B44" s="361" t="s">
        <v>118</v>
      </c>
      <c r="C44" s="483">
        <v>2500</v>
      </c>
    </row>
    <row r="45" spans="1:3" x14ac:dyDescent="0.15">
      <c r="A45" s="527" t="s">
        <v>363</v>
      </c>
      <c r="B45" s="361" t="s">
        <v>119</v>
      </c>
      <c r="C45" s="483">
        <v>0</v>
      </c>
    </row>
    <row r="46" spans="1:3" ht="10.5" thickBot="1" x14ac:dyDescent="0.25">
      <c r="A46" s="522" t="s">
        <v>364</v>
      </c>
      <c r="B46" s="386" t="s">
        <v>19</v>
      </c>
      <c r="C46" s="484">
        <f>SUM(C44:C45)</f>
        <v>2500</v>
      </c>
    </row>
    <row r="47" spans="1:3" ht="10.5" thickBot="1" x14ac:dyDescent="0.25">
      <c r="A47" s="630" t="s">
        <v>365</v>
      </c>
      <c r="B47" s="487" t="s">
        <v>120</v>
      </c>
      <c r="C47" s="453">
        <f>C46</f>
        <v>2500</v>
      </c>
    </row>
    <row r="48" spans="1:3" ht="9.75" x14ac:dyDescent="0.2">
      <c r="A48" s="527"/>
      <c r="B48" s="386"/>
      <c r="C48" s="484"/>
    </row>
    <row r="49" spans="1:3" ht="9.75" x14ac:dyDescent="0.2">
      <c r="A49" s="527"/>
      <c r="B49" s="486" t="s">
        <v>553</v>
      </c>
      <c r="C49" s="484"/>
    </row>
    <row r="50" spans="1:3" x14ac:dyDescent="0.15">
      <c r="A50" s="527" t="s">
        <v>366</v>
      </c>
      <c r="B50" s="361" t="s">
        <v>118</v>
      </c>
      <c r="C50" s="483">
        <v>0</v>
      </c>
    </row>
    <row r="51" spans="1:3" ht="9.75" x14ac:dyDescent="0.2">
      <c r="A51" s="527" t="s">
        <v>367</v>
      </c>
      <c r="B51" s="386" t="s">
        <v>19</v>
      </c>
      <c r="C51" s="484">
        <f t="shared" ref="C51" si="1">C50</f>
        <v>0</v>
      </c>
    </row>
    <row r="52" spans="1:3" x14ac:dyDescent="0.15">
      <c r="A52" s="527" t="s">
        <v>414</v>
      </c>
      <c r="B52" s="361" t="s">
        <v>554</v>
      </c>
      <c r="C52" s="483">
        <v>300</v>
      </c>
    </row>
    <row r="53" spans="1:3" ht="10.5" thickBot="1" x14ac:dyDescent="0.25">
      <c r="A53" s="522" t="s">
        <v>415</v>
      </c>
      <c r="B53" s="386" t="s">
        <v>500</v>
      </c>
      <c r="C53" s="484">
        <f t="shared" ref="C53" si="2">C52</f>
        <v>300</v>
      </c>
    </row>
    <row r="54" spans="1:3" ht="10.5" thickBot="1" x14ac:dyDescent="0.25">
      <c r="A54" s="630" t="s">
        <v>416</v>
      </c>
      <c r="B54" s="487" t="s">
        <v>555</v>
      </c>
      <c r="C54" s="453">
        <f t="shared" ref="C54" si="3">C51+C53</f>
        <v>300</v>
      </c>
    </row>
    <row r="55" spans="1:3" ht="9.75" x14ac:dyDescent="0.2">
      <c r="A55" s="527"/>
      <c r="B55" s="386"/>
      <c r="C55" s="483"/>
    </row>
    <row r="56" spans="1:3" ht="9.75" x14ac:dyDescent="0.2">
      <c r="A56" s="527"/>
      <c r="B56" s="486" t="s">
        <v>85</v>
      </c>
      <c r="C56" s="483"/>
    </row>
    <row r="57" spans="1:3" ht="9.75" x14ac:dyDescent="0.2">
      <c r="A57" s="527" t="s">
        <v>417</v>
      </c>
      <c r="B57" s="386" t="s">
        <v>17</v>
      </c>
      <c r="C57" s="483"/>
    </row>
    <row r="58" spans="1:3" x14ac:dyDescent="0.15">
      <c r="A58" s="527" t="s">
        <v>94</v>
      </c>
      <c r="B58" s="361" t="s">
        <v>984</v>
      </c>
      <c r="C58" s="483">
        <v>400</v>
      </c>
    </row>
    <row r="59" spans="1:3" x14ac:dyDescent="0.15">
      <c r="A59" s="527" t="s">
        <v>442</v>
      </c>
      <c r="B59" s="361" t="s">
        <v>1021</v>
      </c>
      <c r="C59" s="483">
        <v>1500</v>
      </c>
    </row>
    <row r="60" spans="1:3" x14ac:dyDescent="0.15">
      <c r="A60" s="527" t="s">
        <v>443</v>
      </c>
      <c r="B60" s="361" t="s">
        <v>118</v>
      </c>
      <c r="C60" s="483">
        <v>860</v>
      </c>
    </row>
    <row r="61" spans="1:3" ht="10.5" thickBot="1" x14ac:dyDescent="0.25">
      <c r="A61" s="522" t="s">
        <v>95</v>
      </c>
      <c r="B61" s="386" t="s">
        <v>19</v>
      </c>
      <c r="C61" s="484">
        <f>SUM(C58:C60)</f>
        <v>2760</v>
      </c>
    </row>
    <row r="62" spans="1:3" ht="10.5" thickBot="1" x14ac:dyDescent="0.25">
      <c r="A62" s="630" t="s">
        <v>96</v>
      </c>
      <c r="B62" s="485" t="s">
        <v>86</v>
      </c>
      <c r="C62" s="453">
        <f>C61</f>
        <v>2760</v>
      </c>
    </row>
    <row r="63" spans="1:3" s="526" customFormat="1" ht="9.75" x14ac:dyDescent="0.2">
      <c r="A63" s="527"/>
      <c r="B63" s="386"/>
      <c r="C63" s="484"/>
    </row>
    <row r="64" spans="1:3" s="526" customFormat="1" ht="9.75" x14ac:dyDescent="0.2">
      <c r="A64" s="627" t="s">
        <v>97</v>
      </c>
      <c r="B64" s="386" t="s">
        <v>18</v>
      </c>
      <c r="C64" s="484">
        <f>C31+C46+C61+C40+C51</f>
        <v>16629</v>
      </c>
    </row>
    <row r="65" spans="1:3" ht="9.75" x14ac:dyDescent="0.2">
      <c r="A65" s="627" t="s">
        <v>98</v>
      </c>
      <c r="B65" s="386" t="s">
        <v>87</v>
      </c>
      <c r="C65" s="484">
        <f>C34+C53</f>
        <v>300</v>
      </c>
    </row>
    <row r="66" spans="1:3" ht="10.5" thickBot="1" x14ac:dyDescent="0.25">
      <c r="A66" s="522"/>
      <c r="B66" s="386"/>
      <c r="C66" s="483"/>
    </row>
    <row r="67" spans="1:3" s="361" customFormat="1" ht="9.75" x14ac:dyDescent="0.2">
      <c r="A67" s="632" t="s">
        <v>99</v>
      </c>
      <c r="B67" s="633" t="s">
        <v>88</v>
      </c>
      <c r="C67" s="634">
        <f>C36+C41+C47+C54+C62</f>
        <v>500831</v>
      </c>
    </row>
    <row r="68" spans="1:3" s="361" customFormat="1" ht="9.75" x14ac:dyDescent="0.2">
      <c r="A68" s="551"/>
      <c r="C68" s="387"/>
    </row>
    <row r="69" spans="1:3" x14ac:dyDescent="0.15">
      <c r="B69" s="361"/>
    </row>
    <row r="70" spans="1:3" x14ac:dyDescent="0.15">
      <c r="B70" s="361"/>
    </row>
    <row r="71" spans="1:3" ht="9.75" x14ac:dyDescent="0.2">
      <c r="B71" s="386"/>
    </row>
    <row r="72" spans="1:3" ht="9.75" x14ac:dyDescent="0.2">
      <c r="B72" s="386"/>
    </row>
    <row r="74" spans="1:3" ht="9.75" x14ac:dyDescent="0.2">
      <c r="B74" s="386"/>
    </row>
    <row r="75" spans="1:3" ht="9.75" x14ac:dyDescent="0.2">
      <c r="B75" s="386"/>
    </row>
    <row r="76" spans="1:3" ht="9.75" x14ac:dyDescent="0.2">
      <c r="B76" s="386"/>
    </row>
    <row r="77" spans="1:3" ht="9.75" x14ac:dyDescent="0.2">
      <c r="B77" s="386"/>
    </row>
    <row r="78" spans="1:3" ht="9.75" x14ac:dyDescent="0.2">
      <c r="B78" s="386"/>
    </row>
    <row r="79" spans="1:3" x14ac:dyDescent="0.15">
      <c r="B79" s="361"/>
    </row>
    <row r="80" spans="1:3" ht="9.75" x14ac:dyDescent="0.2">
      <c r="B80" s="386"/>
    </row>
    <row r="81" spans="2:2" ht="9.75" x14ac:dyDescent="0.2">
      <c r="B81" s="386"/>
    </row>
    <row r="82" spans="2:2" ht="9.75" x14ac:dyDescent="0.2">
      <c r="B82" s="386"/>
    </row>
    <row r="83" spans="2:2" ht="9.75" x14ac:dyDescent="0.2">
      <c r="B83" s="38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C1" sqref="C1:G2"/>
    </sheetView>
  </sheetViews>
  <sheetFormatPr defaultColWidth="9.140625" defaultRowHeight="14.45" customHeight="1" x14ac:dyDescent="0.2"/>
  <cols>
    <col min="1" max="1" width="9.140625" style="3"/>
    <col min="2" max="2" width="5.140625" style="608" customWidth="1"/>
    <col min="3" max="3" width="50.42578125" style="187" customWidth="1"/>
    <col min="4" max="4" width="13.5703125" style="3" customWidth="1"/>
    <col min="5" max="7" width="0" style="59" hidden="1" customWidth="1"/>
    <col min="8" max="16384" width="9.140625" style="3"/>
  </cols>
  <sheetData>
    <row r="1" spans="1:7" ht="14.45" customHeight="1" x14ac:dyDescent="0.2">
      <c r="C1" s="1030" t="s">
        <v>1106</v>
      </c>
      <c r="D1" s="1030"/>
      <c r="E1" s="1030"/>
      <c r="F1" s="1030"/>
      <c r="G1" s="1030"/>
    </row>
    <row r="2" spans="1:7" ht="14.45" customHeight="1" x14ac:dyDescent="0.2">
      <c r="C2" s="1030"/>
      <c r="D2" s="1030"/>
      <c r="E2" s="1030"/>
      <c r="F2" s="1030"/>
      <c r="G2" s="1030"/>
    </row>
    <row r="3" spans="1:7" ht="14.45" customHeight="1" x14ac:dyDescent="0.2">
      <c r="B3" s="1031" t="s">
        <v>51</v>
      </c>
      <c r="C3" s="1018"/>
      <c r="D3" s="1018"/>
      <c r="E3" s="1018"/>
      <c r="F3" s="1018"/>
      <c r="G3" s="1018"/>
    </row>
    <row r="4" spans="1:7" s="4" customFormat="1" ht="14.45" customHeight="1" x14ac:dyDescent="0.2">
      <c r="B4" s="1032" t="s">
        <v>1058</v>
      </c>
      <c r="C4" s="1018"/>
      <c r="D4" s="1018"/>
      <c r="E4" s="1018"/>
      <c r="F4" s="1018"/>
      <c r="G4" s="1018"/>
    </row>
    <row r="5" spans="1:7" s="4" customFormat="1" ht="14.45" customHeight="1" x14ac:dyDescent="0.15"/>
    <row r="6" spans="1:7" ht="14.45" customHeight="1" thickBot="1" x14ac:dyDescent="0.25">
      <c r="B6" s="983" t="s">
        <v>252</v>
      </c>
      <c r="C6" s="1018"/>
      <c r="D6" s="1018"/>
      <c r="E6" s="1018"/>
      <c r="F6" s="1018"/>
      <c r="G6" s="1018"/>
    </row>
    <row r="7" spans="1:7" s="5" customFormat="1" ht="36.75" customHeight="1" x14ac:dyDescent="0.2">
      <c r="B7" s="1033" t="s">
        <v>53</v>
      </c>
      <c r="C7" s="1035" t="s">
        <v>78</v>
      </c>
      <c r="D7" s="609"/>
    </row>
    <row r="8" spans="1:7" s="5" customFormat="1" ht="40.9" customHeight="1" thickBot="1" x14ac:dyDescent="0.25">
      <c r="B8" s="1034"/>
      <c r="C8" s="1036"/>
      <c r="D8" s="610" t="s">
        <v>61</v>
      </c>
    </row>
    <row r="9" spans="1:7" s="5" customFormat="1" ht="10.5" customHeight="1" x14ac:dyDescent="0.2">
      <c r="A9" s="611"/>
      <c r="B9" s="612"/>
      <c r="C9" s="613"/>
      <c r="D9" s="111"/>
    </row>
    <row r="10" spans="1:7" s="5" customFormat="1" ht="14.45" customHeight="1" x14ac:dyDescent="0.2">
      <c r="A10" s="611"/>
      <c r="B10" s="614"/>
      <c r="C10" s="615" t="s">
        <v>79</v>
      </c>
      <c r="D10" s="111"/>
    </row>
    <row r="11" spans="1:7" s="5" customFormat="1" ht="14.45" customHeight="1" x14ac:dyDescent="0.2">
      <c r="A11" s="611"/>
      <c r="B11" s="614"/>
      <c r="C11" s="616" t="s">
        <v>539</v>
      </c>
      <c r="D11" s="111"/>
    </row>
    <row r="12" spans="1:7" s="5" customFormat="1" ht="14.45" customHeight="1" x14ac:dyDescent="0.2">
      <c r="A12" s="611"/>
      <c r="B12" s="614" t="s">
        <v>295</v>
      </c>
      <c r="C12" s="617" t="s">
        <v>679</v>
      </c>
      <c r="D12" s="110">
        <v>54113</v>
      </c>
    </row>
    <row r="13" spans="1:7" s="5" customFormat="1" ht="14.45" customHeight="1" thickBot="1" x14ac:dyDescent="0.25">
      <c r="A13" s="611"/>
      <c r="B13" s="614" t="s">
        <v>303</v>
      </c>
      <c r="C13" s="617" t="s">
        <v>198</v>
      </c>
      <c r="D13" s="110">
        <v>0</v>
      </c>
    </row>
    <row r="14" spans="1:7" s="5" customFormat="1" ht="14.45" customHeight="1" thickBot="1" x14ac:dyDescent="0.25">
      <c r="B14" s="618" t="s">
        <v>304</v>
      </c>
      <c r="C14" s="619" t="s">
        <v>541</v>
      </c>
      <c r="D14" s="189">
        <f>SUM(D12:D13)</f>
        <v>54113</v>
      </c>
    </row>
    <row r="15" spans="1:7" s="5" customFormat="1" ht="14.45" customHeight="1" thickBot="1" x14ac:dyDescent="0.25">
      <c r="A15" s="611"/>
      <c r="B15" s="614"/>
      <c r="C15" s="620"/>
      <c r="D15" s="95"/>
    </row>
    <row r="16" spans="1:7" s="5" customFormat="1" ht="14.45" customHeight="1" thickBot="1" x14ac:dyDescent="0.25">
      <c r="B16" s="618" t="s">
        <v>305</v>
      </c>
      <c r="C16" s="619" t="s">
        <v>199</v>
      </c>
      <c r="D16" s="189">
        <v>0</v>
      </c>
      <c r="E16" s="621" t="e">
        <f>#REF!+#REF!</f>
        <v>#REF!</v>
      </c>
      <c r="F16" s="621" t="e">
        <f>#REF!+#REF!</f>
        <v>#REF!</v>
      </c>
      <c r="G16" s="621" t="e">
        <f>#REF!+#REF!</f>
        <v>#REF!</v>
      </c>
    </row>
    <row r="17" spans="1:7" s="5" customFormat="1" ht="14.45" customHeight="1" thickBot="1" x14ac:dyDescent="0.25">
      <c r="A17" s="611"/>
      <c r="B17" s="614"/>
      <c r="C17" s="620"/>
      <c r="D17" s="48"/>
    </row>
    <row r="18" spans="1:7" s="5" customFormat="1" ht="14.45" customHeight="1" thickBot="1" x14ac:dyDescent="0.25">
      <c r="B18" s="618" t="s">
        <v>306</v>
      </c>
      <c r="C18" s="619" t="s">
        <v>540</v>
      </c>
      <c r="D18" s="189">
        <v>0</v>
      </c>
    </row>
    <row r="19" spans="1:7" s="5" customFormat="1" ht="12" customHeight="1" x14ac:dyDescent="0.2">
      <c r="A19" s="611"/>
      <c r="B19" s="614"/>
      <c r="C19" s="622"/>
      <c r="D19" s="111"/>
    </row>
    <row r="20" spans="1:7" s="4" customFormat="1" ht="14.25" customHeight="1" x14ac:dyDescent="0.2">
      <c r="A20" s="113"/>
      <c r="B20" s="614"/>
      <c r="C20" s="623" t="s">
        <v>501</v>
      </c>
      <c r="D20" s="95"/>
    </row>
    <row r="21" spans="1:7" s="4" customFormat="1" ht="36.75" customHeight="1" x14ac:dyDescent="0.15">
      <c r="A21" s="113"/>
      <c r="B21" s="614" t="s">
        <v>307</v>
      </c>
      <c r="C21" s="501" t="s">
        <v>1073</v>
      </c>
      <c r="D21" s="955">
        <v>6000</v>
      </c>
    </row>
    <row r="22" spans="1:7" s="4" customFormat="1" ht="26.25" customHeight="1" thickBot="1" x14ac:dyDescent="0.25">
      <c r="A22" s="113"/>
      <c r="B22" s="614"/>
      <c r="C22" s="501"/>
      <c r="D22" s="110"/>
    </row>
    <row r="23" spans="1:7" ht="14.45" customHeight="1" thickBot="1" x14ac:dyDescent="0.25">
      <c r="B23" s="618" t="s">
        <v>308</v>
      </c>
      <c r="C23" s="619" t="s">
        <v>537</v>
      </c>
      <c r="D23" s="189">
        <f>D21+D22</f>
        <v>6000</v>
      </c>
      <c r="E23" s="3"/>
      <c r="F23" s="3"/>
      <c r="G23" s="3"/>
    </row>
    <row r="24" spans="1:7" ht="14.45" customHeight="1" thickBot="1" x14ac:dyDescent="0.25">
      <c r="A24" s="624"/>
      <c r="B24" s="614"/>
      <c r="C24" s="620"/>
      <c r="D24" s="95"/>
      <c r="E24" s="3"/>
      <c r="F24" s="3"/>
      <c r="G24" s="3"/>
    </row>
    <row r="25" spans="1:7" ht="14.45" customHeight="1" thickBot="1" x14ac:dyDescent="0.25">
      <c r="B25" s="618" t="s">
        <v>309</v>
      </c>
      <c r="C25" s="619" t="s">
        <v>538</v>
      </c>
      <c r="D25" s="189">
        <v>0</v>
      </c>
      <c r="E25" s="3"/>
      <c r="F25" s="3"/>
      <c r="G25" s="3"/>
    </row>
    <row r="26" spans="1:7" ht="14.45" customHeight="1" x14ac:dyDescent="0.2">
      <c r="A26" s="624"/>
      <c r="B26" s="614"/>
      <c r="C26" s="620"/>
      <c r="D26" s="625"/>
      <c r="E26" s="3"/>
      <c r="F26" s="3"/>
      <c r="G26" s="3"/>
    </row>
    <row r="27" spans="1:7" s="5" customFormat="1" ht="14.45" customHeight="1" x14ac:dyDescent="0.2">
      <c r="A27" s="611"/>
      <c r="B27" s="614"/>
      <c r="C27" s="626" t="s">
        <v>89</v>
      </c>
      <c r="D27" s="611"/>
    </row>
    <row r="28" spans="1:7" s="5" customFormat="1" ht="14.45" customHeight="1" thickBot="1" x14ac:dyDescent="0.25">
      <c r="A28" s="611"/>
      <c r="B28" s="614" t="s">
        <v>310</v>
      </c>
      <c r="C28" s="187" t="s">
        <v>90</v>
      </c>
      <c r="D28" s="110">
        <f>'hitelállomány '!H25</f>
        <v>2145</v>
      </c>
    </row>
    <row r="29" spans="1:7" s="5" customFormat="1" ht="14.45" customHeight="1" thickBot="1" x14ac:dyDescent="0.25">
      <c r="B29" s="618" t="s">
        <v>337</v>
      </c>
      <c r="C29" s="619" t="s">
        <v>91</v>
      </c>
      <c r="D29" s="189">
        <f>SUM(D28:D28)</f>
        <v>2145</v>
      </c>
      <c r="E29" s="70"/>
    </row>
    <row r="30" spans="1:7" s="5" customFormat="1" ht="15.75" customHeight="1" thickBot="1" x14ac:dyDescent="0.25">
      <c r="A30" s="611"/>
      <c r="B30" s="614"/>
      <c r="C30" s="620"/>
      <c r="D30" s="611"/>
    </row>
    <row r="31" spans="1:7" s="5" customFormat="1" ht="14.45" customHeight="1" thickBot="1" x14ac:dyDescent="0.25">
      <c r="B31" s="618" t="s">
        <v>338</v>
      </c>
      <c r="C31" s="619" t="s">
        <v>92</v>
      </c>
      <c r="D31" s="189">
        <f t="shared" ref="D31:G31" si="0">D14+D23+D25+D29+D18+D16</f>
        <v>62258</v>
      </c>
      <c r="E31" s="621" t="e">
        <f t="shared" si="0"/>
        <v>#REF!</v>
      </c>
      <c r="F31" s="621" t="e">
        <f t="shared" si="0"/>
        <v>#REF!</v>
      </c>
      <c r="G31" s="621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4"/>
  <sheetViews>
    <sheetView topLeftCell="B19" workbookViewId="0">
      <selection activeCell="D27" sqref="D27"/>
    </sheetView>
  </sheetViews>
  <sheetFormatPr defaultColWidth="9.140625" defaultRowHeight="12" x14ac:dyDescent="0.2"/>
  <cols>
    <col min="1" max="1" width="3.7109375" style="637" hidden="1" customWidth="1"/>
    <col min="2" max="2" width="3.7109375" style="637" customWidth="1"/>
    <col min="3" max="3" width="5.7109375" style="637" customWidth="1"/>
    <col min="4" max="4" width="60" style="641" customWidth="1"/>
    <col min="5" max="5" width="9.7109375" style="713" customWidth="1"/>
    <col min="6" max="16384" width="9.140625" style="2"/>
  </cols>
  <sheetData>
    <row r="1" spans="3:7" x14ac:dyDescent="0.2">
      <c r="C1" s="1037" t="s">
        <v>1107</v>
      </c>
      <c r="D1" s="1037"/>
      <c r="E1" s="1037"/>
    </row>
    <row r="2" spans="3:7" x14ac:dyDescent="0.2">
      <c r="C2" s="685"/>
      <c r="D2" s="685"/>
      <c r="E2" s="685"/>
    </row>
    <row r="3" spans="3:7" ht="13.5" customHeight="1" x14ac:dyDescent="0.2">
      <c r="C3" s="1042" t="s">
        <v>548</v>
      </c>
      <c r="D3" s="1042"/>
      <c r="E3" s="1042"/>
    </row>
    <row r="4" spans="3:7" ht="24.75" customHeight="1" x14ac:dyDescent="0.2">
      <c r="C4" s="1043" t="s">
        <v>1059</v>
      </c>
      <c r="D4" s="1043"/>
      <c r="E4" s="1044"/>
    </row>
    <row r="5" spans="3:7" x14ac:dyDescent="0.2">
      <c r="C5" s="686"/>
      <c r="D5" s="686"/>
      <c r="E5" s="637"/>
    </row>
    <row r="6" spans="3:7" ht="12.75" x14ac:dyDescent="0.2">
      <c r="C6" s="686"/>
      <c r="D6" s="1038" t="s">
        <v>204</v>
      </c>
      <c r="E6" s="1039"/>
    </row>
    <row r="7" spans="3:7" ht="27" customHeight="1" x14ac:dyDescent="0.2">
      <c r="C7" s="1040" t="s">
        <v>72</v>
      </c>
      <c r="D7" s="1041" t="s">
        <v>78</v>
      </c>
      <c r="E7" s="1045" t="s">
        <v>61</v>
      </c>
      <c r="G7" s="687"/>
    </row>
    <row r="8" spans="3:7" ht="42.75" customHeight="1" x14ac:dyDescent="0.2">
      <c r="C8" s="1040"/>
      <c r="D8" s="1041"/>
      <c r="E8" s="1046"/>
    </row>
    <row r="9" spans="3:7" ht="14.25" customHeight="1" x14ac:dyDescent="0.2">
      <c r="C9" s="688"/>
      <c r="D9" s="689" t="s">
        <v>79</v>
      </c>
      <c r="E9" s="690"/>
      <c r="F9" s="640"/>
    </row>
    <row r="10" spans="3:7" ht="28.9" customHeight="1" x14ac:dyDescent="0.2">
      <c r="C10" s="691" t="s">
        <v>753</v>
      </c>
      <c r="D10" s="692" t="s">
        <v>270</v>
      </c>
      <c r="E10" s="642"/>
      <c r="F10" s="640"/>
    </row>
    <row r="11" spans="3:7" x14ac:dyDescent="0.2">
      <c r="C11" s="693" t="s">
        <v>295</v>
      </c>
      <c r="D11" s="641" t="s">
        <v>253</v>
      </c>
      <c r="E11" s="503">
        <v>10000</v>
      </c>
      <c r="F11" s="640"/>
    </row>
    <row r="12" spans="3:7" x14ac:dyDescent="0.2">
      <c r="C12" s="693" t="s">
        <v>303</v>
      </c>
      <c r="D12" s="502" t="s">
        <v>254</v>
      </c>
      <c r="E12" s="503">
        <v>2900</v>
      </c>
      <c r="F12" s="640"/>
    </row>
    <row r="13" spans="3:7" ht="13.5" customHeight="1" x14ac:dyDescent="0.2">
      <c r="C13" s="693" t="s">
        <v>304</v>
      </c>
      <c r="D13" s="502" t="s">
        <v>283</v>
      </c>
      <c r="E13" s="503">
        <v>1350</v>
      </c>
      <c r="F13" s="640"/>
    </row>
    <row r="14" spans="3:7" ht="13.5" customHeight="1" x14ac:dyDescent="0.2">
      <c r="C14" s="693" t="s">
        <v>305</v>
      </c>
      <c r="D14" s="694" t="s">
        <v>209</v>
      </c>
      <c r="E14" s="695">
        <v>0</v>
      </c>
      <c r="F14" s="640"/>
    </row>
    <row r="15" spans="3:7" ht="13.5" customHeight="1" x14ac:dyDescent="0.2">
      <c r="C15" s="693" t="s">
        <v>306</v>
      </c>
      <c r="D15" s="694" t="s">
        <v>520</v>
      </c>
      <c r="E15" s="695">
        <v>1758</v>
      </c>
      <c r="F15" s="640"/>
    </row>
    <row r="16" spans="3:7" ht="13.5" customHeight="1" x14ac:dyDescent="0.2">
      <c r="C16" s="693" t="s">
        <v>307</v>
      </c>
      <c r="D16" s="694" t="s">
        <v>1051</v>
      </c>
      <c r="E16" s="695">
        <v>2001</v>
      </c>
    </row>
    <row r="17" spans="1:7" s="544" customFormat="1" ht="24" x14ac:dyDescent="0.2">
      <c r="A17" s="704"/>
      <c r="B17" s="704"/>
      <c r="C17" s="968" t="s">
        <v>308</v>
      </c>
      <c r="D17" s="969" t="s">
        <v>1085</v>
      </c>
      <c r="E17" s="708">
        <v>871</v>
      </c>
    </row>
    <row r="18" spans="1:7" s="544" customFormat="1" x14ac:dyDescent="0.2">
      <c r="A18" s="704"/>
      <c r="B18" s="704"/>
      <c r="C18" s="968" t="s">
        <v>309</v>
      </c>
      <c r="D18" s="969" t="s">
        <v>1087</v>
      </c>
      <c r="E18" s="708">
        <v>39</v>
      </c>
    </row>
    <row r="19" spans="1:7" ht="13.5" customHeight="1" thickBot="1" x14ac:dyDescent="0.25">
      <c r="C19" s="693"/>
      <c r="D19" s="696"/>
      <c r="E19" s="695"/>
    </row>
    <row r="20" spans="1:7" ht="15" customHeight="1" thickBot="1" x14ac:dyDescent="0.25">
      <c r="C20" s="697"/>
      <c r="D20" s="698" t="s">
        <v>271</v>
      </c>
      <c r="E20" s="699">
        <f>SUM(E11:E19)</f>
        <v>18919</v>
      </c>
    </row>
    <row r="21" spans="1:7" ht="15" customHeight="1" x14ac:dyDescent="0.2">
      <c r="B21" s="638"/>
      <c r="C21" s="639"/>
      <c r="D21" s="700"/>
      <c r="E21" s="701"/>
    </row>
    <row r="22" spans="1:7" x14ac:dyDescent="0.2">
      <c r="B22" s="638"/>
      <c r="C22" s="702" t="s">
        <v>298</v>
      </c>
      <c r="D22" s="700" t="s">
        <v>272</v>
      </c>
      <c r="E22" s="503"/>
    </row>
    <row r="23" spans="1:7" ht="15.6" customHeight="1" x14ac:dyDescent="0.2">
      <c r="B23" s="638"/>
      <c r="C23" s="639" t="s">
        <v>295</v>
      </c>
      <c r="D23" s="502" t="s">
        <v>284</v>
      </c>
      <c r="E23" s="503">
        <v>60000</v>
      </c>
      <c r="F23" s="640"/>
      <c r="G23" s="308"/>
    </row>
    <row r="24" spans="1:7" ht="12" customHeight="1" x14ac:dyDescent="0.2">
      <c r="B24" s="638"/>
      <c r="C24" s="639" t="s">
        <v>303</v>
      </c>
      <c r="D24" s="502" t="s">
        <v>213</v>
      </c>
      <c r="E24" s="503">
        <v>27180</v>
      </c>
      <c r="F24" s="640"/>
      <c r="G24" s="308"/>
    </row>
    <row r="25" spans="1:7" ht="12" customHeight="1" x14ac:dyDescent="0.2">
      <c r="B25" s="638"/>
      <c r="C25" s="639" t="s">
        <v>304</v>
      </c>
      <c r="D25" s="502" t="s">
        <v>504</v>
      </c>
      <c r="E25" s="503">
        <v>0</v>
      </c>
      <c r="F25" s="640"/>
      <c r="G25" s="308"/>
    </row>
    <row r="26" spans="1:7" x14ac:dyDescent="0.2">
      <c r="B26" s="638"/>
      <c r="C26" s="639" t="s">
        <v>305</v>
      </c>
      <c r="D26" s="641" t="s">
        <v>682</v>
      </c>
      <c r="E26" s="503">
        <v>0</v>
      </c>
      <c r="F26" s="640"/>
      <c r="G26" s="308"/>
    </row>
    <row r="27" spans="1:7" x14ac:dyDescent="0.2">
      <c r="B27" s="638"/>
      <c r="C27" s="639" t="s">
        <v>306</v>
      </c>
      <c r="D27" s="641" t="s">
        <v>211</v>
      </c>
      <c r="E27" s="503">
        <v>103000</v>
      </c>
      <c r="F27" s="640"/>
      <c r="G27" s="308"/>
    </row>
    <row r="28" spans="1:7" x14ac:dyDescent="0.2">
      <c r="B28" s="638"/>
      <c r="C28" s="639" t="s">
        <v>307</v>
      </c>
      <c r="D28" s="641" t="s">
        <v>525</v>
      </c>
      <c r="E28" s="503">
        <v>0</v>
      </c>
      <c r="F28" s="640"/>
      <c r="G28" s="308"/>
    </row>
    <row r="29" spans="1:7" x14ac:dyDescent="0.2">
      <c r="B29" s="638"/>
      <c r="C29" s="639" t="s">
        <v>308</v>
      </c>
      <c r="D29" s="641" t="s">
        <v>565</v>
      </c>
      <c r="E29" s="503">
        <v>0</v>
      </c>
      <c r="F29" s="640"/>
      <c r="G29" s="308"/>
    </row>
    <row r="30" spans="1:7" x14ac:dyDescent="0.2">
      <c r="B30" s="638"/>
      <c r="C30" s="639" t="s">
        <v>309</v>
      </c>
      <c r="D30" s="512" t="s">
        <v>605</v>
      </c>
      <c r="E30" s="642">
        <v>1000</v>
      </c>
      <c r="F30" s="640"/>
      <c r="G30" s="308"/>
    </row>
    <row r="31" spans="1:7" x14ac:dyDescent="0.2">
      <c r="B31" s="638"/>
      <c r="C31" s="639" t="s">
        <v>310</v>
      </c>
      <c r="D31" s="512" t="s">
        <v>612</v>
      </c>
      <c r="E31" s="642">
        <v>0</v>
      </c>
      <c r="F31" s="640"/>
      <c r="G31" s="308"/>
    </row>
    <row r="32" spans="1:7" x14ac:dyDescent="0.2">
      <c r="B32" s="638"/>
      <c r="C32" s="639" t="s">
        <v>337</v>
      </c>
      <c r="D32" s="512" t="s">
        <v>212</v>
      </c>
      <c r="E32" s="642">
        <v>1500</v>
      </c>
      <c r="F32" s="640"/>
      <c r="G32" s="308"/>
    </row>
    <row r="33" spans="1:7" x14ac:dyDescent="0.2">
      <c r="B33" s="638"/>
      <c r="C33" s="639" t="s">
        <v>338</v>
      </c>
      <c r="D33" s="512" t="s">
        <v>214</v>
      </c>
      <c r="E33" s="642">
        <v>600</v>
      </c>
      <c r="F33" s="640"/>
      <c r="G33" s="308"/>
    </row>
    <row r="34" spans="1:7" x14ac:dyDescent="0.2">
      <c r="B34" s="638"/>
      <c r="C34" s="639" t="s">
        <v>339</v>
      </c>
      <c r="D34" s="641" t="s">
        <v>215</v>
      </c>
      <c r="E34" s="642">
        <v>500</v>
      </c>
      <c r="F34" s="640"/>
      <c r="G34" s="308"/>
    </row>
    <row r="35" spans="1:7" x14ac:dyDescent="0.2">
      <c r="B35" s="638"/>
      <c r="C35" s="639" t="s">
        <v>340</v>
      </c>
      <c r="D35" s="641" t="s">
        <v>578</v>
      </c>
      <c r="E35" s="642">
        <v>1000</v>
      </c>
      <c r="F35" s="643"/>
      <c r="G35" s="308"/>
    </row>
    <row r="36" spans="1:7" x14ac:dyDescent="0.2">
      <c r="B36" s="638"/>
      <c r="C36" s="639" t="s">
        <v>341</v>
      </c>
      <c r="D36" s="641" t="s">
        <v>121</v>
      </c>
      <c r="E36" s="642">
        <v>0</v>
      </c>
      <c r="F36" s="640"/>
      <c r="G36" s="308"/>
    </row>
    <row r="37" spans="1:7" x14ac:dyDescent="0.2">
      <c r="B37" s="638"/>
      <c r="C37" s="639" t="s">
        <v>342</v>
      </c>
      <c r="D37" s="641" t="s">
        <v>122</v>
      </c>
      <c r="E37" s="642">
        <v>2000</v>
      </c>
      <c r="F37" s="640"/>
      <c r="G37" s="308"/>
    </row>
    <row r="38" spans="1:7" x14ac:dyDescent="0.2">
      <c r="B38" s="638"/>
      <c r="C38" s="639" t="s">
        <v>343</v>
      </c>
      <c r="D38" s="641" t="s">
        <v>200</v>
      </c>
      <c r="E38" s="642">
        <v>1000</v>
      </c>
      <c r="F38" s="640"/>
      <c r="G38" s="308"/>
    </row>
    <row r="39" spans="1:7" x14ac:dyDescent="0.2">
      <c r="B39" s="638"/>
      <c r="C39" s="639" t="s">
        <v>344</v>
      </c>
      <c r="D39" s="641" t="s">
        <v>201</v>
      </c>
      <c r="E39" s="642">
        <v>0</v>
      </c>
      <c r="F39" s="640"/>
      <c r="G39" s="308"/>
    </row>
    <row r="40" spans="1:7" x14ac:dyDescent="0.2">
      <c r="B40" s="638"/>
      <c r="C40" s="639" t="s">
        <v>345</v>
      </c>
      <c r="D40" s="641" t="s">
        <v>615</v>
      </c>
      <c r="E40" s="642">
        <v>0</v>
      </c>
      <c r="F40" s="640"/>
      <c r="G40" s="308"/>
    </row>
    <row r="41" spans="1:7" x14ac:dyDescent="0.2">
      <c r="B41" s="638"/>
      <c r="C41" s="639" t="s">
        <v>346</v>
      </c>
      <c r="D41" s="641" t="s">
        <v>489</v>
      </c>
      <c r="E41" s="642">
        <v>0</v>
      </c>
      <c r="F41" s="640"/>
      <c r="G41" s="308"/>
    </row>
    <row r="42" spans="1:7" x14ac:dyDescent="0.2">
      <c r="B42" s="638"/>
      <c r="C42" s="639" t="s">
        <v>347</v>
      </c>
      <c r="D42" s="641" t="s">
        <v>502</v>
      </c>
      <c r="E42" s="642">
        <v>0</v>
      </c>
      <c r="F42" s="640"/>
      <c r="G42" s="308"/>
    </row>
    <row r="43" spans="1:7" ht="12.75" customHeight="1" x14ac:dyDescent="0.2">
      <c r="B43" s="638"/>
      <c r="C43" s="639" t="s">
        <v>348</v>
      </c>
      <c r="D43" s="641" t="s">
        <v>528</v>
      </c>
      <c r="E43" s="642">
        <v>600</v>
      </c>
      <c r="F43" s="640"/>
      <c r="G43" s="308"/>
    </row>
    <row r="44" spans="1:7" x14ac:dyDescent="0.2">
      <c r="B44" s="638"/>
      <c r="C44" s="639" t="s">
        <v>349</v>
      </c>
      <c r="D44" s="703" t="s">
        <v>503</v>
      </c>
      <c r="E44" s="642">
        <v>0</v>
      </c>
      <c r="F44" s="640"/>
      <c r="G44" s="308"/>
    </row>
    <row r="45" spans="1:7" x14ac:dyDescent="0.2">
      <c r="B45" s="638"/>
      <c r="C45" s="639" t="s">
        <v>350</v>
      </c>
      <c r="D45" s="703" t="s">
        <v>526</v>
      </c>
      <c r="E45" s="642">
        <v>0</v>
      </c>
      <c r="F45" s="640"/>
      <c r="G45" s="308"/>
    </row>
    <row r="46" spans="1:7" s="544" customFormat="1" ht="24" x14ac:dyDescent="0.2">
      <c r="A46" s="704"/>
      <c r="B46" s="705"/>
      <c r="C46" s="639" t="s">
        <v>351</v>
      </c>
      <c r="D46" s="706" t="s">
        <v>527</v>
      </c>
      <c r="E46" s="642">
        <v>0</v>
      </c>
      <c r="F46" s="707"/>
      <c r="G46" s="547"/>
    </row>
    <row r="47" spans="1:7" x14ac:dyDescent="0.2">
      <c r="B47" s="638"/>
      <c r="C47" s="639" t="s">
        <v>352</v>
      </c>
      <c r="D47" s="703" t="s">
        <v>529</v>
      </c>
      <c r="E47" s="642">
        <v>500</v>
      </c>
      <c r="F47" s="640"/>
      <c r="G47" s="308"/>
    </row>
    <row r="48" spans="1:7" s="544" customFormat="1" ht="18.75" customHeight="1" x14ac:dyDescent="0.2">
      <c r="A48" s="704"/>
      <c r="B48" s="705"/>
      <c r="C48" s="639" t="s">
        <v>359</v>
      </c>
      <c r="D48" s="706" t="s">
        <v>597</v>
      </c>
      <c r="E48" s="708">
        <v>0</v>
      </c>
      <c r="F48" s="707"/>
      <c r="G48" s="547"/>
    </row>
    <row r="49" spans="2:7" ht="15" customHeight="1" x14ac:dyDescent="0.2">
      <c r="B49" s="638"/>
      <c r="C49" s="639" t="s">
        <v>360</v>
      </c>
      <c r="D49" s="703" t="s">
        <v>663</v>
      </c>
      <c r="E49" s="708">
        <v>0</v>
      </c>
      <c r="F49" s="640"/>
      <c r="G49" s="308"/>
    </row>
    <row r="50" spans="2:7" ht="15" customHeight="1" x14ac:dyDescent="0.2">
      <c r="B50" s="638"/>
      <c r="C50" s="639" t="s">
        <v>361</v>
      </c>
      <c r="D50" s="703" t="s">
        <v>1088</v>
      </c>
      <c r="E50" s="708">
        <v>500</v>
      </c>
      <c r="F50" s="640"/>
      <c r="G50" s="308"/>
    </row>
    <row r="51" spans="2:7" ht="12.75" thickBot="1" x14ac:dyDescent="0.25">
      <c r="B51" s="638"/>
      <c r="C51" s="639" t="s">
        <v>362</v>
      </c>
      <c r="D51" s="641" t="s">
        <v>519</v>
      </c>
      <c r="E51" s="642">
        <v>6000</v>
      </c>
      <c r="F51" s="640"/>
      <c r="G51" s="308"/>
    </row>
    <row r="52" spans="2:7" ht="12.75" thickBot="1" x14ac:dyDescent="0.25">
      <c r="C52" s="697"/>
      <c r="D52" s="698" t="s">
        <v>273</v>
      </c>
      <c r="E52" s="709">
        <f>SUM(E22:E51)</f>
        <v>205380</v>
      </c>
    </row>
    <row r="53" spans="2:7" ht="12.75" thickBot="1" x14ac:dyDescent="0.25">
      <c r="B53" s="638"/>
      <c r="C53" s="639"/>
      <c r="E53" s="503"/>
      <c r="F53" s="640"/>
    </row>
    <row r="54" spans="2:7" ht="12.75" thickBot="1" x14ac:dyDescent="0.25">
      <c r="C54" s="697"/>
      <c r="D54" s="710" t="s">
        <v>542</v>
      </c>
      <c r="E54" s="711">
        <f>E20+E52</f>
        <v>224299</v>
      </c>
    </row>
    <row r="55" spans="2:7" x14ac:dyDescent="0.2">
      <c r="B55" s="638"/>
      <c r="C55" s="639"/>
      <c r="D55" s="712"/>
      <c r="F55" s="640"/>
    </row>
    <row r="56" spans="2:7" x14ac:dyDescent="0.2">
      <c r="B56" s="638"/>
      <c r="C56" s="639"/>
      <c r="D56" s="714" t="s">
        <v>222</v>
      </c>
      <c r="E56" s="503"/>
    </row>
    <row r="57" spans="2:7" x14ac:dyDescent="0.2">
      <c r="B57" s="638"/>
      <c r="C57" s="702" t="s">
        <v>776</v>
      </c>
      <c r="D57" s="715" t="s">
        <v>270</v>
      </c>
      <c r="E57" s="503">
        <v>0</v>
      </c>
    </row>
    <row r="58" spans="2:7" ht="12.75" thickBot="1" x14ac:dyDescent="0.25">
      <c r="B58" s="638"/>
      <c r="C58" s="639" t="s">
        <v>295</v>
      </c>
      <c r="D58" s="712"/>
      <c r="E58" s="503"/>
    </row>
    <row r="59" spans="2:7" ht="12.75" thickBot="1" x14ac:dyDescent="0.25">
      <c r="C59" s="697"/>
      <c r="D59" s="716" t="s">
        <v>545</v>
      </c>
      <c r="E59" s="699">
        <f>SUM(E58)</f>
        <v>0</v>
      </c>
      <c r="F59" s="717"/>
    </row>
    <row r="60" spans="2:7" x14ac:dyDescent="0.2">
      <c r="B60" s="638"/>
      <c r="C60" s="639"/>
      <c r="D60" s="718"/>
      <c r="E60" s="701"/>
    </row>
    <row r="61" spans="2:7" x14ac:dyDescent="0.2">
      <c r="B61" s="638"/>
      <c r="C61" s="702" t="s">
        <v>987</v>
      </c>
      <c r="D61" s="715" t="s">
        <v>272</v>
      </c>
      <c r="E61" s="701">
        <v>0</v>
      </c>
    </row>
    <row r="62" spans="2:7" ht="12.75" thickBot="1" x14ac:dyDescent="0.25">
      <c r="B62" s="638"/>
      <c r="C62" s="639" t="s">
        <v>295</v>
      </c>
      <c r="D62" s="712"/>
      <c r="E62" s="503"/>
    </row>
    <row r="63" spans="2:7" ht="12.75" thickBot="1" x14ac:dyDescent="0.25">
      <c r="C63" s="719"/>
      <c r="D63" s="710" t="s">
        <v>579</v>
      </c>
      <c r="E63" s="699">
        <f>SUM(E62)</f>
        <v>0</v>
      </c>
    </row>
    <row r="64" spans="2:7" ht="12.75" thickBot="1" x14ac:dyDescent="0.25">
      <c r="B64" s="638"/>
      <c r="C64" s="720"/>
      <c r="D64" s="715"/>
      <c r="E64" s="701"/>
    </row>
    <row r="65" spans="2:6" ht="12.75" thickBot="1" x14ac:dyDescent="0.25">
      <c r="C65" s="697"/>
      <c r="D65" s="716" t="s">
        <v>543</v>
      </c>
      <c r="E65" s="699">
        <f>E59+E63</f>
        <v>0</v>
      </c>
    </row>
    <row r="66" spans="2:6" x14ac:dyDescent="0.2">
      <c r="B66" s="638"/>
      <c r="C66" s="639"/>
      <c r="D66" s="700"/>
      <c r="E66" s="721"/>
      <c r="F66" s="640"/>
    </row>
    <row r="67" spans="2:6" ht="24" x14ac:dyDescent="0.2">
      <c r="B67" s="638"/>
      <c r="C67" s="722" t="s">
        <v>315</v>
      </c>
      <c r="D67" s="715" t="s">
        <v>546</v>
      </c>
      <c r="E67" s="723">
        <f>E20+E59</f>
        <v>18919</v>
      </c>
    </row>
    <row r="68" spans="2:6" ht="24" x14ac:dyDescent="0.2">
      <c r="B68" s="638"/>
      <c r="C68" s="722" t="s">
        <v>988</v>
      </c>
      <c r="D68" s="715" t="s">
        <v>547</v>
      </c>
      <c r="E68" s="723">
        <f>E52+E63</f>
        <v>205380</v>
      </c>
    </row>
    <row r="69" spans="2:6" ht="12.75" thickBot="1" x14ac:dyDescent="0.25">
      <c r="B69" s="638"/>
      <c r="C69" s="639"/>
      <c r="D69" s="712"/>
      <c r="E69" s="503"/>
    </row>
    <row r="70" spans="2:6" ht="12.75" thickBot="1" x14ac:dyDescent="0.25">
      <c r="C70" s="724" t="s">
        <v>989</v>
      </c>
      <c r="D70" s="710" t="s">
        <v>544</v>
      </c>
      <c r="E70" s="725">
        <f>E54+E65</f>
        <v>224299</v>
      </c>
    </row>
    <row r="74" spans="2:6" x14ac:dyDescent="0.2">
      <c r="F74" s="308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14"/>
  <sheetViews>
    <sheetView workbookViewId="0">
      <pane xSplit="3" ySplit="9" topLeftCell="D40" activePane="bottomRight" state="frozen"/>
      <selection activeCell="B65" sqref="B65"/>
      <selection pane="topRight" activeCell="B65" sqref="B65"/>
      <selection pane="bottomLeft" activeCell="B65" sqref="B65"/>
      <selection pane="bottomRight" activeCell="H49" sqref="H49"/>
    </sheetView>
  </sheetViews>
  <sheetFormatPr defaultColWidth="9.140625" defaultRowHeight="14.1" customHeight="1" x14ac:dyDescent="0.2"/>
  <cols>
    <col min="1" max="1" width="1.28515625" style="509" customWidth="1"/>
    <col min="2" max="2" width="5.140625" style="656" customWidth="1"/>
    <col min="3" max="3" width="41.42578125" style="657" customWidth="1"/>
    <col min="4" max="4" width="9.85546875" style="507" customWidth="1"/>
    <col min="5" max="5" width="8.7109375" style="507" customWidth="1"/>
    <col min="6" max="6" width="7.85546875" style="507" customWidth="1"/>
    <col min="7" max="7" width="8.42578125" style="584" customWidth="1"/>
    <col min="8" max="8" width="66.140625" style="509" customWidth="1"/>
    <col min="9" max="9" width="7.5703125" style="509" customWidth="1"/>
    <col min="10" max="10" width="8.28515625" style="509" customWidth="1"/>
    <col min="11" max="16384" width="9.140625" style="509"/>
  </cols>
  <sheetData>
    <row r="1" spans="1:8" ht="12.75" customHeight="1" x14ac:dyDescent="0.2">
      <c r="B1" s="1047" t="s">
        <v>1108</v>
      </c>
      <c r="C1" s="1047"/>
      <c r="D1" s="1047"/>
      <c r="E1" s="1047"/>
      <c r="F1" s="1047"/>
      <c r="G1" s="1047"/>
    </row>
    <row r="2" spans="1:8" ht="14.1" customHeight="1" x14ac:dyDescent="0.2">
      <c r="B2" s="1048" t="s">
        <v>73</v>
      </c>
      <c r="C2" s="1048"/>
      <c r="D2" s="1048"/>
      <c r="E2" s="1048"/>
      <c r="F2" s="1048"/>
      <c r="G2" s="1048"/>
    </row>
    <row r="3" spans="1:8" ht="14.1" customHeight="1" x14ac:dyDescent="0.2">
      <c r="B3" s="575"/>
      <c r="C3" s="1052" t="s">
        <v>1029</v>
      </c>
      <c r="D3" s="1052"/>
      <c r="E3" s="1052"/>
      <c r="F3" s="1052"/>
      <c r="G3" s="1052"/>
    </row>
    <row r="4" spans="1:8" ht="14.25" customHeight="1" thickBot="1" x14ac:dyDescent="0.25">
      <c r="B4" s="1049" t="s">
        <v>204</v>
      </c>
      <c r="C4" s="1049"/>
      <c r="D4" s="1049"/>
      <c r="E4" s="1049"/>
      <c r="F4" s="1049"/>
      <c r="G4" s="1049"/>
    </row>
    <row r="5" spans="1:8" ht="24" customHeight="1" thickBot="1" x14ac:dyDescent="0.25">
      <c r="B5" s="1050" t="s">
        <v>285</v>
      </c>
      <c r="C5" s="644" t="s">
        <v>54</v>
      </c>
      <c r="D5" s="645" t="s">
        <v>55</v>
      </c>
      <c r="E5" s="645" t="s">
        <v>56</v>
      </c>
      <c r="F5" s="645" t="s">
        <v>57</v>
      </c>
      <c r="G5" s="646" t="s">
        <v>286</v>
      </c>
    </row>
    <row r="6" spans="1:8" ht="1.9" hidden="1" customHeight="1" thickBot="1" x14ac:dyDescent="0.25">
      <c r="B6" s="1050"/>
      <c r="C6" s="647"/>
      <c r="D6" s="648"/>
      <c r="E6" s="648"/>
      <c r="F6" s="648"/>
      <c r="G6" s="649"/>
    </row>
    <row r="7" spans="1:8" s="650" customFormat="1" ht="23.25" customHeight="1" thickBot="1" x14ac:dyDescent="0.25">
      <c r="B7" s="1050"/>
      <c r="C7" s="647"/>
      <c r="D7" s="648"/>
      <c r="E7" s="1053" t="s">
        <v>1086</v>
      </c>
      <c r="F7" s="1054"/>
      <c r="G7" s="1055"/>
    </row>
    <row r="8" spans="1:8" ht="30.75" customHeight="1" thickBot="1" x14ac:dyDescent="0.25">
      <c r="B8" s="1050"/>
      <c r="C8" s="1051" t="s">
        <v>78</v>
      </c>
      <c r="D8" s="1051" t="s">
        <v>289</v>
      </c>
      <c r="E8" s="1056" t="s">
        <v>290</v>
      </c>
      <c r="F8" s="1056" t="s">
        <v>291</v>
      </c>
      <c r="G8" s="1057" t="s">
        <v>292</v>
      </c>
    </row>
    <row r="9" spans="1:8" ht="41.25" customHeight="1" thickBot="1" x14ac:dyDescent="0.25">
      <c r="B9" s="1050"/>
      <c r="C9" s="1051"/>
      <c r="D9" s="1051"/>
      <c r="E9" s="1056"/>
      <c r="F9" s="1056"/>
      <c r="G9" s="1057"/>
    </row>
    <row r="10" spans="1:8" ht="14.1" customHeight="1" x14ac:dyDescent="0.2">
      <c r="A10" s="504"/>
      <c r="B10" s="572"/>
      <c r="C10" s="506" t="s">
        <v>73</v>
      </c>
      <c r="G10" s="508"/>
    </row>
    <row r="11" spans="1:8" ht="14.1" customHeight="1" x14ac:dyDescent="0.2">
      <c r="A11" s="504"/>
      <c r="B11" s="510"/>
      <c r="C11" s="506"/>
      <c r="G11" s="508"/>
    </row>
    <row r="12" spans="1:8" ht="14.1" customHeight="1" x14ac:dyDescent="0.2">
      <c r="A12" s="504"/>
      <c r="B12" s="573" t="s">
        <v>293</v>
      </c>
      <c r="C12" s="506" t="s">
        <v>294</v>
      </c>
      <c r="G12" s="508"/>
    </row>
    <row r="13" spans="1:8" ht="25.5" customHeight="1" x14ac:dyDescent="0.2">
      <c r="A13" s="504"/>
      <c r="B13" s="574" t="s">
        <v>295</v>
      </c>
      <c r="C13" s="511" t="s">
        <v>1027</v>
      </c>
      <c r="D13" s="499" t="s">
        <v>296</v>
      </c>
      <c r="E13" s="499">
        <v>15515</v>
      </c>
      <c r="F13" s="499">
        <v>4189</v>
      </c>
      <c r="G13" s="500">
        <f>E13+F13</f>
        <v>19704</v>
      </c>
      <c r="H13" s="575"/>
    </row>
    <row r="14" spans="1:8" ht="25.5" customHeight="1" x14ac:dyDescent="0.2">
      <c r="A14" s="504"/>
      <c r="B14" s="574" t="s">
        <v>303</v>
      </c>
      <c r="C14" s="511" t="s">
        <v>1098</v>
      </c>
      <c r="D14" s="499" t="s">
        <v>1049</v>
      </c>
      <c r="E14" s="499">
        <v>2500</v>
      </c>
      <c r="F14" s="499">
        <v>675</v>
      </c>
      <c r="G14" s="500">
        <f>E14+F14</f>
        <v>3175</v>
      </c>
      <c r="H14" s="575"/>
    </row>
    <row r="15" spans="1:8" ht="10.5" customHeight="1" thickBot="1" x14ac:dyDescent="0.25">
      <c r="A15" s="504"/>
      <c r="B15" s="574"/>
      <c r="C15" s="511"/>
      <c r="D15" s="499"/>
      <c r="G15" s="508"/>
    </row>
    <row r="16" spans="1:8" ht="15" customHeight="1" thickBot="1" x14ac:dyDescent="0.25">
      <c r="A16" s="504"/>
      <c r="B16" s="576"/>
      <c r="C16" s="514" t="s">
        <v>297</v>
      </c>
      <c r="D16" s="515"/>
      <c r="E16" s="515">
        <f>SUM(E13:E15)</f>
        <v>18015</v>
      </c>
      <c r="F16" s="515">
        <f t="shared" ref="F16:G16" si="0">SUM(F13:F15)</f>
        <v>4864</v>
      </c>
      <c r="G16" s="515">
        <f t="shared" si="0"/>
        <v>22879</v>
      </c>
    </row>
    <row r="17" spans="1:10" ht="14.1" customHeight="1" x14ac:dyDescent="0.2">
      <c r="A17" s="504"/>
      <c r="B17" s="505"/>
      <c r="C17" s="511"/>
      <c r="G17" s="508"/>
    </row>
    <row r="18" spans="1:10" ht="15" customHeight="1" x14ac:dyDescent="0.2">
      <c r="A18" s="504"/>
      <c r="B18" s="505" t="s">
        <v>298</v>
      </c>
      <c r="C18" s="506" t="s">
        <v>299</v>
      </c>
      <c r="G18" s="508"/>
    </row>
    <row r="19" spans="1:10" ht="15" customHeight="1" x14ac:dyDescent="0.2">
      <c r="A19" s="504"/>
      <c r="B19" s="510" t="s">
        <v>295</v>
      </c>
      <c r="C19" s="511" t="s">
        <v>580</v>
      </c>
      <c r="D19" s="499" t="s">
        <v>296</v>
      </c>
      <c r="E19" s="507">
        <v>4500</v>
      </c>
      <c r="F19" s="507">
        <v>1215</v>
      </c>
      <c r="G19" s="508">
        <f t="shared" ref="G19" si="1">E19+F19</f>
        <v>5715</v>
      </c>
      <c r="H19" s="554"/>
    </row>
    <row r="20" spans="1:10" ht="13.5" customHeight="1" thickBot="1" x14ac:dyDescent="0.25">
      <c r="A20" s="504"/>
      <c r="B20" s="510"/>
      <c r="C20" s="511"/>
      <c r="G20" s="508"/>
      <c r="H20" s="570"/>
    </row>
    <row r="21" spans="1:10" ht="12" customHeight="1" thickBot="1" x14ac:dyDescent="0.25">
      <c r="A21" s="504"/>
      <c r="B21" s="577"/>
      <c r="C21" s="578" t="s">
        <v>300</v>
      </c>
      <c r="D21" s="579"/>
      <c r="E21" s="579">
        <f>SUM(E19:E19)</f>
        <v>4500</v>
      </c>
      <c r="F21" s="579">
        <f>SUM(F19:F19)</f>
        <v>1215</v>
      </c>
      <c r="G21" s="580">
        <f>SUM(G19:G19)</f>
        <v>5715</v>
      </c>
    </row>
    <row r="22" spans="1:10" ht="12" customHeight="1" x14ac:dyDescent="0.2">
      <c r="A22" s="504"/>
      <c r="B22" s="581"/>
      <c r="C22" s="506"/>
      <c r="G22" s="508"/>
    </row>
    <row r="23" spans="1:10" ht="15.75" customHeight="1" x14ac:dyDescent="0.2">
      <c r="A23" s="504"/>
      <c r="B23" s="582" t="s">
        <v>301</v>
      </c>
      <c r="C23" s="506" t="s">
        <v>302</v>
      </c>
      <c r="G23" s="508"/>
    </row>
    <row r="24" spans="1:10" ht="21.75" customHeight="1" x14ac:dyDescent="0.2">
      <c r="A24" s="504"/>
      <c r="B24" s="510" t="s">
        <v>295</v>
      </c>
      <c r="C24" s="555" t="s">
        <v>490</v>
      </c>
      <c r="D24" s="499" t="s">
        <v>296</v>
      </c>
      <c r="E24" s="499">
        <v>5038</v>
      </c>
      <c r="F24" s="499">
        <v>1361</v>
      </c>
      <c r="G24" s="500">
        <f t="shared" ref="G24" si="2">E24+F24</f>
        <v>6399</v>
      </c>
      <c r="H24" s="556"/>
      <c r="J24" s="498"/>
    </row>
    <row r="25" spans="1:10" ht="22.5" customHeight="1" x14ac:dyDescent="0.2">
      <c r="A25" s="504"/>
      <c r="B25" s="510" t="s">
        <v>1089</v>
      </c>
      <c r="C25" s="501" t="s">
        <v>616</v>
      </c>
      <c r="D25" s="499" t="s">
        <v>296</v>
      </c>
      <c r="E25" s="499">
        <v>472492</v>
      </c>
      <c r="F25" s="499">
        <v>3919</v>
      </c>
      <c r="G25" s="500">
        <f t="shared" ref="G25:G26" si="3">SUM(E25:F25)</f>
        <v>476411</v>
      </c>
      <c r="H25" s="575"/>
    </row>
    <row r="26" spans="1:10" ht="22.5" customHeight="1" x14ac:dyDescent="0.2">
      <c r="A26" s="504"/>
      <c r="B26" s="510" t="s">
        <v>1090</v>
      </c>
      <c r="C26" s="501" t="s">
        <v>1091</v>
      </c>
      <c r="D26" s="499" t="s">
        <v>1049</v>
      </c>
      <c r="E26" s="499">
        <v>3543</v>
      </c>
      <c r="F26" s="499">
        <v>957</v>
      </c>
      <c r="G26" s="500">
        <f t="shared" si="3"/>
        <v>4500</v>
      </c>
      <c r="H26" s="575"/>
    </row>
    <row r="27" spans="1:10" ht="11.25" x14ac:dyDescent="0.2">
      <c r="A27" s="504"/>
      <c r="B27" s="510" t="s">
        <v>304</v>
      </c>
      <c r="C27" s="571" t="s">
        <v>983</v>
      </c>
      <c r="D27" s="499" t="s">
        <v>296</v>
      </c>
      <c r="E27" s="499"/>
      <c r="F27" s="499"/>
      <c r="G27" s="500">
        <f>E27+F27</f>
        <v>0</v>
      </c>
      <c r="H27" s="575"/>
    </row>
    <row r="28" spans="1:10" s="554" customFormat="1" ht="23.25" customHeight="1" x14ac:dyDescent="0.2">
      <c r="A28" s="557"/>
      <c r="B28" s="510" t="s">
        <v>305</v>
      </c>
      <c r="C28" s="498" t="s">
        <v>809</v>
      </c>
      <c r="D28" s="499" t="s">
        <v>296</v>
      </c>
      <c r="E28" s="499">
        <v>3400</v>
      </c>
      <c r="F28" s="499">
        <v>102</v>
      </c>
      <c r="G28" s="500">
        <f t="shared" ref="G28:G38" si="4">E28+F28</f>
        <v>3502</v>
      </c>
    </row>
    <row r="29" spans="1:10" s="554" customFormat="1" ht="23.25" customHeight="1" x14ac:dyDescent="0.2">
      <c r="A29" s="557"/>
      <c r="B29" s="510" t="s">
        <v>306</v>
      </c>
      <c r="C29" s="498" t="s">
        <v>1027</v>
      </c>
      <c r="D29" s="499" t="s">
        <v>296</v>
      </c>
      <c r="E29" s="499">
        <v>192113</v>
      </c>
      <c r="F29" s="499">
        <v>5804</v>
      </c>
      <c r="G29" s="500">
        <f t="shared" si="4"/>
        <v>197917</v>
      </c>
    </row>
    <row r="30" spans="1:10" s="554" customFormat="1" ht="23.25" customHeight="1" x14ac:dyDescent="0.2">
      <c r="A30" s="557"/>
      <c r="B30" s="510" t="s">
        <v>1099</v>
      </c>
      <c r="C30" s="498" t="s">
        <v>1028</v>
      </c>
      <c r="D30" s="499" t="s">
        <v>296</v>
      </c>
      <c r="E30" s="499">
        <v>39202</v>
      </c>
      <c r="F30" s="499">
        <v>541</v>
      </c>
      <c r="G30" s="500">
        <f t="shared" si="4"/>
        <v>39743</v>
      </c>
    </row>
    <row r="31" spans="1:10" s="554" customFormat="1" ht="23.25" customHeight="1" x14ac:dyDescent="0.2">
      <c r="A31" s="557"/>
      <c r="B31" s="510" t="s">
        <v>1100</v>
      </c>
      <c r="C31" s="498" t="s">
        <v>1101</v>
      </c>
      <c r="D31" s="499" t="s">
        <v>1049</v>
      </c>
      <c r="E31" s="499">
        <v>1095</v>
      </c>
      <c r="F31" s="499">
        <v>296</v>
      </c>
      <c r="G31" s="500">
        <f t="shared" si="4"/>
        <v>1391</v>
      </c>
    </row>
    <row r="32" spans="1:10" s="554" customFormat="1" ht="23.25" customHeight="1" x14ac:dyDescent="0.2">
      <c r="A32" s="557"/>
      <c r="B32" s="510" t="s">
        <v>1092</v>
      </c>
      <c r="C32" s="498" t="s">
        <v>1060</v>
      </c>
      <c r="D32" s="499" t="s">
        <v>296</v>
      </c>
      <c r="E32" s="499">
        <v>9350</v>
      </c>
      <c r="F32" s="499">
        <v>2525</v>
      </c>
      <c r="G32" s="500">
        <f t="shared" si="4"/>
        <v>11875</v>
      </c>
    </row>
    <row r="33" spans="1:11" s="554" customFormat="1" ht="23.25" customHeight="1" x14ac:dyDescent="0.2">
      <c r="A33" s="557"/>
      <c r="B33" s="510" t="s">
        <v>1093</v>
      </c>
      <c r="C33" s="498" t="s">
        <v>1094</v>
      </c>
      <c r="D33" s="499" t="s">
        <v>1049</v>
      </c>
      <c r="E33" s="499">
        <v>183</v>
      </c>
      <c r="F33" s="499">
        <v>49</v>
      </c>
      <c r="G33" s="500">
        <f t="shared" si="4"/>
        <v>232</v>
      </c>
    </row>
    <row r="34" spans="1:11" s="554" customFormat="1" ht="23.25" customHeight="1" x14ac:dyDescent="0.2">
      <c r="A34" s="557"/>
      <c r="B34" s="510" t="s">
        <v>309</v>
      </c>
      <c r="C34" s="498" t="s">
        <v>1062</v>
      </c>
      <c r="D34" s="499" t="s">
        <v>1049</v>
      </c>
      <c r="E34" s="499">
        <v>8000</v>
      </c>
      <c r="F34" s="499">
        <v>2160</v>
      </c>
      <c r="G34" s="500">
        <f t="shared" si="4"/>
        <v>10160</v>
      </c>
    </row>
    <row r="35" spans="1:11" s="554" customFormat="1" ht="23.25" customHeight="1" x14ac:dyDescent="0.2">
      <c r="A35" s="557"/>
      <c r="B35" s="510" t="s">
        <v>310</v>
      </c>
      <c r="C35" s="498" t="s">
        <v>1048</v>
      </c>
      <c r="D35" s="499" t="s">
        <v>1049</v>
      </c>
      <c r="E35" s="499">
        <v>2000</v>
      </c>
      <c r="F35" s="499">
        <v>540</v>
      </c>
      <c r="G35" s="500">
        <f t="shared" si="4"/>
        <v>2540</v>
      </c>
    </row>
    <row r="36" spans="1:11" s="554" customFormat="1" ht="23.25" customHeight="1" x14ac:dyDescent="0.2">
      <c r="A36" s="557"/>
      <c r="B36" s="510" t="s">
        <v>337</v>
      </c>
      <c r="C36" s="498" t="s">
        <v>1077</v>
      </c>
      <c r="D36" s="499" t="s">
        <v>1049</v>
      </c>
      <c r="E36" s="499">
        <v>4724</v>
      </c>
      <c r="F36" s="499">
        <v>1276</v>
      </c>
      <c r="G36" s="500">
        <f t="shared" si="4"/>
        <v>6000</v>
      </c>
    </row>
    <row r="37" spans="1:11" s="554" customFormat="1" ht="23.25" customHeight="1" x14ac:dyDescent="0.2">
      <c r="A37" s="557"/>
      <c r="B37" s="510" t="s">
        <v>338</v>
      </c>
      <c r="C37" s="498" t="s">
        <v>1096</v>
      </c>
      <c r="D37" s="499" t="s">
        <v>1049</v>
      </c>
      <c r="E37" s="499">
        <v>16235</v>
      </c>
      <c r="F37" s="499">
        <v>4384</v>
      </c>
      <c r="G37" s="500">
        <f t="shared" si="4"/>
        <v>20619</v>
      </c>
    </row>
    <row r="38" spans="1:11" s="554" customFormat="1" ht="23.25" customHeight="1" x14ac:dyDescent="0.2">
      <c r="A38" s="557"/>
      <c r="B38" s="510" t="s">
        <v>339</v>
      </c>
      <c r="C38" s="498" t="s">
        <v>1097</v>
      </c>
      <c r="D38" s="499" t="s">
        <v>1049</v>
      </c>
      <c r="E38" s="499">
        <v>325</v>
      </c>
      <c r="F38" s="499">
        <v>88</v>
      </c>
      <c r="G38" s="500">
        <f t="shared" si="4"/>
        <v>413</v>
      </c>
    </row>
    <row r="39" spans="1:11" ht="7.5" customHeight="1" thickBot="1" x14ac:dyDescent="0.25">
      <c r="A39" s="504"/>
      <c r="B39" s="510"/>
      <c r="C39" s="501"/>
      <c r="D39" s="499"/>
      <c r="E39" s="499"/>
      <c r="F39" s="499"/>
      <c r="G39" s="500"/>
    </row>
    <row r="40" spans="1:11" ht="13.9" customHeight="1" thickBot="1" x14ac:dyDescent="0.25">
      <c r="A40" s="504"/>
      <c r="B40" s="583"/>
      <c r="C40" s="514" t="s">
        <v>311</v>
      </c>
      <c r="D40" s="515"/>
      <c r="E40" s="515">
        <f>SUM(E24:E39)</f>
        <v>757700</v>
      </c>
      <c r="F40" s="515">
        <f>SUM(F24:F39)</f>
        <v>24002</v>
      </c>
      <c r="G40" s="516">
        <f>SUM(G24:G39)</f>
        <v>781702</v>
      </c>
    </row>
    <row r="41" spans="1:11" ht="13.9" customHeight="1" x14ac:dyDescent="0.2">
      <c r="A41" s="504"/>
      <c r="B41" s="574"/>
      <c r="C41" s="511"/>
      <c r="G41" s="508"/>
    </row>
    <row r="42" spans="1:11" ht="13.9" customHeight="1" x14ac:dyDescent="0.2">
      <c r="A42" s="504"/>
      <c r="B42" s="510"/>
      <c r="C42" s="511"/>
      <c r="G42" s="508"/>
    </row>
    <row r="43" spans="1:11" s="570" customFormat="1" ht="15.75" customHeight="1" x14ac:dyDescent="0.15">
      <c r="A43" s="569"/>
      <c r="B43" s="505" t="s">
        <v>312</v>
      </c>
      <c r="C43" s="506" t="s">
        <v>313</v>
      </c>
      <c r="D43" s="584"/>
      <c r="E43" s="584"/>
      <c r="F43" s="584"/>
      <c r="G43" s="508"/>
    </row>
    <row r="44" spans="1:11" s="570" customFormat="1" ht="15.75" customHeight="1" x14ac:dyDescent="0.15">
      <c r="A44" s="569"/>
      <c r="B44" s="510" t="s">
        <v>295</v>
      </c>
      <c r="C44" s="511" t="s">
        <v>596</v>
      </c>
      <c r="D44" s="499" t="s">
        <v>208</v>
      </c>
      <c r="E44" s="499">
        <v>6000</v>
      </c>
      <c r="F44" s="499">
        <v>1620</v>
      </c>
      <c r="G44" s="500">
        <f>E44+F44</f>
        <v>7620</v>
      </c>
    </row>
    <row r="45" spans="1:11" s="570" customFormat="1" ht="15.75" customHeight="1" x14ac:dyDescent="0.2">
      <c r="A45" s="569"/>
      <c r="B45" s="510" t="s">
        <v>303</v>
      </c>
      <c r="C45" s="571" t="s">
        <v>123</v>
      </c>
      <c r="D45" s="499" t="s">
        <v>208</v>
      </c>
      <c r="E45" s="499">
        <v>1000</v>
      </c>
      <c r="F45" s="499">
        <v>270</v>
      </c>
      <c r="G45" s="500">
        <f>SUM(E45:F45)</f>
        <v>1270</v>
      </c>
      <c r="K45" s="501"/>
    </row>
    <row r="46" spans="1:11" s="570" customFormat="1" ht="11.25" x14ac:dyDescent="0.15">
      <c r="A46" s="569"/>
      <c r="B46" s="510" t="s">
        <v>304</v>
      </c>
      <c r="C46" s="501" t="s">
        <v>1028</v>
      </c>
      <c r="D46" s="499" t="s">
        <v>620</v>
      </c>
      <c r="E46" s="499">
        <v>817</v>
      </c>
      <c r="F46" s="499">
        <v>221</v>
      </c>
      <c r="G46" s="500">
        <f>E46+F46</f>
        <v>1038</v>
      </c>
    </row>
    <row r="47" spans="1:11" s="570" customFormat="1" ht="11.25" x14ac:dyDescent="0.15">
      <c r="A47" s="569"/>
      <c r="B47" s="510" t="s">
        <v>305</v>
      </c>
      <c r="C47" s="501" t="s">
        <v>1122</v>
      </c>
      <c r="D47" s="499" t="s">
        <v>208</v>
      </c>
      <c r="E47" s="499">
        <v>7874</v>
      </c>
      <c r="F47" s="499">
        <v>2126</v>
      </c>
      <c r="G47" s="500">
        <f>E47+F47</f>
        <v>10000</v>
      </c>
    </row>
    <row r="48" spans="1:11" s="570" customFormat="1" ht="9.75" customHeight="1" thickBot="1" x14ac:dyDescent="0.2">
      <c r="A48" s="569"/>
      <c r="B48" s="510"/>
      <c r="C48" s="555"/>
      <c r="D48" s="499"/>
      <c r="E48" s="499"/>
      <c r="F48" s="499"/>
      <c r="G48" s="500"/>
    </row>
    <row r="49" spans="1:14" s="570" customFormat="1" ht="12" customHeight="1" thickBot="1" x14ac:dyDescent="0.2">
      <c r="A49" s="569"/>
      <c r="B49" s="585"/>
      <c r="C49" s="514" t="s">
        <v>314</v>
      </c>
      <c r="D49" s="515"/>
      <c r="E49" s="515">
        <f>SUM(E44:E47)</f>
        <v>15691</v>
      </c>
      <c r="F49" s="515">
        <f>SUM(F44:F47)</f>
        <v>4237</v>
      </c>
      <c r="G49" s="516">
        <f>SUM(G44:G47)</f>
        <v>19928</v>
      </c>
      <c r="H49" s="584"/>
    </row>
    <row r="50" spans="1:14" s="570" customFormat="1" ht="12" customHeight="1" x14ac:dyDescent="0.15">
      <c r="A50" s="569"/>
      <c r="B50" s="505"/>
      <c r="C50" s="506"/>
      <c r="D50" s="584"/>
      <c r="E50" s="584"/>
      <c r="F50" s="584"/>
      <c r="G50" s="508"/>
    </row>
    <row r="51" spans="1:14" ht="15" customHeight="1" x14ac:dyDescent="0.2">
      <c r="A51" s="504"/>
      <c r="B51" s="505" t="s">
        <v>315</v>
      </c>
      <c r="C51" s="506" t="s">
        <v>316</v>
      </c>
      <c r="D51" s="584"/>
      <c r="E51" s="584">
        <v>0</v>
      </c>
      <c r="F51" s="584">
        <v>0</v>
      </c>
      <c r="G51" s="508">
        <v>0</v>
      </c>
    </row>
    <row r="52" spans="1:14" ht="15" customHeight="1" thickBot="1" x14ac:dyDescent="0.25">
      <c r="A52" s="504"/>
      <c r="B52" s="505"/>
      <c r="C52" s="511"/>
      <c r="G52" s="508"/>
    </row>
    <row r="53" spans="1:14" ht="13.5" customHeight="1" thickBot="1" x14ac:dyDescent="0.25">
      <c r="A53" s="504"/>
      <c r="B53" s="585"/>
      <c r="C53" s="514" t="s">
        <v>317</v>
      </c>
      <c r="D53" s="515"/>
      <c r="E53" s="515">
        <f>E51</f>
        <v>0</v>
      </c>
      <c r="F53" s="515">
        <f t="shared" ref="F53:G53" si="5">F51</f>
        <v>0</v>
      </c>
      <c r="G53" s="516">
        <f t="shared" si="5"/>
        <v>0</v>
      </c>
    </row>
    <row r="54" spans="1:14" ht="13.5" customHeight="1" x14ac:dyDescent="0.2">
      <c r="A54" s="504"/>
      <c r="B54" s="505"/>
      <c r="C54" s="506"/>
      <c r="D54" s="584"/>
      <c r="E54" s="584"/>
      <c r="F54" s="584"/>
      <c r="G54" s="508"/>
    </row>
    <row r="55" spans="1:14" ht="13.5" customHeight="1" x14ac:dyDescent="0.2">
      <c r="A55" s="504"/>
      <c r="B55" s="505" t="s">
        <v>81</v>
      </c>
      <c r="C55" s="506" t="s">
        <v>124</v>
      </c>
      <c r="D55" s="584"/>
      <c r="E55" s="509"/>
      <c r="F55" s="509"/>
      <c r="G55" s="586"/>
    </row>
    <row r="56" spans="1:14" ht="33.75" customHeight="1" x14ac:dyDescent="0.2">
      <c r="A56" s="504"/>
      <c r="B56" s="510" t="s">
        <v>295</v>
      </c>
      <c r="C56" s="511" t="s">
        <v>662</v>
      </c>
      <c r="D56" s="499" t="s">
        <v>208</v>
      </c>
      <c r="E56" s="499">
        <v>4490</v>
      </c>
      <c r="F56" s="499">
        <v>1212</v>
      </c>
      <c r="G56" s="500">
        <f>SUM(E56:F56)</f>
        <v>5702</v>
      </c>
    </row>
    <row r="57" spans="1:14" ht="7.5" customHeight="1" thickBot="1" x14ac:dyDescent="0.25">
      <c r="A57" s="504"/>
      <c r="B57" s="587"/>
      <c r="C57" s="588"/>
      <c r="D57" s="589"/>
      <c r="E57" s="589"/>
      <c r="F57" s="589"/>
      <c r="G57" s="590"/>
      <c r="H57" s="570"/>
    </row>
    <row r="58" spans="1:14" ht="12.75" customHeight="1" thickBot="1" x14ac:dyDescent="0.25">
      <c r="A58" s="504"/>
      <c r="B58" s="587"/>
      <c r="C58" s="591" t="s">
        <v>125</v>
      </c>
      <c r="D58" s="592"/>
      <c r="E58" s="592">
        <f>SUM(E56:E57)</f>
        <v>4490</v>
      </c>
      <c r="F58" s="592">
        <f>SUM(F56:F57)</f>
        <v>1212</v>
      </c>
      <c r="G58" s="593">
        <f>SUM(G56:G57)</f>
        <v>5702</v>
      </c>
      <c r="H58" s="507"/>
      <c r="J58" s="594"/>
      <c r="K58" s="594"/>
      <c r="M58" s="594"/>
      <c r="N58" s="594"/>
    </row>
    <row r="59" spans="1:14" ht="12.75" customHeight="1" x14ac:dyDescent="0.2">
      <c r="A59" s="504"/>
      <c r="B59" s="510"/>
      <c r="C59" s="506"/>
      <c r="D59" s="584"/>
      <c r="E59" s="584"/>
      <c r="F59" s="584"/>
      <c r="G59" s="508"/>
      <c r="H59" s="507"/>
      <c r="M59" s="594"/>
    </row>
    <row r="60" spans="1:14" ht="24" customHeight="1" x14ac:dyDescent="0.2">
      <c r="A60" s="504"/>
      <c r="B60" s="505" t="s">
        <v>82</v>
      </c>
      <c r="C60" s="506" t="s">
        <v>665</v>
      </c>
      <c r="D60" s="584"/>
      <c r="E60" s="584">
        <v>0</v>
      </c>
      <c r="F60" s="584">
        <v>0</v>
      </c>
      <c r="G60" s="508">
        <v>0</v>
      </c>
    </row>
    <row r="61" spans="1:14" s="554" customFormat="1" ht="24" customHeight="1" x14ac:dyDescent="0.2">
      <c r="A61" s="557"/>
      <c r="B61" s="510"/>
      <c r="C61" s="511"/>
      <c r="D61" s="499"/>
      <c r="E61" s="595"/>
      <c r="F61" s="595"/>
      <c r="G61" s="500"/>
    </row>
    <row r="62" spans="1:14" ht="8.25" customHeight="1" thickBot="1" x14ac:dyDescent="0.25">
      <c r="A62" s="504"/>
      <c r="B62" s="510"/>
      <c r="C62" s="511"/>
      <c r="D62" s="499"/>
      <c r="E62" s="499"/>
      <c r="F62" s="499"/>
      <c r="G62" s="500"/>
    </row>
    <row r="63" spans="1:14" ht="22.5" customHeight="1" thickBot="1" x14ac:dyDescent="0.25">
      <c r="A63" s="504"/>
      <c r="B63" s="513"/>
      <c r="C63" s="596" t="s">
        <v>318</v>
      </c>
      <c r="D63" s="597"/>
      <c r="E63" s="515">
        <f>E61</f>
        <v>0</v>
      </c>
      <c r="F63" s="515">
        <f>F61</f>
        <v>0</v>
      </c>
      <c r="G63" s="516">
        <f>G61</f>
        <v>0</v>
      </c>
    </row>
    <row r="64" spans="1:14" ht="13.5" customHeight="1" x14ac:dyDescent="0.2">
      <c r="A64" s="504"/>
      <c r="B64" s="510"/>
      <c r="C64" s="506"/>
      <c r="D64" s="584"/>
      <c r="E64" s="584"/>
      <c r="F64" s="584"/>
      <c r="G64" s="508"/>
    </row>
    <row r="65" spans="1:7" ht="22.5" customHeight="1" x14ac:dyDescent="0.2">
      <c r="A65" s="504"/>
      <c r="B65" s="510" t="s">
        <v>295</v>
      </c>
      <c r="C65" s="511" t="s">
        <v>1095</v>
      </c>
      <c r="E65" s="507">
        <v>42</v>
      </c>
      <c r="G65" s="586">
        <v>42</v>
      </c>
    </row>
    <row r="66" spans="1:7" ht="22.5" customHeight="1" x14ac:dyDescent="0.2">
      <c r="A66" s="504"/>
      <c r="B66" s="510" t="s">
        <v>303</v>
      </c>
      <c r="C66" s="511" t="s">
        <v>1087</v>
      </c>
      <c r="E66" s="507">
        <v>1532</v>
      </c>
      <c r="G66" s="586">
        <v>1532</v>
      </c>
    </row>
    <row r="67" spans="1:7" ht="12" thickBot="1" x14ac:dyDescent="0.25">
      <c r="A67" s="504"/>
      <c r="B67" s="598"/>
      <c r="C67" s="588"/>
      <c r="D67" s="599"/>
      <c r="E67" s="592"/>
      <c r="F67" s="592"/>
      <c r="G67" s="593"/>
    </row>
    <row r="68" spans="1:7" ht="12.75" customHeight="1" thickBot="1" x14ac:dyDescent="0.25">
      <c r="A68" s="504"/>
      <c r="B68" s="600" t="s">
        <v>83</v>
      </c>
      <c r="C68" s="601" t="s">
        <v>674</v>
      </c>
      <c r="D68" s="602"/>
      <c r="E68" s="579">
        <f>SUM(E65:E67)</f>
        <v>1574</v>
      </c>
      <c r="F68" s="579">
        <f t="shared" ref="F68:G68" si="6">SUM(F65:F67)</f>
        <v>0</v>
      </c>
      <c r="G68" s="580">
        <f t="shared" si="6"/>
        <v>1574</v>
      </c>
    </row>
    <row r="69" spans="1:7" ht="12.75" customHeight="1" x14ac:dyDescent="0.2">
      <c r="A69" s="504"/>
      <c r="B69" s="510"/>
      <c r="C69" s="511"/>
      <c r="E69" s="584"/>
      <c r="F69" s="584"/>
      <c r="G69" s="508"/>
    </row>
    <row r="70" spans="1:7" ht="12" customHeight="1" x14ac:dyDescent="0.2">
      <c r="A70" s="504"/>
      <c r="B70" s="510"/>
      <c r="C70" s="511"/>
      <c r="G70" s="508"/>
    </row>
    <row r="71" spans="1:7" ht="12.75" customHeight="1" x14ac:dyDescent="0.2">
      <c r="A71" s="504"/>
      <c r="B71" s="505" t="s">
        <v>675</v>
      </c>
      <c r="C71" s="506" t="s">
        <v>203</v>
      </c>
      <c r="G71" s="508"/>
    </row>
    <row r="72" spans="1:7" ht="13.5" customHeight="1" x14ac:dyDescent="0.2">
      <c r="A72" s="504"/>
      <c r="B72" s="510" t="s">
        <v>295</v>
      </c>
      <c r="C72" s="511" t="s">
        <v>69</v>
      </c>
      <c r="E72" s="507">
        <v>1051</v>
      </c>
      <c r="G72" s="508">
        <f>SUM(E72:F72)</f>
        <v>1051</v>
      </c>
    </row>
    <row r="73" spans="1:7" ht="13.5" customHeight="1" x14ac:dyDescent="0.2">
      <c r="A73" s="504"/>
      <c r="B73" s="510" t="s">
        <v>303</v>
      </c>
      <c r="C73" s="511" t="s">
        <v>211</v>
      </c>
      <c r="E73" s="507">
        <v>62230</v>
      </c>
      <c r="G73" s="508">
        <f>SUM(E73:F73)</f>
        <v>62230</v>
      </c>
    </row>
    <row r="74" spans="1:7" ht="12" customHeight="1" thickBot="1" x14ac:dyDescent="0.25">
      <c r="A74" s="504"/>
      <c r="B74" s="510"/>
      <c r="C74" s="512"/>
      <c r="D74" s="499"/>
      <c r="E74" s="499"/>
      <c r="F74" s="499"/>
      <c r="G74" s="500"/>
    </row>
    <row r="75" spans="1:7" ht="13.5" customHeight="1" thickBot="1" x14ac:dyDescent="0.25">
      <c r="A75" s="504"/>
      <c r="B75" s="513"/>
      <c r="C75" s="514" t="s">
        <v>319</v>
      </c>
      <c r="D75" s="515"/>
      <c r="E75" s="515">
        <f>SUM(E72:E74)</f>
        <v>63281</v>
      </c>
      <c r="F75" s="515">
        <f>SUM(F72:F74)</f>
        <v>0</v>
      </c>
      <c r="G75" s="516">
        <f>SUM(G72:G74)</f>
        <v>63281</v>
      </c>
    </row>
    <row r="76" spans="1:7" ht="12.75" customHeight="1" x14ac:dyDescent="0.2">
      <c r="A76" s="504"/>
      <c r="B76" s="510"/>
      <c r="C76" s="506"/>
      <c r="G76" s="508"/>
    </row>
    <row r="77" spans="1:7" ht="12.75" customHeight="1" x14ac:dyDescent="0.2">
      <c r="A77" s="504"/>
      <c r="B77" s="505" t="s">
        <v>676</v>
      </c>
      <c r="C77" s="506" t="s">
        <v>521</v>
      </c>
      <c r="G77" s="508"/>
    </row>
    <row r="78" spans="1:7" ht="15" customHeight="1" x14ac:dyDescent="0.2">
      <c r="A78" s="504"/>
      <c r="B78" s="510" t="s">
        <v>295</v>
      </c>
      <c r="C78" s="511" t="s">
        <v>563</v>
      </c>
      <c r="D78" s="499"/>
      <c r="E78" s="499">
        <v>0</v>
      </c>
      <c r="F78" s="499">
        <v>0</v>
      </c>
      <c r="G78" s="500">
        <f>E78</f>
        <v>0</v>
      </c>
    </row>
    <row r="79" spans="1:7" ht="12" customHeight="1" thickBot="1" x14ac:dyDescent="0.25">
      <c r="A79" s="504"/>
      <c r="B79" s="510"/>
      <c r="C79" s="511"/>
      <c r="G79" s="508"/>
    </row>
    <row r="80" spans="1:7" ht="21.75" customHeight="1" thickBot="1" x14ac:dyDescent="0.25">
      <c r="A80" s="504"/>
      <c r="B80" s="513"/>
      <c r="C80" s="514" t="s">
        <v>320</v>
      </c>
      <c r="D80" s="603"/>
      <c r="E80" s="603">
        <f>SUM(E78:E78)</f>
        <v>0</v>
      </c>
      <c r="F80" s="603">
        <f>SUM(F78:F78)</f>
        <v>0</v>
      </c>
      <c r="G80" s="604">
        <f>SUM(G78:G78)</f>
        <v>0</v>
      </c>
    </row>
    <row r="81" spans="1:7" ht="13.5" customHeight="1" x14ac:dyDescent="0.2">
      <c r="A81" s="504"/>
      <c r="B81" s="510"/>
      <c r="C81" s="506"/>
      <c r="D81" s="584"/>
      <c r="E81" s="584"/>
      <c r="F81" s="584"/>
      <c r="G81" s="508"/>
    </row>
    <row r="82" spans="1:7" ht="13.5" customHeight="1" thickBot="1" x14ac:dyDescent="0.25">
      <c r="A82" s="504"/>
      <c r="B82" s="587"/>
      <c r="C82" s="591"/>
      <c r="D82" s="592"/>
      <c r="E82" s="592"/>
      <c r="F82" s="592"/>
      <c r="G82" s="593"/>
    </row>
    <row r="83" spans="1:7" ht="13.5" customHeight="1" thickBot="1" x14ac:dyDescent="0.25">
      <c r="A83" s="504"/>
      <c r="B83" s="513"/>
      <c r="C83" s="578" t="s">
        <v>126</v>
      </c>
      <c r="D83" s="579"/>
      <c r="E83" s="579">
        <f>E16+E21+E40+E49+E53+E58+E63+E75+E80</f>
        <v>863677</v>
      </c>
      <c r="F83" s="579">
        <f>F16+F21+F40+F49+F53+F58+F63+F75+F80</f>
        <v>35530</v>
      </c>
      <c r="G83" s="580">
        <f>G16+G21+G40+G49+G53+G58+G63+G75+G80</f>
        <v>899207</v>
      </c>
    </row>
    <row r="84" spans="1:7" ht="13.5" customHeight="1" x14ac:dyDescent="0.2">
      <c r="A84" s="504"/>
      <c r="B84" s="510"/>
      <c r="C84" s="506"/>
      <c r="D84" s="584"/>
      <c r="E84" s="584"/>
      <c r="F84" s="584"/>
      <c r="G84" s="508"/>
    </row>
    <row r="85" spans="1:7" s="570" customFormat="1" ht="13.5" customHeight="1" x14ac:dyDescent="0.15">
      <c r="A85" s="569"/>
      <c r="B85" s="510"/>
      <c r="C85" s="506"/>
      <c r="D85" s="584"/>
      <c r="E85" s="584"/>
      <c r="F85" s="584"/>
      <c r="G85" s="508"/>
    </row>
    <row r="86" spans="1:7" s="570" customFormat="1" ht="15.75" customHeight="1" x14ac:dyDescent="0.15">
      <c r="A86" s="569"/>
      <c r="B86" s="505" t="s">
        <v>127</v>
      </c>
      <c r="C86" s="506" t="s">
        <v>321</v>
      </c>
      <c r="D86" s="584"/>
      <c r="E86" s="584"/>
      <c r="F86" s="584"/>
      <c r="G86" s="508"/>
    </row>
    <row r="87" spans="1:7" s="556" customFormat="1" ht="21.75" customHeight="1" x14ac:dyDescent="0.2">
      <c r="A87" s="605"/>
      <c r="B87" s="510" t="s">
        <v>295</v>
      </c>
      <c r="C87" s="511" t="s">
        <v>1030</v>
      </c>
      <c r="D87" s="499" t="s">
        <v>208</v>
      </c>
      <c r="E87" s="499">
        <v>1000</v>
      </c>
      <c r="F87" s="499">
        <v>270</v>
      </c>
      <c r="G87" s="500">
        <f>SUM(E87:F87)</f>
        <v>1270</v>
      </c>
    </row>
    <row r="88" spans="1:7" s="570" customFormat="1" ht="21.75" customHeight="1" thickBot="1" x14ac:dyDescent="0.2">
      <c r="A88" s="569"/>
      <c r="B88" s="510" t="s">
        <v>303</v>
      </c>
      <c r="C88" s="511" t="s">
        <v>510</v>
      </c>
      <c r="D88" s="499" t="s">
        <v>208</v>
      </c>
      <c r="E88" s="499">
        <v>1520</v>
      </c>
      <c r="F88" s="499">
        <v>410</v>
      </c>
      <c r="G88" s="606">
        <f>SUM(E88:F88)</f>
        <v>1930</v>
      </c>
    </row>
    <row r="89" spans="1:7" s="570" customFormat="1" ht="21.75" customHeight="1" thickBot="1" x14ac:dyDescent="0.2">
      <c r="A89" s="569"/>
      <c r="B89" s="513"/>
      <c r="C89" s="514" t="s">
        <v>322</v>
      </c>
      <c r="D89" s="515"/>
      <c r="E89" s="603">
        <f>SUM(E87:E88)</f>
        <v>2520</v>
      </c>
      <c r="F89" s="603">
        <f>SUM(F87:F88)</f>
        <v>680</v>
      </c>
      <c r="G89" s="604">
        <f>SUM(G87:G88)</f>
        <v>3200</v>
      </c>
    </row>
    <row r="90" spans="1:7" s="570" customFormat="1" ht="13.5" customHeight="1" x14ac:dyDescent="0.15">
      <c r="A90" s="569"/>
      <c r="B90" s="510"/>
      <c r="C90" s="506"/>
      <c r="D90" s="584"/>
      <c r="E90" s="584"/>
      <c r="F90" s="584"/>
      <c r="G90" s="508"/>
    </row>
    <row r="91" spans="1:7" s="570" customFormat="1" ht="13.5" customHeight="1" x14ac:dyDescent="0.15">
      <c r="A91" s="569"/>
      <c r="B91" s="505" t="s">
        <v>323</v>
      </c>
      <c r="C91" s="506" t="s">
        <v>71</v>
      </c>
      <c r="D91" s="584"/>
      <c r="E91" s="584"/>
      <c r="F91" s="584"/>
      <c r="G91" s="508"/>
    </row>
    <row r="92" spans="1:7" s="570" customFormat="1" ht="16.5" customHeight="1" x14ac:dyDescent="0.15">
      <c r="A92" s="569"/>
      <c r="B92" s="510" t="s">
        <v>295</v>
      </c>
      <c r="C92" s="511" t="s">
        <v>1030</v>
      </c>
      <c r="D92" s="499" t="s">
        <v>210</v>
      </c>
      <c r="E92" s="499">
        <v>12489</v>
      </c>
      <c r="F92" s="499">
        <v>3372</v>
      </c>
      <c r="G92" s="500">
        <f>E92+F92</f>
        <v>15861</v>
      </c>
    </row>
    <row r="93" spans="1:7" ht="16.5" customHeight="1" thickBot="1" x14ac:dyDescent="0.25">
      <c r="A93" s="504"/>
      <c r="B93" s="510"/>
      <c r="C93" s="511"/>
      <c r="D93" s="499"/>
      <c r="E93" s="499"/>
      <c r="F93" s="499"/>
      <c r="G93" s="500"/>
    </row>
    <row r="94" spans="1:7" ht="21.75" customHeight="1" thickBot="1" x14ac:dyDescent="0.25">
      <c r="A94" s="504"/>
      <c r="B94" s="513"/>
      <c r="C94" s="578" t="s">
        <v>70</v>
      </c>
      <c r="D94" s="651"/>
      <c r="E94" s="651">
        <f>SUM(E92:E93)</f>
        <v>12489</v>
      </c>
      <c r="F94" s="651">
        <f>SUM(F92:F93)</f>
        <v>3372</v>
      </c>
      <c r="G94" s="652">
        <f>SUM(G92:G93)</f>
        <v>15861</v>
      </c>
    </row>
    <row r="95" spans="1:7" ht="13.5" customHeight="1" x14ac:dyDescent="0.2">
      <c r="A95" s="504"/>
      <c r="B95" s="510"/>
      <c r="C95" s="511"/>
      <c r="G95" s="586"/>
    </row>
    <row r="96" spans="1:7" s="570" customFormat="1" ht="26.25" customHeight="1" x14ac:dyDescent="0.2">
      <c r="A96" s="569"/>
      <c r="B96" s="510" t="s">
        <v>677</v>
      </c>
      <c r="C96" s="506" t="s">
        <v>492</v>
      </c>
      <c r="D96" s="584"/>
      <c r="E96" s="507"/>
      <c r="F96" s="507"/>
      <c r="G96" s="508"/>
    </row>
    <row r="97" spans="1:7" s="570" customFormat="1" ht="21.75" customHeight="1" x14ac:dyDescent="0.15">
      <c r="A97" s="569"/>
      <c r="B97" s="510" t="s">
        <v>295</v>
      </c>
      <c r="C97" s="511" t="s">
        <v>561</v>
      </c>
      <c r="D97" s="499" t="s">
        <v>208</v>
      </c>
      <c r="E97" s="499">
        <v>1024</v>
      </c>
      <c r="F97" s="499">
        <v>276</v>
      </c>
      <c r="G97" s="500">
        <f>SUM(E97:F97)</f>
        <v>1300</v>
      </c>
    </row>
    <row r="98" spans="1:7" s="570" customFormat="1" ht="21.75" customHeight="1" x14ac:dyDescent="0.15">
      <c r="A98" s="569"/>
      <c r="B98" s="510" t="s">
        <v>303</v>
      </c>
      <c r="C98" s="511" t="s">
        <v>1070</v>
      </c>
      <c r="D98" s="499" t="s">
        <v>208</v>
      </c>
      <c r="E98" s="499">
        <v>1976</v>
      </c>
      <c r="F98" s="499">
        <v>534</v>
      </c>
      <c r="G98" s="500">
        <f>SUM(E98:F98)</f>
        <v>2510</v>
      </c>
    </row>
    <row r="99" spans="1:7" s="570" customFormat="1" ht="12" customHeight="1" thickBot="1" x14ac:dyDescent="0.25">
      <c r="A99" s="569"/>
      <c r="B99" s="510"/>
      <c r="C99" s="511"/>
      <c r="D99" s="507"/>
      <c r="E99" s="507"/>
      <c r="F99" s="507"/>
      <c r="G99" s="586"/>
    </row>
    <row r="100" spans="1:7" s="570" customFormat="1" ht="21.75" customHeight="1" thickBot="1" x14ac:dyDescent="0.2">
      <c r="A100" s="569"/>
      <c r="B100" s="577"/>
      <c r="C100" s="653" t="s">
        <v>491</v>
      </c>
      <c r="D100" s="654"/>
      <c r="E100" s="651">
        <f>SUM(E97:E99)</f>
        <v>3000</v>
      </c>
      <c r="F100" s="651">
        <f>SUM(F97:F99)</f>
        <v>810</v>
      </c>
      <c r="G100" s="652">
        <f>SUM(G97:G99)</f>
        <v>3810</v>
      </c>
    </row>
    <row r="101" spans="1:7" s="570" customFormat="1" ht="13.5" customHeight="1" x14ac:dyDescent="0.15">
      <c r="A101" s="569"/>
      <c r="B101" s="505"/>
      <c r="C101" s="506"/>
      <c r="D101" s="584"/>
      <c r="E101" s="584"/>
      <c r="F101" s="584"/>
      <c r="G101" s="508"/>
    </row>
    <row r="102" spans="1:7" s="570" customFormat="1" ht="13.5" customHeight="1" x14ac:dyDescent="0.15">
      <c r="A102" s="569"/>
      <c r="B102" s="505" t="s">
        <v>680</v>
      </c>
      <c r="C102" s="506" t="s">
        <v>472</v>
      </c>
      <c r="D102" s="584"/>
      <c r="E102" s="584"/>
      <c r="F102" s="584"/>
      <c r="G102" s="508"/>
    </row>
    <row r="103" spans="1:7" s="556" customFormat="1" ht="21.75" customHeight="1" x14ac:dyDescent="0.2">
      <c r="A103" s="605"/>
      <c r="B103" s="510" t="s">
        <v>295</v>
      </c>
      <c r="C103" s="511" t="s">
        <v>561</v>
      </c>
      <c r="D103" s="499" t="s">
        <v>208</v>
      </c>
      <c r="E103" s="499">
        <v>3071</v>
      </c>
      <c r="F103" s="499">
        <v>829</v>
      </c>
      <c r="G103" s="500">
        <f>SUM(E103:F103)</f>
        <v>3900</v>
      </c>
    </row>
    <row r="104" spans="1:7" s="556" customFormat="1" ht="21.75" customHeight="1" x14ac:dyDescent="0.2">
      <c r="A104" s="605"/>
      <c r="B104" s="510" t="s">
        <v>303</v>
      </c>
      <c r="C104" s="511" t="s">
        <v>1071</v>
      </c>
      <c r="D104" s="499" t="s">
        <v>208</v>
      </c>
      <c r="E104" s="499">
        <v>394</v>
      </c>
      <c r="F104" s="499">
        <v>106</v>
      </c>
      <c r="G104" s="500">
        <f>SUM(E104:F104)</f>
        <v>500</v>
      </c>
    </row>
    <row r="105" spans="1:7" s="556" customFormat="1" ht="21.75" customHeight="1" x14ac:dyDescent="0.2">
      <c r="A105" s="605"/>
      <c r="B105" s="510" t="s">
        <v>304</v>
      </c>
      <c r="C105" s="511" t="s">
        <v>1072</v>
      </c>
      <c r="D105" s="499" t="s">
        <v>208</v>
      </c>
      <c r="E105" s="499">
        <v>2362</v>
      </c>
      <c r="F105" s="499">
        <v>638</v>
      </c>
      <c r="G105" s="500">
        <f>SUM(E105:F105)</f>
        <v>3000</v>
      </c>
    </row>
    <row r="106" spans="1:7" s="556" customFormat="1" ht="12.75" customHeight="1" thickBot="1" x14ac:dyDescent="0.25">
      <c r="A106" s="605"/>
      <c r="B106" s="510"/>
      <c r="C106" s="511"/>
      <c r="D106" s="499"/>
      <c r="E106" s="499"/>
      <c r="F106" s="499"/>
      <c r="G106" s="500"/>
    </row>
    <row r="107" spans="1:7" s="570" customFormat="1" ht="21.75" customHeight="1" thickBot="1" x14ac:dyDescent="0.2">
      <c r="A107" s="569"/>
      <c r="B107" s="577"/>
      <c r="C107" s="578" t="s">
        <v>16</v>
      </c>
      <c r="D107" s="651"/>
      <c r="E107" s="651">
        <f>SUM(E103:E106)</f>
        <v>5827</v>
      </c>
      <c r="F107" s="651">
        <f>SUM(F103:F106)</f>
        <v>1573</v>
      </c>
      <c r="G107" s="652">
        <f>SUM(G103:G106)</f>
        <v>7400</v>
      </c>
    </row>
    <row r="108" spans="1:7" s="570" customFormat="1" ht="13.5" customHeight="1" x14ac:dyDescent="0.15">
      <c r="A108" s="569"/>
      <c r="B108" s="505"/>
      <c r="C108" s="506"/>
      <c r="D108" s="584"/>
      <c r="E108" s="584"/>
      <c r="F108" s="584"/>
      <c r="G108" s="508"/>
    </row>
    <row r="109" spans="1:7" s="570" customFormat="1" ht="13.5" customHeight="1" x14ac:dyDescent="0.2">
      <c r="A109" s="569"/>
      <c r="B109" s="510"/>
      <c r="C109" s="511"/>
      <c r="D109" s="507"/>
      <c r="E109" s="507"/>
      <c r="F109" s="507"/>
      <c r="G109" s="508"/>
    </row>
    <row r="110" spans="1:7" s="570" customFormat="1" ht="13.5" customHeight="1" x14ac:dyDescent="0.15">
      <c r="A110" s="569"/>
      <c r="B110" s="505" t="s">
        <v>681</v>
      </c>
      <c r="C110" s="506" t="s">
        <v>324</v>
      </c>
      <c r="D110" s="584"/>
      <c r="E110" s="584">
        <v>0</v>
      </c>
      <c r="F110" s="584">
        <v>0</v>
      </c>
      <c r="G110" s="508">
        <v>0</v>
      </c>
    </row>
    <row r="111" spans="1:7" s="570" customFormat="1" ht="11.25" customHeight="1" thickBot="1" x14ac:dyDescent="0.25">
      <c r="A111" s="569"/>
      <c r="B111" s="587"/>
      <c r="C111" s="511"/>
      <c r="D111" s="507"/>
      <c r="E111" s="507"/>
      <c r="F111" s="507"/>
      <c r="G111" s="508"/>
    </row>
    <row r="112" spans="1:7" s="570" customFormat="1" ht="21.75" customHeight="1" thickBot="1" x14ac:dyDescent="0.25">
      <c r="A112" s="569"/>
      <c r="B112" s="513"/>
      <c r="C112" s="514" t="s">
        <v>325</v>
      </c>
      <c r="D112" s="655"/>
      <c r="E112" s="515">
        <f>E110</f>
        <v>0</v>
      </c>
      <c r="F112" s="515">
        <f t="shared" ref="F112:G112" si="7">F110</f>
        <v>0</v>
      </c>
      <c r="G112" s="516">
        <f t="shared" si="7"/>
        <v>0</v>
      </c>
    </row>
    <row r="113" spans="1:7" ht="13.5" customHeight="1" thickBot="1" x14ac:dyDescent="0.25">
      <c r="A113" s="504"/>
      <c r="B113" s="510"/>
      <c r="C113" s="511"/>
      <c r="G113" s="508"/>
    </row>
    <row r="114" spans="1:7" s="570" customFormat="1" ht="20.25" customHeight="1" thickBot="1" x14ac:dyDescent="0.2">
      <c r="A114" s="569"/>
      <c r="B114" s="513"/>
      <c r="C114" s="514" t="s">
        <v>326</v>
      </c>
      <c r="D114" s="603"/>
      <c r="E114" s="603">
        <f>E16+E21+E40+E49+E53+E58+E63+E75+E80+E89+E94+E100+E107+E112</f>
        <v>887513</v>
      </c>
      <c r="F114" s="603">
        <f>F16+F21+F40+F49+F53+F58+F63+F75+F80+F89+F94+F100+F107+F112</f>
        <v>41965</v>
      </c>
      <c r="G114" s="603">
        <f>G16+G21+G40+G49+G53+G58+G63+G75+G80+G89+G94+G100+G107+G112</f>
        <v>929478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2024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2024-06-18T23:53:37Z</cp:lastPrinted>
  <dcterms:created xsi:type="dcterms:W3CDTF">2013-12-16T15:47:29Z</dcterms:created>
  <dcterms:modified xsi:type="dcterms:W3CDTF">2024-06-19T08:38:26Z</dcterms:modified>
</cp:coreProperties>
</file>