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bookViews>
    <workbookView xWindow="0" yWindow="0" windowWidth="20490" windowHeight="7425" tabRatio="784" activeTab="1"/>
  </bookViews>
  <sheets>
    <sheet name="tippek" sheetId="16" r:id="rId1"/>
    <sheet name="összesítés" sheetId="2" r:id="rId2"/>
    <sheet name="jan." sheetId="3" r:id="rId3"/>
    <sheet name="febr." sheetId="4" r:id="rId4"/>
    <sheet name="márc." sheetId="5" r:id="rId5"/>
    <sheet name="ápr." sheetId="6" r:id="rId6"/>
    <sheet name="máj." sheetId="7" r:id="rId7"/>
    <sheet name="jún." sheetId="8" r:id="rId8"/>
    <sheet name="júl." sheetId="9" r:id="rId9"/>
    <sheet name="aug." sheetId="10" r:id="rId10"/>
    <sheet name="szept." sheetId="11" r:id="rId11"/>
    <sheet name="okt." sheetId="12" r:id="rId12"/>
    <sheet name="nov." sheetId="13" r:id="rId13"/>
    <sheet name="dec." sheetId="14" r:id="rId14"/>
  </sheets>
  <definedNames>
    <definedName name="Kiadáskategóriák">Kiadásösszesítés[Kiadások]</definedName>
    <definedName name="_xlnm.Print_Titles" localSheetId="5">ápr.!$2:$2</definedName>
    <definedName name="_xlnm.Print_Titles" localSheetId="9">aug.!$2:$2</definedName>
    <definedName name="_xlnm.Print_Titles" localSheetId="13">dec.!$2:$2</definedName>
    <definedName name="_xlnm.Print_Titles" localSheetId="3">febr.!$2:$2</definedName>
    <definedName name="_xlnm.Print_Titles" localSheetId="2">jan.!$2:$2</definedName>
    <definedName name="_xlnm.Print_Titles" localSheetId="8">júl.!$2:$2</definedName>
    <definedName name="_xlnm.Print_Titles" localSheetId="7">jún.!$2:$2</definedName>
    <definedName name="_xlnm.Print_Titles" localSheetId="6">máj.!$2:$2</definedName>
    <definedName name="_xlnm.Print_Titles" localSheetId="4">márc.!$2:$2</definedName>
    <definedName name="_xlnm.Print_Titles" localSheetId="12">nov.!$2:$2</definedName>
    <definedName name="_xlnm.Print_Titles" localSheetId="11">okt.!$2:$2</definedName>
    <definedName name="_xlnm.Print_Titles" localSheetId="1">összesítés!$4:$4</definedName>
    <definedName name="_xlnm.Print_Titles" localSheetId="10">szept.!$2:$2</definedName>
    <definedName name="Oszlopcím10">AugKiad[[#Headers],[Kezdő dátum]]</definedName>
    <definedName name="Oszlopcím11">SzeptKiad[[#Headers],[Kezdő dátum]]</definedName>
    <definedName name="Oszlopcím12">OktKiad[[#Headers],[Kezdő dátum]]</definedName>
    <definedName name="Oszlopcím13">NovKiad[[#Headers],[Kezdő dátum]]</definedName>
    <definedName name="Oszlopcím14">DecKiad[[#Headers],[Kezdő dátum]]</definedName>
    <definedName name="Oszlopcím2">Kiadásösszesítés[[#Headers],[Kiadások]]</definedName>
    <definedName name="Oszlopcím3">JanKiad[[#Headers],[Kezdő dátum]]</definedName>
    <definedName name="Oszlopcím4">FebKiad[[#Headers],[Kezdő dátum]]</definedName>
    <definedName name="Oszlopcím5">MárcKiad[[#Headers],[Kezdő dátum]]</definedName>
    <definedName name="Oszlopcím6">ÁprKiad[[#Headers],[Kezdő dátum]]</definedName>
    <definedName name="Oszlopcím7">MájKiad[[#Headers],[Kezdő dátum]]</definedName>
    <definedName name="Oszlopcím8">JúnKiad[[#Headers],[Kezdő dátum]]</definedName>
    <definedName name="Oszlopcím9">JúlKiad[[#Headers],[Kezdő dátum]]</definedName>
  </definedNames>
  <calcPr calcId="152511"/>
</workbook>
</file>

<file path=xl/calcChain.xml><?xml version="1.0" encoding="utf-8"?>
<calcChain xmlns="http://schemas.openxmlformats.org/spreadsheetml/2006/main">
  <c r="H10" i="4" l="1"/>
  <c r="H12" i="7" l="1"/>
  <c r="H11" i="6"/>
  <c r="H9" i="5"/>
  <c r="H11" i="3"/>
  <c r="D10" i="4" l="1"/>
  <c r="A18" i="16" l="1"/>
  <c r="A17" i="16"/>
  <c r="A16" i="16"/>
  <c r="A15" i="16"/>
  <c r="A14" i="16"/>
  <c r="A10" i="16"/>
  <c r="A9" i="16"/>
  <c r="A8" i="16"/>
  <c r="A7" i="16"/>
  <c r="M5" i="2" l="1"/>
  <c r="M6" i="2"/>
  <c r="M7" i="2"/>
  <c r="M8" i="2"/>
  <c r="M9" i="2"/>
  <c r="L5" i="2"/>
  <c r="L6" i="2"/>
  <c r="L7" i="2"/>
  <c r="L8" i="2"/>
  <c r="L9" i="2"/>
  <c r="K5" i="2"/>
  <c r="K6" i="2"/>
  <c r="K7" i="2"/>
  <c r="K8" i="2"/>
  <c r="K9" i="2"/>
  <c r="J5" i="2"/>
  <c r="J6" i="2"/>
  <c r="J7" i="2"/>
  <c r="J8" i="2"/>
  <c r="J9" i="2"/>
  <c r="I5" i="2"/>
  <c r="I6" i="2"/>
  <c r="I7" i="2"/>
  <c r="I8" i="2"/>
  <c r="I9" i="2"/>
  <c r="H5" i="2"/>
  <c r="H6" i="2"/>
  <c r="H7" i="2"/>
  <c r="H8" i="2"/>
  <c r="H9" i="2"/>
  <c r="G5" i="2"/>
  <c r="G6" i="2"/>
  <c r="G7" i="2"/>
  <c r="G8" i="2"/>
  <c r="G9" i="2"/>
  <c r="F5" i="2"/>
  <c r="F6" i="2"/>
  <c r="F7" i="2"/>
  <c r="F8" i="2"/>
  <c r="F9" i="2"/>
  <c r="E5" i="2"/>
  <c r="E6" i="2"/>
  <c r="E7" i="2"/>
  <c r="E8" i="2"/>
  <c r="E9" i="2"/>
  <c r="D5" i="2"/>
  <c r="D6" i="2"/>
  <c r="D7" i="2"/>
  <c r="D8" i="2"/>
  <c r="D9" i="2"/>
  <c r="C5" i="2"/>
  <c r="C6" i="2"/>
  <c r="C7" i="2"/>
  <c r="C8" i="2"/>
  <c r="C9" i="2"/>
  <c r="B5" i="2"/>
  <c r="B6" i="2"/>
  <c r="B7" i="2"/>
  <c r="B8" i="2"/>
  <c r="B9" i="2"/>
  <c r="D9" i="14"/>
  <c r="D9" i="13"/>
  <c r="D10" i="12"/>
  <c r="D9" i="11"/>
  <c r="D20" i="9"/>
  <c r="D19" i="8"/>
  <c r="D12" i="7"/>
  <c r="D11" i="6"/>
  <c r="D9" i="5"/>
  <c r="D11" i="3"/>
  <c r="B10" i="2" l="1"/>
  <c r="N9" i="2"/>
  <c r="H10" i="2"/>
  <c r="N8" i="2"/>
  <c r="N6" i="2"/>
  <c r="M10" i="2"/>
  <c r="F10" i="2"/>
  <c r="C10" i="2"/>
  <c r="E10" i="2"/>
  <c r="G10" i="2"/>
  <c r="K10" i="2"/>
  <c r="D10" i="2"/>
  <c r="I10" i="2"/>
  <c r="J10" i="2"/>
  <c r="N7" i="2"/>
  <c r="L10" i="2"/>
  <c r="N5" i="2" l="1"/>
  <c r="N10" i="2" s="1"/>
</calcChain>
</file>

<file path=xl/sharedStrings.xml><?xml version="1.0" encoding="utf-8"?>
<sst xmlns="http://schemas.openxmlformats.org/spreadsheetml/2006/main" count="604" uniqueCount="271">
  <si>
    <t>SABLONTIPPEK</t>
  </si>
  <si>
    <t>Lehet egyszerűen váltani a Kiadási trendek összesítő munkalap és a havi kiadás részletei között?</t>
  </si>
  <si>
    <r>
      <t>Ha gyorsan meg szeretné nyitni egy adott hónap kiadásait, kattintson a hozzá tartozó navigációs hivatkozásra a diagram fölött, például a J</t>
    </r>
    <r>
      <rPr>
        <b/>
        <sz val="11"/>
        <color theme="1"/>
        <rFont val="Calibri"/>
        <family val="2"/>
        <scheme val="minor"/>
      </rPr>
      <t>an.</t>
    </r>
    <r>
      <rPr>
        <sz val="11"/>
        <color theme="1"/>
        <rFont val="Calibri"/>
        <family val="2"/>
        <scheme val="minor"/>
      </rPr>
      <t xml:space="preserve"> navigációs hivatkozásra a </t>
    </r>
    <r>
      <rPr>
        <b/>
        <sz val="11"/>
        <color theme="1"/>
        <rFont val="Calibri"/>
        <family val="2"/>
        <scheme val="minor"/>
      </rPr>
      <t>B2</t>
    </r>
    <r>
      <rPr>
        <sz val="11"/>
        <color theme="1"/>
        <rFont val="Calibri"/>
        <family val="2"/>
        <scheme val="minor"/>
      </rPr>
      <t xml:space="preserve"> cellában. Ha ezután vissza szeretne lépni a Kiadási trendek munkalapra, kattintson az </t>
    </r>
    <r>
      <rPr>
        <b/>
        <sz val="11"/>
        <color theme="1"/>
        <rFont val="Calibri"/>
        <family val="2"/>
        <scheme val="minor"/>
      </rPr>
      <t>Összesítés</t>
    </r>
    <r>
      <rPr>
        <sz val="11"/>
        <color theme="1"/>
        <rFont val="Calibri"/>
        <family val="2"/>
        <scheme val="minor"/>
      </rPr>
      <t xml:space="preserve"> navigációs hivatkozásra a </t>
    </r>
    <r>
      <rPr>
        <b/>
        <sz val="11"/>
        <color theme="1"/>
        <rFont val="Calibri"/>
        <family val="2"/>
        <scheme val="minor"/>
      </rPr>
      <t>D1</t>
    </r>
    <r>
      <rPr>
        <sz val="11"/>
        <color theme="1"/>
        <rFont val="Calibri"/>
        <family val="2"/>
        <scheme val="minor"/>
      </rPr>
      <t xml:space="preserve"> cellában. </t>
    </r>
  </si>
  <si>
    <r>
      <t xml:space="preserve">A tippeket tartalmazó munkalapra az összesítési munkalap </t>
    </r>
    <r>
      <rPr>
        <b/>
        <sz val="11"/>
        <color theme="1"/>
        <rFont val="Calibri"/>
        <family val="2"/>
        <scheme val="minor"/>
      </rPr>
      <t>N2</t>
    </r>
    <r>
      <rPr>
        <sz val="11"/>
        <color theme="1"/>
        <rFont val="Calibri"/>
        <family val="2"/>
        <scheme val="minor"/>
      </rPr>
      <t xml:space="preserve"> celláját választva léphet vissza. Az összes havi munkalapon választhatja az </t>
    </r>
    <r>
      <rPr>
        <b/>
        <sz val="11"/>
        <color theme="1"/>
        <rFont val="Calibri"/>
        <family val="2"/>
        <scheme val="minor"/>
      </rPr>
      <t>E1</t>
    </r>
    <r>
      <rPr>
        <sz val="11"/>
        <color theme="1"/>
        <rFont val="Calibri"/>
        <family val="2"/>
        <scheme val="minor"/>
      </rPr>
      <t xml:space="preserve"> cellát.</t>
    </r>
  </si>
  <si>
    <t>Hogyan vehetek fel egy új kiadástípust a kiadásösszesítésbe vagy egy új havi kiadásokhoz?</t>
  </si>
  <si>
    <t>A diagram alatt található kiadásösszesítés és az egyes hónapok kiadásainak részletezése Excel-táblázatban található. Az Excel-táblázatokba az alábbi módon vehet fel új sorokat:</t>
  </si>
  <si>
    <r>
      <t xml:space="preserve">Adja meg a kiadást az </t>
    </r>
    <r>
      <rPr>
        <b/>
        <sz val="11"/>
        <color theme="1"/>
        <rFont val="Calibri"/>
        <family val="2"/>
        <scheme val="minor"/>
      </rPr>
      <t>összesítési</t>
    </r>
    <r>
      <rPr>
        <sz val="11"/>
        <color theme="1"/>
        <rFont val="Calibri"/>
        <family val="2"/>
        <scheme val="minor"/>
      </rPr>
      <t xml:space="preserve"> munkalap </t>
    </r>
    <r>
      <rPr>
        <b/>
        <sz val="11"/>
        <color theme="1"/>
        <rFont val="Calibri"/>
        <family val="2"/>
        <scheme val="minor"/>
      </rPr>
      <t>Kiadásösszesítés</t>
    </r>
    <r>
      <rPr>
        <sz val="11"/>
        <color theme="1"/>
        <rFont val="Calibri"/>
        <family val="2"/>
        <scheme val="minor"/>
      </rPr>
      <t xml:space="preserve"> táblázatának </t>
    </r>
    <r>
      <rPr>
        <b/>
        <sz val="11"/>
        <color theme="1"/>
        <rFont val="Calibri"/>
        <family val="2"/>
        <scheme val="minor"/>
      </rPr>
      <t>Kiadások</t>
    </r>
    <r>
      <rPr>
        <sz val="11"/>
        <color theme="1"/>
        <rFont val="Calibri"/>
        <family val="2"/>
        <scheme val="minor"/>
      </rPr>
      <t xml:space="preserve"> oszlopában.</t>
    </r>
  </si>
  <si>
    <t>Vegye fel az egyes kiadástípusok kiadásösszegét a havi munkalapra, amelyre a kiadás vonatkozik.</t>
  </si>
  <si>
    <t xml:space="preserve">például: Az „1. kiadás” januártól júniusig és decemberben fordul elő. </t>
  </si>
  <si>
    <t>KIADÁSI TRENDEK</t>
  </si>
  <si>
    <t>Kiadások</t>
  </si>
  <si>
    <t>1. kiadás</t>
  </si>
  <si>
    <t>2. kiadás</t>
  </si>
  <si>
    <t>3. kiadás</t>
  </si>
  <si>
    <t>4. kiadás</t>
  </si>
  <si>
    <t>5. kiadás</t>
  </si>
  <si>
    <t>Jan.</t>
  </si>
  <si>
    <t>Febr.</t>
  </si>
  <si>
    <t>Márc.</t>
  </si>
  <si>
    <t>Ápr.</t>
  </si>
  <si>
    <t>Máj.</t>
  </si>
  <si>
    <t>Jún.</t>
  </si>
  <si>
    <t>Júl.</t>
  </si>
  <si>
    <t>Aug.</t>
  </si>
  <si>
    <t>Szept.</t>
  </si>
  <si>
    <t>Okt.</t>
  </si>
  <si>
    <t>Nov.</t>
  </si>
  <si>
    <t>Dec.</t>
  </si>
  <si>
    <t>Tippek</t>
  </si>
  <si>
    <t>Trend</t>
  </si>
  <si>
    <t>Összeg</t>
  </si>
  <si>
    <t>Összesítés</t>
  </si>
  <si>
    <t>Kategória</t>
  </si>
  <si>
    <t>JANUÁR</t>
  </si>
  <si>
    <t>Rendezvény neve</t>
  </si>
  <si>
    <t>Tervezett költség</t>
  </si>
  <si>
    <t>Program</t>
  </si>
  <si>
    <t>Kezdő dátum</t>
  </si>
  <si>
    <t>Újévköszöntő hét</t>
  </si>
  <si>
    <t>Helyszín</t>
  </si>
  <si>
    <t>Deák tér</t>
  </si>
  <si>
    <t>Időpont</t>
  </si>
  <si>
    <t>Magyar Kultúra Napja</t>
  </si>
  <si>
    <t>Január 3-7 szerda-vasárnap</t>
  </si>
  <si>
    <t>Január 22 hétfő</t>
  </si>
  <si>
    <t>Január 26 péntek</t>
  </si>
  <si>
    <t>Viva la Musica</t>
  </si>
  <si>
    <t>Városi Könyvtár</t>
  </si>
  <si>
    <t>Református templom</t>
  </si>
  <si>
    <t>Január 29 hétfő</t>
  </si>
  <si>
    <t>könyvtári program</t>
  </si>
  <si>
    <t>Január 30 kedd</t>
  </si>
  <si>
    <t>Egregyi Múzeum</t>
  </si>
  <si>
    <t>FEBRUÁR</t>
  </si>
  <si>
    <t>Jégdiscó</t>
  </si>
  <si>
    <t>JÚNIUS</t>
  </si>
  <si>
    <t>JÚLIUS</t>
  </si>
  <si>
    <t>AUGUSZTUS</t>
  </si>
  <si>
    <t>Rendezvény</t>
  </si>
  <si>
    <t>SZEPTEMBER</t>
  </si>
  <si>
    <t>OKTÓBER</t>
  </si>
  <si>
    <t>NOVEMBER</t>
  </si>
  <si>
    <t>DECEMBER</t>
  </si>
  <si>
    <t>DJ Beló</t>
  </si>
  <si>
    <t>Jégpálya</t>
  </si>
  <si>
    <t>Február 23 péntek</t>
  </si>
  <si>
    <t>Február 26 hétfő</t>
  </si>
  <si>
    <t>Kommunista diktatúrák emléknapja</t>
  </si>
  <si>
    <t>Könyvtári előadás</t>
  </si>
  <si>
    <t>Múzeumi kiállítás</t>
  </si>
  <si>
    <t>Muzeális Gyűjtemény</t>
  </si>
  <si>
    <t>Március 8 csütörtök</t>
  </si>
  <si>
    <t>Városi Nőnap</t>
  </si>
  <si>
    <t>Sportcsarnok</t>
  </si>
  <si>
    <t>Március 15 csütörtök</t>
  </si>
  <si>
    <t>1848-as forradalom és szabadságharc</t>
  </si>
  <si>
    <t>Városháza tér</t>
  </si>
  <si>
    <t>Március 23 péntek</t>
  </si>
  <si>
    <t>MÁRCIUS</t>
  </si>
  <si>
    <t>Március 9.10 péntek szombat</t>
  </si>
  <si>
    <t>Muzeum</t>
  </si>
  <si>
    <t>Nemzeteket Bemutató Múzeumi Hétvége</t>
  </si>
  <si>
    <t>Református Templom</t>
  </si>
  <si>
    <t>Vendéglátó kitelepülő napok</t>
  </si>
  <si>
    <t>Április 1,2 vasárnap, hétfő</t>
  </si>
  <si>
    <t>Húsvéti Vigadalom</t>
  </si>
  <si>
    <t>komolyzenei koncert</t>
  </si>
  <si>
    <t>előadások</t>
  </si>
  <si>
    <t>kiállítás, előadás</t>
  </si>
  <si>
    <t>előadás</t>
  </si>
  <si>
    <t>Városi ünnepség</t>
  </si>
  <si>
    <t>koncert, gasztronómiai bemutató, előadások, stb.</t>
  </si>
  <si>
    <t>Április7,8 szombat vasárnap</t>
  </si>
  <si>
    <t>Szabó Lőrinc Versmondó Verseny</t>
  </si>
  <si>
    <t>versmondó verseny irodalmi előadás, koncert</t>
  </si>
  <si>
    <t>Április 13-15 péntek-vasárnap</t>
  </si>
  <si>
    <t>Flavius Tavaszköszöntő</t>
  </si>
  <si>
    <t>Vendéglátós napok</t>
  </si>
  <si>
    <t>ÁPRILIS</t>
  </si>
  <si>
    <t xml:space="preserve">Április 21 péntek </t>
  </si>
  <si>
    <t>kiállítás, program</t>
  </si>
  <si>
    <t>Április 28-május 1 szombattól- keddig</t>
  </si>
  <si>
    <t>Boldog Békeidők Hévíze</t>
  </si>
  <si>
    <t>Május 1 kedd</t>
  </si>
  <si>
    <t>Város Napja a BBI keretein belül</t>
  </si>
  <si>
    <t>Városi Ünnepség</t>
  </si>
  <si>
    <t>Városháza Tér</t>
  </si>
  <si>
    <t>Május 17,24,31 csütörtökönként</t>
  </si>
  <si>
    <t>Május 21, 28 hétfőnként</t>
  </si>
  <si>
    <t>Operettgála a Moziban</t>
  </si>
  <si>
    <t>Operettgála</t>
  </si>
  <si>
    <t>Mozi</t>
  </si>
  <si>
    <t>Vendéglátó kitelepülő</t>
  </si>
  <si>
    <t>Május 19-20 szombat vasárnap</t>
  </si>
  <si>
    <t>Pünkösdi Vigasságok</t>
  </si>
  <si>
    <t>Május 26 szombat</t>
  </si>
  <si>
    <t>Hősök és áldozatok emléknapja</t>
  </si>
  <si>
    <t>Városi megemlékezés</t>
  </si>
  <si>
    <t>Egregyi emlékhely</t>
  </si>
  <si>
    <t>Május 27 vasárnap</t>
  </si>
  <si>
    <t>Szivárvány Gyereknap</t>
  </si>
  <si>
    <t>Egregy Múzeum</t>
  </si>
  <si>
    <t>Május 6 vasárnap</t>
  </si>
  <si>
    <t>Anyák napja</t>
  </si>
  <si>
    <t>MÁJUS</t>
  </si>
  <si>
    <t>Belvárosi, Egregyi Múzeum</t>
  </si>
  <si>
    <t>Múzeumi kiállítás, előadás</t>
  </si>
  <si>
    <t>Könyvtári program</t>
  </si>
  <si>
    <t>Múzeumi előadás</t>
  </si>
  <si>
    <t>Múzeumi program</t>
  </si>
  <si>
    <t>Pedagógus Nap</t>
  </si>
  <si>
    <t>Irodalmi, színházi előadás</t>
  </si>
  <si>
    <t>Városháza Díszterme</t>
  </si>
  <si>
    <t>Június 1 péntek</t>
  </si>
  <si>
    <t>Futó Fesztivál</t>
  </si>
  <si>
    <t>Nemzeti Összetartozás Emléknapja</t>
  </si>
  <si>
    <t>Zenés Nyári Esték</t>
  </si>
  <si>
    <t>Angyalok és Csavargók MŰVÉSZTELEP</t>
  </si>
  <si>
    <t>Angyalok és Csavargók Utcazene Fesztivál</t>
  </si>
  <si>
    <t>Angyalok és Csavargók Filmművészeti Szimpozion</t>
  </si>
  <si>
    <t>Szentivánéj-Múzeumok éjszakája</t>
  </si>
  <si>
    <t>Történelmi Séta</t>
  </si>
  <si>
    <t>Egregyi táncház</t>
  </si>
  <si>
    <t>Június 2-3 szombat-vasárnap</t>
  </si>
  <si>
    <t>Június 4 hétfő</t>
  </si>
  <si>
    <t>Június 4, 11,18,25 hétfőnként</t>
  </si>
  <si>
    <t>Június 5,12,19,26 keddenként</t>
  </si>
  <si>
    <t>Június 6,13,20,27 szerdánként</t>
  </si>
  <si>
    <t>Június 7,14,21,28 csütörtökönként</t>
  </si>
  <si>
    <t>Június 8,15,22,29 péntekenként</t>
  </si>
  <si>
    <t>június 13-23 szerdától-szombatig</t>
  </si>
  <si>
    <t>Június 21-24 csütörtöktől-vasárnapig</t>
  </si>
  <si>
    <t>Június 23 szombat</t>
  </si>
  <si>
    <t>Múzeumi Kiállítás, előadás ,workshop</t>
  </si>
  <si>
    <t>6. kiadás</t>
  </si>
  <si>
    <t>Festetics tér emlkémű</t>
  </si>
  <si>
    <t>emlékműsor</t>
  </si>
  <si>
    <t>Könnyűzenei koncert</t>
  </si>
  <si>
    <t xml:space="preserve">Festetics tér </t>
  </si>
  <si>
    <t>élőzenés táncház</t>
  </si>
  <si>
    <t>Egregyi borozósor</t>
  </si>
  <si>
    <t>idegenvezetés több nyelven</t>
  </si>
  <si>
    <t>Belváros</t>
  </si>
  <si>
    <t>képzőművészek alkotnak a város több pontján</t>
  </si>
  <si>
    <t>Belváros, Egregyi Múzeum</t>
  </si>
  <si>
    <t>Utcazene, street art</t>
  </si>
  <si>
    <t>Filmes pályázat</t>
  </si>
  <si>
    <t>Éjjeli múzeumlátogatás , előadások, tüzönjárás</t>
  </si>
  <si>
    <t>Egregyi Múzeum, Belvárosi Múzeum</t>
  </si>
  <si>
    <t>Művésztelep kiállítása</t>
  </si>
  <si>
    <t>Belvárosi Múzeum</t>
  </si>
  <si>
    <t>Történelmi kézműves foglakozás</t>
  </si>
  <si>
    <t>Borkóstoló</t>
  </si>
  <si>
    <t xml:space="preserve">Mozi </t>
  </si>
  <si>
    <t>Operettgála -FIZETŐS</t>
  </si>
  <si>
    <t>Kézműves foglakozás-FIZETŐS</t>
  </si>
  <si>
    <t>Borkóstoló-FIZETŐS</t>
  </si>
  <si>
    <t>Július 7-8 péntek-szombat</t>
  </si>
  <si>
    <t>Ízek táncok jó szomszédok</t>
  </si>
  <si>
    <t>Február 9-10 péntek-szombat</t>
  </si>
  <si>
    <t>Hévízi Farsang</t>
  </si>
  <si>
    <t>1.kiadás</t>
  </si>
  <si>
    <t>télüző farsangi rendezvény</t>
  </si>
  <si>
    <t>Nagyparkoló tér</t>
  </si>
  <si>
    <t>Folklórprogram</t>
  </si>
  <si>
    <t>folklór</t>
  </si>
  <si>
    <t>Külső szervezés</t>
  </si>
  <si>
    <t>Július 2,9,16,23,30 hétfőnként</t>
  </si>
  <si>
    <t>Július 3,10,17,24,31 keddenként</t>
  </si>
  <si>
    <t>Július 4,11,18,25 szerdánként</t>
  </si>
  <si>
    <t xml:space="preserve">Folklór </t>
  </si>
  <si>
    <t>Július 5,12,19,26 csütörtökönként</t>
  </si>
  <si>
    <t>Július 6,13,20,27 péntekenként</t>
  </si>
  <si>
    <t>Július 21-22 szombat-vasárnap</t>
  </si>
  <si>
    <t>Egregyi Búcsu, benne Hévíz folyóirat 25 éves</t>
  </si>
  <si>
    <t>Folklórprgram</t>
  </si>
  <si>
    <t xml:space="preserve">folklór </t>
  </si>
  <si>
    <t>Augusztus 6,13,20,27 hétfőnként</t>
  </si>
  <si>
    <t>Augusztus 7,14,21,28 keddenként</t>
  </si>
  <si>
    <t>Augusztus 3-4 szombat- vasárnap</t>
  </si>
  <si>
    <t>Nosztalgia Hétvége</t>
  </si>
  <si>
    <t>Augusztus 8,15,22,29 szerdánként</t>
  </si>
  <si>
    <t>Augusztus 2,9,16,23,30 csütörtökönként</t>
  </si>
  <si>
    <t>Augusztus 3,10,17,24,31</t>
  </si>
  <si>
    <t xml:space="preserve">Augusztus 16-20-csütörtöktől hétfőig </t>
  </si>
  <si>
    <t>Hévízi Borünnep</t>
  </si>
  <si>
    <t>Festetics tér Deák tér</t>
  </si>
  <si>
    <t>Városi Pedagógus nap</t>
  </si>
  <si>
    <t>Szeptember 8-9 szombat -vasárnap</t>
  </si>
  <si>
    <t>Egregyi Szüret</t>
  </si>
  <si>
    <t>Fontana Filmszínház</t>
  </si>
  <si>
    <t>Operettgála FIZETŐS</t>
  </si>
  <si>
    <t>Januártól december végéig</t>
  </si>
  <si>
    <t>Az első Magyar akadémista- Orlai Petrics Soma kiállítás</t>
  </si>
  <si>
    <t xml:space="preserve"> Múzeum</t>
  </si>
  <si>
    <t>Január 6,13,20,27 szombat</t>
  </si>
  <si>
    <t>Hévízi Advent</t>
  </si>
  <si>
    <t>December 1-23-ig hétvégenként</t>
  </si>
  <si>
    <t>Koncertek</t>
  </si>
  <si>
    <t>December 2. vasárnap</t>
  </si>
  <si>
    <t>Mikulásváró</t>
  </si>
  <si>
    <t>Rendezvény az Alma együttessel</t>
  </si>
  <si>
    <t>Bíbó sportcsarnok</t>
  </si>
  <si>
    <t>December 31 Hétfő</t>
  </si>
  <si>
    <t>Szilveszter</t>
  </si>
  <si>
    <t>DJ+ Sztárvendég</t>
  </si>
  <si>
    <t>Nagyparkoló?</t>
  </si>
  <si>
    <t>November3-4 szombat-vasárnap</t>
  </si>
  <si>
    <t>Mártonnapi Családi Fesztivál</t>
  </si>
  <si>
    <t>Koncertek, Libafuttatás stb</t>
  </si>
  <si>
    <t>Tavirózsa utca</t>
  </si>
  <si>
    <t>Festetics, deák tér</t>
  </si>
  <si>
    <t>Október 1 hétfő</t>
  </si>
  <si>
    <t>Idősek napja-javasolt dátum szept 30</t>
  </si>
  <si>
    <t>A korábbi évek gyakorlata szerint</t>
  </si>
  <si>
    <t>?? Javaslat Hotel Panoráma étterme</t>
  </si>
  <si>
    <t>Október 4 csütörtök</t>
  </si>
  <si>
    <t>Zene világnapja</t>
  </si>
  <si>
    <t>Városháza díszterme</t>
  </si>
  <si>
    <t>Október 6. szombat</t>
  </si>
  <si>
    <t>Aradi Vértanúk emléknapja</t>
  </si>
  <si>
    <t>Városháza előtti tér</t>
  </si>
  <si>
    <t>Október 23 kedd</t>
  </si>
  <si>
    <t>Forradalom emléknapja</t>
  </si>
  <si>
    <t>Őszi Könyvtári Napok</t>
  </si>
  <si>
    <t>Október 1-7 hétfőtől-vasárnapig</t>
  </si>
  <si>
    <t>Október 26 péntek</t>
  </si>
  <si>
    <t>Komolyzenei koncer</t>
  </si>
  <si>
    <t>November 23. péntek</t>
  </si>
  <si>
    <t>Hungarikumok napja</t>
  </si>
  <si>
    <t>Helyi Értéktár napja</t>
  </si>
  <si>
    <t>November 30 Péntek</t>
  </si>
  <si>
    <t>Hévízi Adventi rendezvény első napja</t>
  </si>
  <si>
    <t>2018 11.16</t>
  </si>
  <si>
    <t>November 16 péntek</t>
  </si>
  <si>
    <t xml:space="preserve">Komolyzenei Koncert </t>
  </si>
  <si>
    <t>Móger Péter, Filmslágerek, Nótaest, Operett, Rockabilly</t>
  </si>
  <si>
    <t>Homonnai Zsolt?</t>
  </si>
  <si>
    <t>Petrás Mária Racka Jam</t>
  </si>
  <si>
    <t>Dolly Roll</t>
  </si>
  <si>
    <t>Malek andrea HDB, Fésüs Nelly, Charlie, Budapest Fesztiválzenekar</t>
  </si>
  <si>
    <t>Szulák Andrea</t>
  </si>
  <si>
    <t>Budapest Bár, Takács Nikolas, Duna Néptáncegyüttes</t>
  </si>
  <si>
    <t>Pom-pom együttes</t>
  </si>
  <si>
    <t>Besh o droM, Sündörgő</t>
  </si>
  <si>
    <t>Révész Závodi, Hévíz folyóirat bemutató, Szücsinger</t>
  </si>
  <si>
    <t>Kárpátia, Szarvasének Állami Népiegyüttes, Big Band Quimby</t>
  </si>
  <si>
    <t>Fesztivál a belvárosban nosztalgikus, a kávéházak hangulatát idéző rendezvény, kiszenekarok</t>
  </si>
  <si>
    <t>Nótaműsor, Dj Beló</t>
  </si>
  <si>
    <t>Oszvald Marika, Peller Károly, Bódi Barbara, Vadász Zsolt</t>
  </si>
  <si>
    <t>Szeptember 3, 10 hétfőnként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</si>
</sst>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;@"/>
    <numFmt numFmtId="165" formatCode="yyyy/\ m/\ d\.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.5"/>
      <color theme="1" tint="0.34998626667073579"/>
      <name val="Century Gothic"/>
      <family val="2"/>
      <scheme val="major"/>
    </font>
    <font>
      <sz val="11"/>
      <color theme="0"/>
      <name val="Century Gothic"/>
      <family val="2"/>
      <scheme val="major"/>
    </font>
    <font>
      <sz val="11"/>
      <color theme="10"/>
      <name val="Calibri"/>
      <family val="2"/>
      <scheme val="minor"/>
    </font>
    <font>
      <sz val="11"/>
      <color theme="11"/>
      <name val="Calibri"/>
      <family val="2"/>
      <scheme val="minor"/>
    </font>
    <font>
      <b/>
      <sz val="11"/>
      <color theme="3"/>
      <name val="Century Gothic"/>
      <family val="2"/>
      <scheme val="major"/>
    </font>
    <font>
      <b/>
      <sz val="11"/>
      <color theme="1"/>
      <name val="Century Gothic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entury Gothic"/>
      <scheme val="major"/>
    </font>
    <font>
      <sz val="11"/>
      <color theme="1"/>
      <name val="Calibri"/>
      <scheme val="minor"/>
    </font>
    <font>
      <b/>
      <sz val="8"/>
      <color theme="1"/>
      <name val="Century Gothic"/>
      <family val="2"/>
      <scheme val="major"/>
    </font>
    <font>
      <sz val="8"/>
      <color theme="1"/>
      <name val="Century Gothic"/>
      <family val="2"/>
      <charset val="238"/>
      <scheme val="maj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13">
    <xf numFmtId="0" fontId="0" fillId="0" borderId="0"/>
    <xf numFmtId="0" fontId="5" fillId="0" borderId="0" applyNumberFormat="0" applyFill="0" applyBorder="0" applyAlignment="0" applyProtection="0"/>
    <xf numFmtId="0" fontId="6" fillId="3" borderId="2" applyNumberFormat="0" applyProtection="0">
      <alignment horizontal="center" vertical="center"/>
    </xf>
    <xf numFmtId="0" fontId="10" fillId="0" borderId="0" applyNumberFormat="0" applyFill="0" applyProtection="0">
      <alignment horizontal="left" indent="1"/>
    </xf>
    <xf numFmtId="4" fontId="10" fillId="0" borderId="0" applyFill="0" applyProtection="0">
      <alignment horizontal="right" indent="1"/>
    </xf>
    <xf numFmtId="0" fontId="9" fillId="2" borderId="0" applyNumberFormat="0" applyBorder="0" applyProtection="0">
      <alignment vertical="center" wrapText="1"/>
    </xf>
    <xf numFmtId="0" fontId="7" fillId="3" borderId="0" applyNumberFormat="0" applyBorder="0" applyAlignment="0" applyProtection="0"/>
    <xf numFmtId="0" fontId="8" fillId="3" borderId="0" applyNumberFormat="0" applyBorder="0" applyAlignment="0" applyProtection="0"/>
    <xf numFmtId="0" fontId="11" fillId="0" borderId="0">
      <alignment horizontal="left" wrapText="1" indent="1"/>
    </xf>
    <xf numFmtId="4" fontId="11" fillId="0" borderId="0">
      <alignment horizontal="right" indent="1"/>
    </xf>
    <xf numFmtId="164" fontId="11" fillId="0" borderId="0">
      <alignment horizontal="left" indent="1"/>
    </xf>
    <xf numFmtId="0" fontId="3" fillId="0" borderId="0">
      <alignment horizontal="left" vertical="center" wrapText="1" indent="6"/>
    </xf>
    <xf numFmtId="0" fontId="11" fillId="0" borderId="0">
      <alignment horizontal="left" vertical="center" wrapText="1" indent="3"/>
    </xf>
  </cellStyleXfs>
  <cellXfs count="52">
    <xf numFmtId="0" fontId="0" fillId="0" borderId="0" xfId="0"/>
    <xf numFmtId="0" fontId="5" fillId="0" borderId="0" xfId="1"/>
    <xf numFmtId="0" fontId="11" fillId="0" borderId="0" xfId="8">
      <alignment horizontal="left" wrapText="1" indent="1"/>
    </xf>
    <xf numFmtId="0" fontId="10" fillId="0" borderId="0" xfId="3" applyFill="1">
      <alignment horizontal="left" indent="1"/>
    </xf>
    <xf numFmtId="0" fontId="5" fillId="0" borderId="0" xfId="1"/>
    <xf numFmtId="0" fontId="3" fillId="0" borderId="0" xfId="11">
      <alignment horizontal="left" vertical="center" wrapText="1" indent="6"/>
    </xf>
    <xf numFmtId="0" fontId="9" fillId="2" borderId="0" xfId="5">
      <alignment vertical="center" wrapText="1"/>
    </xf>
    <xf numFmtId="0" fontId="0" fillId="0" borderId="0" xfId="12" applyFont="1">
      <alignment horizontal="left" vertical="center" wrapText="1" indent="3"/>
    </xf>
    <xf numFmtId="0" fontId="10" fillId="0" borderId="0" xfId="0" applyFont="1" applyFill="1" applyBorder="1" applyAlignment="1">
      <alignment horizontal="left" indent="1"/>
    </xf>
    <xf numFmtId="4" fontId="10" fillId="0" borderId="0" xfId="0" applyNumberFormat="1" applyFont="1" applyFill="1" applyBorder="1" applyAlignment="1">
      <alignment horizontal="right" indent="1"/>
    </xf>
    <xf numFmtId="0" fontId="11" fillId="0" borderId="0" xfId="12" applyFont="1">
      <alignment horizontal="left" vertical="center" wrapText="1" indent="3"/>
    </xf>
    <xf numFmtId="0" fontId="11" fillId="0" borderId="0" xfId="0" applyFont="1"/>
    <xf numFmtId="0" fontId="11" fillId="0" borderId="0" xfId="11" applyFont="1" applyAlignment="1">
      <alignment horizontal="left" vertical="center" wrapText="1" indent="6"/>
    </xf>
    <xf numFmtId="0" fontId="11" fillId="0" borderId="0" xfId="11" applyFont="1">
      <alignment horizontal="left" vertical="center" wrapText="1" indent="6"/>
    </xf>
    <xf numFmtId="0" fontId="10" fillId="0" borderId="0" xfId="3">
      <alignment horizontal="left" indent="1"/>
    </xf>
    <xf numFmtId="0" fontId="7" fillId="3" borderId="2" xfId="6" applyBorder="1" applyAlignment="1">
      <alignment horizontal="center" vertical="center"/>
    </xf>
    <xf numFmtId="0" fontId="0" fillId="0" borderId="0" xfId="11" applyFont="1">
      <alignment horizontal="left" vertical="center" wrapText="1" indent="6"/>
    </xf>
    <xf numFmtId="0" fontId="0" fillId="0" borderId="0" xfId="0" applyAlignment="1">
      <alignment horizontal="left" indent="1"/>
    </xf>
    <xf numFmtId="4" fontId="11" fillId="0" borderId="0" xfId="9" applyNumberFormat="1">
      <alignment horizontal="right" indent="1"/>
    </xf>
    <xf numFmtId="4" fontId="0" fillId="0" borderId="0" xfId="0" applyNumberFormat="1" applyAlignment="1">
      <alignment horizontal="right" indent="1"/>
    </xf>
    <xf numFmtId="165" fontId="11" fillId="0" borderId="0" xfId="10" applyNumberFormat="1">
      <alignment horizontal="left" indent="1"/>
    </xf>
    <xf numFmtId="165" fontId="0" fillId="0" borderId="0" xfId="10" applyNumberFormat="1" applyFont="1">
      <alignment horizontal="left" indent="1"/>
    </xf>
    <xf numFmtId="0" fontId="0" fillId="0" borderId="0" xfId="8" applyFont="1">
      <alignment horizontal="left" wrapText="1" indent="1"/>
    </xf>
    <xf numFmtId="4" fontId="12" fillId="0" borderId="0" xfId="0" applyNumberFormat="1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left" indent="1"/>
    </xf>
    <xf numFmtId="165" fontId="11" fillId="0" borderId="0" xfId="10" applyNumberFormat="1" applyFill="1">
      <alignment horizontal="left" indent="1"/>
    </xf>
    <xf numFmtId="0" fontId="11" fillId="0" borderId="0" xfId="8" applyFill="1">
      <alignment horizontal="left" wrapText="1" indent="1"/>
    </xf>
    <xf numFmtId="165" fontId="0" fillId="0" borderId="0" xfId="10" applyNumberFormat="1" applyFont="1" applyFill="1">
      <alignment horizontal="left" indent="1"/>
    </xf>
    <xf numFmtId="0" fontId="0" fillId="0" borderId="0" xfId="8" applyFont="1" applyFill="1">
      <alignment horizontal="left" wrapText="1" inden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 applyAlignment="1">
      <alignment horizontal="right" indent="1"/>
    </xf>
    <xf numFmtId="0" fontId="14" fillId="0" borderId="0" xfId="3" applyFont="1">
      <alignment horizontal="left" indent="1"/>
    </xf>
    <xf numFmtId="0" fontId="15" fillId="0" borderId="0" xfId="3" applyFont="1" applyFill="1">
      <alignment horizontal="left" indent="1"/>
    </xf>
    <xf numFmtId="0" fontId="14" fillId="0" borderId="0" xfId="3" applyFont="1" applyFill="1">
      <alignment horizontal="left" indent="1"/>
    </xf>
    <xf numFmtId="0" fontId="16" fillId="0" borderId="0" xfId="0" applyFont="1"/>
    <xf numFmtId="0" fontId="5" fillId="0" borderId="0" xfId="1"/>
    <xf numFmtId="0" fontId="5" fillId="0" borderId="1" xfId="1" applyBorder="1"/>
    <xf numFmtId="0" fontId="13" fillId="0" borderId="0" xfId="0" applyNumberFormat="1" applyFont="1" applyFill="1" applyBorder="1" applyAlignment="1">
      <alignment horizontal="left" indent="1"/>
    </xf>
    <xf numFmtId="4" fontId="13" fillId="0" borderId="0" xfId="0" applyNumberFormat="1" applyFont="1" applyFill="1" applyBorder="1" applyAlignment="1">
      <alignment horizontal="right" indent="1"/>
    </xf>
    <xf numFmtId="165" fontId="1" fillId="0" borderId="0" xfId="10" applyNumberFormat="1" applyFont="1" applyFill="1">
      <alignment horizontal="left" indent="1"/>
    </xf>
    <xf numFmtId="0" fontId="1" fillId="0" borderId="0" xfId="8" applyFont="1" applyFill="1">
      <alignment horizontal="left" wrapText="1" indent="1"/>
    </xf>
    <xf numFmtId="165" fontId="1" fillId="0" borderId="0" xfId="3" applyNumberFormat="1" applyFont="1">
      <alignment horizontal="left" indent="1"/>
    </xf>
    <xf numFmtId="0" fontId="1" fillId="0" borderId="0" xfId="3" applyFont="1">
      <alignment horizontal="left" indent="1"/>
    </xf>
    <xf numFmtId="4" fontId="1" fillId="0" borderId="0" xfId="3" applyNumberFormat="1" applyFont="1" applyFill="1">
      <alignment horizontal="left" indent="1"/>
    </xf>
    <xf numFmtId="0" fontId="1" fillId="0" borderId="0" xfId="3" applyFont="1" applyFill="1">
      <alignment horizontal="left" indent="1"/>
    </xf>
    <xf numFmtId="0" fontId="1" fillId="0" borderId="0" xfId="0" applyFont="1" applyFill="1" applyBorder="1" applyAlignment="1">
      <alignment horizontal="left" indent="1"/>
    </xf>
    <xf numFmtId="4" fontId="1" fillId="0" borderId="0" xfId="0" applyNumberFormat="1" applyFont="1" applyFill="1" applyBorder="1" applyAlignment="1">
      <alignment horizontal="right" indent="1"/>
    </xf>
    <xf numFmtId="165" fontId="1" fillId="0" borderId="0" xfId="0" applyNumberFormat="1" applyFont="1" applyFill="1" applyBorder="1" applyAlignment="1" applyProtection="1">
      <alignment horizontal="left" indent="1"/>
    </xf>
    <xf numFmtId="0" fontId="1" fillId="0" borderId="0" xfId="0" applyNumberFormat="1" applyFont="1" applyFill="1" applyBorder="1" applyAlignment="1" applyProtection="1">
      <alignment horizontal="left" wrapText="1" indent="1"/>
    </xf>
    <xf numFmtId="4" fontId="11" fillId="0" borderId="0" xfId="9" applyNumberFormat="1" applyFill="1">
      <alignment horizontal="right" indent="1"/>
    </xf>
    <xf numFmtId="4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Fill="1" applyBorder="1"/>
  </cellXfs>
  <cellStyles count="13"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Hivatkozás" xfId="6" builtinId="8" customBuiltin="1"/>
    <cellStyle name="Látott hivatkozás" xfId="7" builtinId="9" customBuiltin="1"/>
    <cellStyle name="Normál" xfId="0" builtinId="0" customBuiltin="1"/>
    <cellStyle name="Táblázat adatai" xfId="8"/>
    <cellStyle name="Táblázat dátuma" xfId="10"/>
    <cellStyle name="Táblázat számai" xfId="9"/>
    <cellStyle name="Tipp szövege" xfId="12"/>
    <cellStyle name="Tipp szövege behúzva" xfId="11"/>
  </cellStyles>
  <dxfs count="1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yyyy/\ m/\ d\.;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yyyy/\ m/\ d\.;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righ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numFmt numFmtId="4" formatCode="#,##0.00"/>
    </dxf>
    <dxf>
      <numFmt numFmtId="165" formatCode="yyyy/\ m/\ d\.;@"/>
    </dxf>
    <dxf>
      <numFmt numFmtId="165" formatCode="yyyy/\ m/\ d\.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aj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0" tint="-0.14996795556505021"/>
        </top>
        <bottom style="thin">
          <color theme="1" tint="0.499984740745262"/>
        </bottom>
        <vertical style="thin">
          <color theme="0" tint="-0.14996795556505021"/>
        </vertical>
        <horizontal/>
      </border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1" tint="0.499984740745262"/>
        </top>
        <bottom style="thin">
          <color theme="0" tint="-0.14996795556505021"/>
        </bottom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 diagonalUp="1" diagonalDown="0">
        <left/>
        <right/>
        <top/>
        <bottom/>
        <diagonal style="thin">
          <color theme="0" tint="-0.14993743705557422"/>
        </diagonal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b/>
        <color theme="1"/>
      </font>
      <border>
        <bottom style="thin">
          <color theme="9"/>
        </bottom>
        <vertical/>
        <horizontal/>
      </border>
    </dxf>
    <dxf>
      <font>
        <color theme="1"/>
      </font>
      <border>
        <left/>
        <right/>
        <top/>
        <bottom/>
        <vertical/>
        <horizontal/>
      </border>
    </dxf>
  </dxfs>
  <tableStyles count="2" defaultTableStyle="Összesítés táblázat" defaultPivotStyle="PivotStyleLight16">
    <tableStyle name="styleCustomSlicer" pivot="0" table="0" count="10">
      <tableStyleElement type="wholeTable" dxfId="150"/>
      <tableStyleElement type="headerRow" dxfId="149"/>
    </tableStyle>
    <tableStyle name="Összesítés táblázat" pivot="0" count="6">
      <tableStyleElement type="wholeTable" dxfId="148"/>
      <tableStyleElement type="headerRow" dxfId="147"/>
      <tableStyleElement type="totalRow" dxfId="146"/>
      <tableStyleElement type="firstColumn" dxfId="145"/>
      <tableStyleElement type="lastColumn" dxfId="144"/>
      <tableStyleElement type="firstColumnStripe" dxfId="143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9" tint="0.79998168889431442"/>
              <bgColor theme="9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tyleCustom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46286529685804E-2"/>
          <c:y val="3.7210342265680076E-2"/>
          <c:w val="0.78649224115488003"/>
          <c:h val="0.93081834948977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összesítés!$A$5</c:f>
              <c:strCache>
                <c:ptCount val="1"/>
                <c:pt idx="0">
                  <c:v>1. kiadás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összesítés!$B$4:$O$4</c15:sqref>
                  </c15:fullRef>
                </c:ext>
              </c:extLst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összesítés!$B$5:$O$5</c15:sqref>
                  </c15:fullRef>
                </c:ext>
              </c:extLst>
              <c:f>összesítés!$B$5:$M$5</c:f>
              <c:numCache>
                <c:formatCode>#,##0.00</c:formatCode>
                <c:ptCount val="12"/>
                <c:pt idx="0">
                  <c:v>1000000</c:v>
                </c:pt>
                <c:pt idx="1">
                  <c:v>0</c:v>
                </c:pt>
                <c:pt idx="2">
                  <c:v>3500000</c:v>
                </c:pt>
                <c:pt idx="3">
                  <c:v>16000000</c:v>
                </c:pt>
                <c:pt idx="4">
                  <c:v>3500000</c:v>
                </c:pt>
                <c:pt idx="5">
                  <c:v>3500000</c:v>
                </c:pt>
                <c:pt idx="6">
                  <c:v>4500000</c:v>
                </c:pt>
                <c:pt idx="7">
                  <c:v>22000000</c:v>
                </c:pt>
                <c:pt idx="8">
                  <c:v>3000000</c:v>
                </c:pt>
                <c:pt idx="9">
                  <c:v>0</c:v>
                </c:pt>
                <c:pt idx="10">
                  <c:v>2500000</c:v>
                </c:pt>
                <c:pt idx="11">
                  <c:v>9000000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D0-4528-AE8C-51B058EA99EB}"/>
            </c:ext>
          </c:extLst>
        </c:ser>
        <c:ser>
          <c:idx val="1"/>
          <c:order val="1"/>
          <c:tx>
            <c:strRef>
              <c:f>összesítés!$A$6</c:f>
              <c:strCache>
                <c:ptCount val="1"/>
                <c:pt idx="0">
                  <c:v>2. kiadás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összesítés!$B$4:$O$4</c15:sqref>
                  </c15:fullRef>
                </c:ext>
              </c:extLst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összesítés!$B$6:$O$6</c15:sqref>
                  </c15:fullRef>
                </c:ext>
              </c:extLst>
              <c:f>összesítés!$B$6:$M$6</c:f>
              <c:numCache>
                <c:formatCode>#,##0.00</c:formatCode>
                <c:ptCount val="12"/>
                <c:pt idx="0">
                  <c:v>300000</c:v>
                </c:pt>
                <c:pt idx="1">
                  <c:v>100000</c:v>
                </c:pt>
                <c:pt idx="2">
                  <c:v>950000</c:v>
                </c:pt>
                <c:pt idx="3">
                  <c:v>100000</c:v>
                </c:pt>
                <c:pt idx="4">
                  <c:v>950000</c:v>
                </c:pt>
                <c:pt idx="5">
                  <c:v>2500000</c:v>
                </c:pt>
                <c:pt idx="6">
                  <c:v>3100000</c:v>
                </c:pt>
                <c:pt idx="7">
                  <c:v>2900000</c:v>
                </c:pt>
                <c:pt idx="8">
                  <c:v>800000</c:v>
                </c:pt>
                <c:pt idx="9">
                  <c:v>900000</c:v>
                </c:pt>
                <c:pt idx="10">
                  <c:v>100000</c:v>
                </c:pt>
                <c:pt idx="11">
                  <c:v>1000000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FD0-4528-AE8C-51B058EA99EB}"/>
            </c:ext>
          </c:extLst>
        </c:ser>
        <c:ser>
          <c:idx val="2"/>
          <c:order val="2"/>
          <c:tx>
            <c:strRef>
              <c:f>összesítés!$A$7</c:f>
              <c:strCache>
                <c:ptCount val="1"/>
                <c:pt idx="0">
                  <c:v>3. kiadás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összesítés!$B$4:$O$4</c15:sqref>
                  </c15:fullRef>
                </c:ext>
              </c:extLst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összesítés!$B$7:$O$7</c15:sqref>
                  </c15:fullRef>
                </c:ext>
              </c:extLst>
              <c:f>összesítés!$B$7:$M$7</c:f>
              <c:numCache>
                <c:formatCode>#,##0.00</c:formatCode>
                <c:ptCount val="12"/>
                <c:pt idx="0">
                  <c:v>200000</c:v>
                </c:pt>
                <c:pt idx="1">
                  <c:v>200000</c:v>
                </c:pt>
                <c:pt idx="2">
                  <c:v>850000</c:v>
                </c:pt>
                <c:pt idx="3">
                  <c:v>0</c:v>
                </c:pt>
                <c:pt idx="4">
                  <c:v>850000</c:v>
                </c:pt>
                <c:pt idx="5">
                  <c:v>700000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FD0-4528-AE8C-51B058EA99EB}"/>
            </c:ext>
          </c:extLst>
        </c:ser>
        <c:ser>
          <c:idx val="3"/>
          <c:order val="3"/>
          <c:tx>
            <c:strRef>
              <c:f>összesítés!$A$8</c:f>
              <c:strCache>
                <c:ptCount val="1"/>
                <c:pt idx="0">
                  <c:v>4. kiadás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összesítés!$B$4:$O$4</c15:sqref>
                  </c15:fullRef>
                </c:ext>
              </c:extLst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összesítés!$B$8:$O$8</c15:sqref>
                  </c15:fullRef>
                </c:ext>
              </c:extLst>
              <c:f>összesítés!$B$8:$M$8</c:f>
              <c:numCache>
                <c:formatCode>#,##0.00</c:formatCode>
                <c:ptCount val="12"/>
                <c:pt idx="0">
                  <c:v>100000</c:v>
                </c:pt>
                <c:pt idx="1">
                  <c:v>150000</c:v>
                </c:pt>
                <c:pt idx="2">
                  <c:v>200000</c:v>
                </c:pt>
                <c:pt idx="3">
                  <c:v>1150000</c:v>
                </c:pt>
                <c:pt idx="4">
                  <c:v>200000</c:v>
                </c:pt>
                <c:pt idx="5">
                  <c:v>150000</c:v>
                </c:pt>
                <c:pt idx="6">
                  <c:v>150000</c:v>
                </c:pt>
                <c:pt idx="7">
                  <c:v>150000</c:v>
                </c:pt>
                <c:pt idx="8">
                  <c:v>150000</c:v>
                </c:pt>
                <c:pt idx="9">
                  <c:v>1000000</c:v>
                </c:pt>
                <c:pt idx="10">
                  <c:v>150000</c:v>
                </c:pt>
                <c:pt idx="11">
                  <c:v>150000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FD0-4528-AE8C-51B058EA99EB}"/>
            </c:ext>
          </c:extLst>
        </c:ser>
        <c:ser>
          <c:idx val="4"/>
          <c:order val="4"/>
          <c:tx>
            <c:strRef>
              <c:f>összesítés!$A$9</c:f>
              <c:strCache>
                <c:ptCount val="1"/>
                <c:pt idx="0">
                  <c:v>5. kiadás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összesítés!$B$4:$O$4</c15:sqref>
                  </c15:fullRef>
                </c:ext>
              </c:extLst>
              <c:f>összesítés!$B$4:$M$4</c:f>
              <c:strCache>
                <c:ptCount val="12"/>
                <c:pt idx="0">
                  <c:v>Jan.</c:v>
                </c:pt>
                <c:pt idx="1">
                  <c:v>Febr.</c:v>
                </c:pt>
                <c:pt idx="2">
                  <c:v>Márc.</c:v>
                </c:pt>
                <c:pt idx="3">
                  <c:v>Ápr.</c:v>
                </c:pt>
                <c:pt idx="4">
                  <c:v>Máj.</c:v>
                </c:pt>
                <c:pt idx="5">
                  <c:v>Jún.</c:v>
                </c:pt>
                <c:pt idx="6">
                  <c:v>Júl.</c:v>
                </c:pt>
                <c:pt idx="7">
                  <c:v>Aug.</c:v>
                </c:pt>
                <c:pt idx="8">
                  <c:v>Szept.</c:v>
                </c:pt>
                <c:pt idx="9">
                  <c:v>Okt.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összesítés!$B$9:$O$9</c15:sqref>
                  </c15:fullRef>
                </c:ext>
              </c:extLst>
              <c:f>összesítés!$B$9:$M$9</c:f>
              <c:numCache>
                <c:formatCode>#,##0.00</c:formatCode>
                <c:ptCount val="12"/>
                <c:pt idx="0">
                  <c:v>500000</c:v>
                </c:pt>
                <c:pt idx="1">
                  <c:v>150000</c:v>
                </c:pt>
                <c:pt idx="2">
                  <c:v>800000</c:v>
                </c:pt>
                <c:pt idx="3">
                  <c:v>150000</c:v>
                </c:pt>
                <c:pt idx="4">
                  <c:v>800000</c:v>
                </c:pt>
                <c:pt idx="5">
                  <c:v>3900000</c:v>
                </c:pt>
                <c:pt idx="6">
                  <c:v>200000</c:v>
                </c:pt>
                <c:pt idx="7">
                  <c:v>1000000</c:v>
                </c:pt>
                <c:pt idx="8">
                  <c:v>200000</c:v>
                </c:pt>
                <c:pt idx="9">
                  <c:v>200000</c:v>
                </c:pt>
                <c:pt idx="10">
                  <c:v>400000</c:v>
                </c:pt>
                <c:pt idx="11">
                  <c:v>100000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FD0-4528-AE8C-51B058EA9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748520"/>
        <c:axId val="162748904"/>
      </c:barChart>
      <c:catAx>
        <c:axId val="162748520"/>
        <c:scaling>
          <c:orientation val="minMax"/>
        </c:scaling>
        <c:delete val="1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162748904"/>
        <c:crosses val="autoZero"/>
        <c:auto val="1"/>
        <c:lblAlgn val="ctr"/>
        <c:lblOffset val="100"/>
        <c:noMultiLvlLbl val="0"/>
      </c:catAx>
      <c:valAx>
        <c:axId val="162748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  <a:alpha val="30000"/>
                </a:schemeClr>
              </a:solidFill>
            </a:ln>
          </c:spPr>
        </c:majorGridlines>
        <c:numFmt formatCode="#,##0;;" sourceLinked="0"/>
        <c:majorTickMark val="none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hu-HU"/>
          </a:p>
        </c:txPr>
        <c:crossAx val="162748520"/>
        <c:crosses val="autoZero"/>
        <c:crossBetween val="between"/>
      </c:valAx>
      <c:spPr>
        <a:noFill/>
      </c:spPr>
    </c:plotArea>
    <c:legend>
      <c:legendPos val="tr"/>
      <c:layout>
        <c:manualLayout>
          <c:xMode val="edge"/>
          <c:yMode val="edge"/>
          <c:x val="0.86571588106102315"/>
          <c:y val="5.6239046947426458E-2"/>
          <c:w val="6.869432671447176E-2"/>
          <c:h val="0.41155616468888995"/>
        </c:manualLayout>
      </c:layout>
      <c:overlay val="0"/>
      <c:txPr>
        <a:bodyPr/>
        <a:lstStyle/>
        <a:p>
          <a:pPr>
            <a:defRPr sz="1100" kern="0" spc="-10" baseline="0">
              <a:solidFill>
                <a:schemeClr val="tx1"/>
              </a:solidFill>
              <a:latin typeface="+mj-lt"/>
            </a:defRPr>
          </a:pPr>
          <a:endParaRPr lang="hu-HU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2</xdr:row>
      <xdr:rowOff>69850</xdr:rowOff>
    </xdr:from>
    <xdr:to>
      <xdr:col>15</xdr:col>
      <xdr:colOff>247650</xdr:colOff>
      <xdr:row>2</xdr:row>
      <xdr:rowOff>2779711</xdr:rowOff>
    </xdr:to>
    <xdr:graphicFrame macro="">
      <xdr:nvGraphicFramePr>
        <xdr:cNvPr id="2" name="KiadásiTrendek" descr="A havi kiadásokat kategóriák szerint megjelenítő oszlopdiagram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4" name="Kiadásösszesítés" displayName="Kiadásösszesítés" ref="A4:O10" totalsRowCount="1">
  <autoFilter ref="A4:O9"/>
  <tableColumns count="15">
    <tableColumn id="1" name="Kiadások" totalsRowLabel="Összeg" totalsRowDxfId="142"/>
    <tableColumn id="2" name="Jan." totalsRowFunction="sum" dataDxfId="141" totalsRowDxfId="140">
      <calculatedColumnFormula>SUMIFS(JanKiad[Tervezett költség],JanKiad[Kategória],Kiadásösszesítés[Kiadások])</calculatedColumnFormula>
    </tableColumn>
    <tableColumn id="3" name="Febr." totalsRowFunction="sum" dataDxfId="139" totalsRowDxfId="138">
      <calculatedColumnFormula>SUMIFS(FebKiad[Tervezett költség],FebKiad[Kategória],Kiadásösszesítés[Kiadások])</calculatedColumnFormula>
    </tableColumn>
    <tableColumn id="4" name="Márc." totalsRowFunction="sum" dataDxfId="137" totalsRowDxfId="136">
      <calculatedColumnFormula>SUMIFS(MájKiad[Tervezett költség],MájKiad[Kategória],Kiadásösszesítés[Kiadások])</calculatedColumnFormula>
    </tableColumn>
    <tableColumn id="5" name="Ápr." totalsRowFunction="sum" dataDxfId="135" totalsRowDxfId="134">
      <calculatedColumnFormula>SUMIFS(ÁprKiad[Tervezett költség],ÁprKiad[Kategória],Kiadásösszesítés[Kiadások])</calculatedColumnFormula>
    </tableColumn>
    <tableColumn id="6" name="Máj." totalsRowFunction="sum" dataDxfId="133" totalsRowDxfId="132">
      <calculatedColumnFormula>SUMIFS(MájKiad[Tervezett költség],MájKiad[Kategória],Kiadásösszesítés[Kiadások])</calculatedColumnFormula>
    </tableColumn>
    <tableColumn id="7" name="Jún." totalsRowFunction="sum" dataDxfId="131" totalsRowDxfId="130">
      <calculatedColumnFormula>SUMIFS(JúnKiad[Tervezett költség],JúnKiad[Kategória],Kiadásösszesítés[Kiadások])</calculatedColumnFormula>
    </tableColumn>
    <tableColumn id="8" name="Júl." totalsRowFunction="sum" dataDxfId="129" totalsRowDxfId="128">
      <calculatedColumnFormula>SUMIFS(JúlKiad[Tervezett költség],JúlKiad[Kategória],Kiadásösszesítés[Kiadások])</calculatedColumnFormula>
    </tableColumn>
    <tableColumn id="9" name="Aug." totalsRowFunction="sum" dataDxfId="127" totalsRowDxfId="126">
      <calculatedColumnFormula>SUMIFS(AugKiad[Tervezett költség],AugKiad[Kategória],Kiadásösszesítés[Kiadások])</calculatedColumnFormula>
    </tableColumn>
    <tableColumn id="10" name="Szept." totalsRowFunction="sum" dataDxfId="125" totalsRowDxfId="124">
      <calculatedColumnFormula>SUMIFS(SzeptKiad[Tervezett költség],SzeptKiad[Kategória],Kiadásösszesítés[Kiadások])</calculatedColumnFormula>
    </tableColumn>
    <tableColumn id="11" name="Okt." totalsRowFunction="sum" dataDxfId="123" totalsRowDxfId="122">
      <calculatedColumnFormula>SUMIFS(OktKiad[Tervezett költség],OktKiad[Kategória],Kiadásösszesítés[Kiadások])</calculatedColumnFormula>
    </tableColumn>
    <tableColumn id="12" name="Nov." totalsRowFunction="sum" dataDxfId="121" totalsRowDxfId="120">
      <calculatedColumnFormula>SUMIFS(NovKiad[Tervezett költség],NovKiad[Kategória],Kiadásösszesítés[Kiadások])</calculatedColumnFormula>
    </tableColumn>
    <tableColumn id="13" name="Dec." totalsRowFunction="sum" dataDxfId="119" totalsRowDxfId="118">
      <calculatedColumnFormula>SUMIFS(DecKiad[Tervezett költség],DecKiad[Kategória],Kiadásösszesítés[Kiadások])</calculatedColumnFormula>
    </tableColumn>
    <tableColumn id="14" name="Összeg" totalsRowFunction="sum" dataDxfId="117" totalsRowDxfId="116">
      <calculatedColumnFormula>SUM(Kiadásösszesítés[[#This Row],[Jan.]:[Dec.]])</calculatedColumnFormula>
    </tableColumn>
    <tableColumn id="15" name="Trend"/>
  </tableColumns>
  <tableStyleInfo name="Összesítés táblázat" showFirstColumn="0" showLastColumn="1" showRowStripes="0" showColumnStripes="1"/>
  <extLst>
    <ext xmlns:x14="http://schemas.microsoft.com/office/spreadsheetml/2009/9/main" uri="{504A1905-F514-4f6f-8877-14C23A59335A}">
      <x14:table altTextSummary="A táblázatban januártól kezdődően láthatók az év egyes hónapjainak kategóriák szerint összesített havi kiadásai.  A táblázat fölött közvetlenül egy függőleges diagram található, és a táblázat minden hónapja megfelel a diagramon csoportosított egyes hónapoknak"/>
    </ext>
  </extLst>
</table>
</file>

<file path=xl/tables/table10.xml><?xml version="1.0" encoding="utf-8"?>
<table xmlns="http://schemas.openxmlformats.org/spreadsheetml/2006/main" id="10" name="SzeptKiad" displayName="SzeptKiad" ref="A2:G9" totalsRowCount="1">
  <autoFilter ref="A2:G8"/>
  <tableColumns count="7">
    <tableColumn id="1" name="Kezdő dátum" totalsRowLabel="Összeg" dataDxfId="93" totalsRowDxfId="35"/>
    <tableColumn id="6" name="Időpont" dataDxfId="92" totalsRowDxfId="34" dataCellStyle="Táblázat dátuma"/>
    <tableColumn id="2" name="Rendezvény neve" totalsRowDxfId="33"/>
    <tableColumn id="3" name="Tervezett költség" totalsRowFunction="sum" dataDxfId="91" totalsRowDxfId="32"/>
    <tableColumn id="4" name="Kategória" totalsRowDxfId="31"/>
    <tableColumn id="5" name="Program" totalsRowDxfId="30"/>
    <tableColumn id="7" name="Helyszín" totalsRowDxfId="29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11.xml><?xml version="1.0" encoding="utf-8"?>
<table xmlns="http://schemas.openxmlformats.org/spreadsheetml/2006/main" id="11" name="OktKiad" displayName="OktKiad" ref="A2:G10" totalsRowCount="1">
  <autoFilter ref="A2:G9"/>
  <tableColumns count="7">
    <tableColumn id="1" name="Kezdő dátum" totalsRowLabel="Összeg" dataDxfId="90" totalsRowDxfId="75"/>
    <tableColumn id="6" name="Időpont" dataDxfId="89" totalsRowDxfId="74" dataCellStyle="Táblázat dátuma"/>
    <tableColumn id="2" name="Rendezvény neve" totalsRowDxfId="73"/>
    <tableColumn id="3" name="Tervezett költség" totalsRowFunction="sum" dataDxfId="88" totalsRowDxfId="72"/>
    <tableColumn id="4" name="Kategória" totalsRowDxfId="71"/>
    <tableColumn id="5" name="Program" totalsRowDxfId="70"/>
    <tableColumn id="7" name="Helyszín" totalsRowDxfId="69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12.xml><?xml version="1.0" encoding="utf-8"?>
<table xmlns="http://schemas.openxmlformats.org/spreadsheetml/2006/main" id="12" name="NovKiad" displayName="NovKiad" ref="A2:G9" totalsRowCount="1">
  <autoFilter ref="A2:G8"/>
  <tableColumns count="7">
    <tableColumn id="1" name="Kezdő dátum" totalsRowLabel="Összeg" dataDxfId="87" totalsRowDxfId="68"/>
    <tableColumn id="6" name="Időpont" dataDxfId="86" totalsRowDxfId="67" dataCellStyle="Táblázat dátuma"/>
    <tableColumn id="2" name="Rendezvény neve" totalsRowDxfId="66"/>
    <tableColumn id="3" name="Tervezett költség" totalsRowFunction="sum" dataDxfId="85" totalsRowDxfId="65"/>
    <tableColumn id="4" name="Kategória" totalsRowDxfId="64"/>
    <tableColumn id="5" name="Program" totalsRowDxfId="63"/>
    <tableColumn id="7" name="Helyszín" totalsRowDxfId="62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13.xml><?xml version="1.0" encoding="utf-8"?>
<table xmlns="http://schemas.openxmlformats.org/spreadsheetml/2006/main" id="13" name="DecKiad" displayName="DecKiad" ref="A2:G9" totalsRowCount="1">
  <autoFilter ref="A2:G8"/>
  <tableColumns count="7">
    <tableColumn id="1" name="Kezdő dátum" totalsRowLabel="Összeg" dataDxfId="84" totalsRowDxfId="61"/>
    <tableColumn id="6" name="Időpont" dataDxfId="83" totalsRowDxfId="60" dataCellStyle="Táblázat dátuma"/>
    <tableColumn id="2" name="Rendezvény neve" totalsRowDxfId="59"/>
    <tableColumn id="3" name="Tervezett költség" totalsRowFunction="sum" dataDxfId="82" totalsRowDxfId="58"/>
    <tableColumn id="4" name="Kategória" totalsRowDxfId="57"/>
    <tableColumn id="5" name="Program" totalsRowDxfId="56"/>
    <tableColumn id="7" name="Helyszín" totalsRowDxfId="55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2.xml><?xml version="1.0" encoding="utf-8"?>
<table xmlns="http://schemas.openxmlformats.org/spreadsheetml/2006/main" id="2" name="JanKiad" displayName="JanKiad" ref="A2:H11" totalsRowCount="1">
  <autoFilter ref="A2:H10"/>
  <tableColumns count="8">
    <tableColumn id="1" name="Kezdő dátum" totalsRowLabel="Összeg" dataDxfId="115" totalsRowDxfId="54"/>
    <tableColumn id="8" name="Időpont" dataDxfId="114" totalsRowDxfId="53" dataCellStyle="Táblázat dátuma"/>
    <tableColumn id="2" name="Rendezvény neve"/>
    <tableColumn id="3" name="Tervezett költség" totalsRowFunction="sum" dataDxfId="113" totalsRowDxfId="52"/>
    <tableColumn id="4" name="Kategória"/>
    <tableColumn id="5" name="Program"/>
    <tableColumn id="7" name="Helyszín" dataCellStyle="Táblázat adatai"/>
    <tableColumn id="9" name="Vendéglátó kitelepülő napok" totalsRowFunction="sum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3.xml><?xml version="1.0" encoding="utf-8"?>
<table xmlns="http://schemas.openxmlformats.org/spreadsheetml/2006/main" id="3" name="FebKiad" displayName="FebKiad" ref="A2:H10" totalsRowCount="1">
  <autoFilter ref="A2:H9"/>
  <tableColumns count="8">
    <tableColumn id="1" name="Kezdő dátum" totalsRowLabel="Összeg" dataDxfId="112" totalsRowDxfId="7"/>
    <tableColumn id="6" name="Időpont" dataDxfId="111" totalsRowDxfId="6" dataCellStyle="Táblázat dátuma"/>
    <tableColumn id="2" name="Rendezvény neve" totalsRowDxfId="5"/>
    <tableColumn id="3" name="Tervezett költség" totalsRowFunction="sum" dataDxfId="110" totalsRowDxfId="4"/>
    <tableColumn id="4" name="Kategória" totalsRowDxfId="3"/>
    <tableColumn id="5" name="Program" totalsRowDxfId="2"/>
    <tableColumn id="8" name="Helyszín" totalsRowDxfId="1" dataCellStyle="Táblázat adatai"/>
    <tableColumn id="9" name="Vendéglátó kitelepülő napok" totalsRowFunction="sum" totalsRowDxfId="0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4.xml><?xml version="1.0" encoding="utf-8"?>
<table xmlns="http://schemas.openxmlformats.org/spreadsheetml/2006/main" id="4" name="MárcKiad" displayName="MárcKiad" ref="A2:H9" totalsRowCount="1">
  <autoFilter ref="A2:H8"/>
  <tableColumns count="8">
    <tableColumn id="1" name="Kezdő dátum" totalsRowLabel="Összeg" dataDxfId="109" totalsRowDxfId="51"/>
    <tableColumn id="6" name="Időpont" dataDxfId="108" totalsRowDxfId="50" dataCellStyle="Táblázat dátuma"/>
    <tableColumn id="2" name="Rendezvény neve" totalsRowDxfId="49"/>
    <tableColumn id="3" name="Tervezett költség" totalsRowFunction="sum" dataDxfId="107" totalsRowDxfId="48"/>
    <tableColumn id="4" name="Kategória" totalsRowDxfId="47"/>
    <tableColumn id="5" name="Program" totalsRowDxfId="46"/>
    <tableColumn id="7" name="Helyszín" totalsRowDxfId="45" dataCellStyle="Táblázat adatai"/>
    <tableColumn id="8" name="Vendéglátó kitelepülő napok" totalsRowFunction="sum" totalsRowDxfId="44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5.xml><?xml version="1.0" encoding="utf-8"?>
<table xmlns="http://schemas.openxmlformats.org/spreadsheetml/2006/main" id="5" name="ÁprKiad" displayName="ÁprKiad" ref="A2:H11" totalsRowCount="1">
  <autoFilter ref="A2:H10"/>
  <tableColumns count="8">
    <tableColumn id="1" name="Kezdő dátum" totalsRowLabel="Összeg" dataDxfId="106" totalsRowDxfId="43"/>
    <tableColumn id="6" name="Időpont" dataDxfId="105" totalsRowDxfId="42" dataCellStyle="Táblázat dátuma"/>
    <tableColumn id="2" name="Rendezvény neve" totalsRowDxfId="41"/>
    <tableColumn id="3" name="Tervezett költség" totalsRowFunction="sum" dataDxfId="104" totalsRowDxfId="40"/>
    <tableColumn id="4" name="Kategória" totalsRowDxfId="39"/>
    <tableColumn id="5" name="Program" totalsRowDxfId="38"/>
    <tableColumn id="8" name="Helyszín" totalsRowDxfId="37" dataCellStyle="Táblázat adatai"/>
    <tableColumn id="9" name="Vendéglátós napok" totalsRowFunction="sum" totalsRowDxfId="36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6.xml><?xml version="1.0" encoding="utf-8"?>
<table xmlns="http://schemas.openxmlformats.org/spreadsheetml/2006/main" id="6" name="MájKiad" displayName="MájKiad" ref="A2:H12" totalsRowCount="1">
  <autoFilter ref="A2:H11"/>
  <tableColumns count="8">
    <tableColumn id="1" name="Kezdő dátum" totalsRowLabel="Összeg" dataDxfId="103" totalsRowDxfId="11"/>
    <tableColumn id="6" name="Időpont" dataDxfId="102" totalsRowDxfId="10" dataCellStyle="Táblázat dátuma"/>
    <tableColumn id="2" name="Rendezvény neve"/>
    <tableColumn id="3" name="Tervezett költség" totalsRowFunction="sum" dataDxfId="101" totalsRowDxfId="9"/>
    <tableColumn id="4" name="Kategória"/>
    <tableColumn id="5" name="Program" totalsRowDxfId="8"/>
    <tableColumn id="7" name="Helyszín" dataCellStyle="Táblázat adatai"/>
    <tableColumn id="8" name="Vendéglátó kitelepülő" totalsRowFunction="sum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7.xml><?xml version="1.0" encoding="utf-8"?>
<table xmlns="http://schemas.openxmlformats.org/spreadsheetml/2006/main" id="7" name="JúnKiad" displayName="JúnKiad" ref="A2:G19" totalsRowCount="1">
  <autoFilter ref="A2:G18"/>
  <tableColumns count="7">
    <tableColumn id="1" name="Kezdő dátum" totalsRowLabel="Összeg" dataDxfId="100" totalsRowDxfId="15"/>
    <tableColumn id="6" name="Időpont" dataDxfId="99" totalsRowDxfId="14" dataCellStyle="Táblázat dátuma"/>
    <tableColumn id="2" name="Rendezvény neve" totalsRowDxfId="13"/>
    <tableColumn id="3" name="Tervezett költség" totalsRowFunction="sum" dataDxfId="98" totalsRowDxfId="12"/>
    <tableColumn id="4" name="Kategória"/>
    <tableColumn id="5" name="Program"/>
    <tableColumn id="7" name="Helyszín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8.xml><?xml version="1.0" encoding="utf-8"?>
<table xmlns="http://schemas.openxmlformats.org/spreadsheetml/2006/main" id="8" name="JúlKiad" displayName="JúlKiad" ref="A2:G20" totalsRowCount="1">
  <autoFilter ref="A2:G19"/>
  <tableColumns count="7">
    <tableColumn id="1" name="Kezdő dátum" totalsRowLabel="Összeg" dataDxfId="97" totalsRowDxfId="22"/>
    <tableColumn id="6" name="Időpont" dataDxfId="96" totalsRowDxfId="21" dataCellStyle="Táblázat dátuma"/>
    <tableColumn id="2" name="Rendezvény neve" totalsRowDxfId="20"/>
    <tableColumn id="3" name="Tervezett költség" totalsRowFunction="sum" dataDxfId="95" totalsRowDxfId="19"/>
    <tableColumn id="4" name="Kategória" totalsRowDxfId="18"/>
    <tableColumn id="5" name="Program" totalsRowDxfId="17"/>
    <tableColumn id="7" name="Helyszín" totalsRowDxfId="16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ables/table9.xml><?xml version="1.0" encoding="utf-8"?>
<table xmlns="http://schemas.openxmlformats.org/spreadsheetml/2006/main" id="9" name="AugKiad" displayName="AugKiad" ref="A2:G15" totalsRowCount="1">
  <autoFilter ref="A2:G14"/>
  <tableColumns count="7">
    <tableColumn id="1" name="Kezdő dátum" dataDxfId="81" totalsRowDxfId="28" dataCellStyle="Táblázat dátuma"/>
    <tableColumn id="6" name="Időpont" dataDxfId="94" totalsRowDxfId="27" dataCellStyle="Táblázat dátuma"/>
    <tableColumn id="2" name="Rendezvény" dataDxfId="80" dataCellStyle="Táblázat adatai"/>
    <tableColumn id="3" name="Tervezett költség" dataDxfId="79" totalsRowDxfId="26" dataCellStyle="Táblázat számai"/>
    <tableColumn id="4" name="Kategória" dataDxfId="78" totalsRowDxfId="25" dataCellStyle="Táblázat adatai"/>
    <tableColumn id="5" name="Program" dataDxfId="77" totalsRowDxfId="24" dataCellStyle="Táblázat adatai"/>
    <tableColumn id="7" name="Helyszín" dataDxfId="76" totalsRowDxfId="23" dataCellStyle="Táblázat adatai"/>
  </tableColumns>
  <tableStyleInfo name="Összesítés táblázat" showFirstColumn="0" showLastColumn="0" showRowStripes="0" showColumnStripes="1"/>
  <extLst>
    <ext xmlns:x14="http://schemas.microsoft.com/office/spreadsheetml/2009/9/main" uri="{504A1905-F514-4f6f-8877-14C23A59335A}">
      <x14:table altTextSummary="A havi kiadás részleteinek (többek között a dátum, a rendelésszám, az összeg, a kategória és a leírás) listája"/>
    </ext>
  </extLst>
</table>
</file>

<file path=xl/theme/theme1.xml><?xml version="1.0" encoding="utf-8"?>
<a:theme xmlns:a="http://schemas.openxmlformats.org/drawingml/2006/main" name="Office Theme">
  <a:themeElements>
    <a:clrScheme name="Expense Trends Budget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97B9C7"/>
      </a:accent1>
      <a:accent2>
        <a:srgbClr val="FFCC4F"/>
      </a:accent2>
      <a:accent3>
        <a:srgbClr val="9AB294"/>
      </a:accent3>
      <a:accent4>
        <a:srgbClr val="F15926"/>
      </a:accent4>
      <a:accent5>
        <a:srgbClr val="906083"/>
      </a:accent5>
      <a:accent6>
        <a:srgbClr val="E89C2B"/>
      </a:accent6>
      <a:hlink>
        <a:srgbClr val="FFFFFF"/>
      </a:hlink>
      <a:folHlink>
        <a:srgbClr val="FFFFFF"/>
      </a:folHlink>
    </a:clrScheme>
    <a:fontScheme name="Expense Trends Budget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autoPageBreaks="0" fitToPage="1"/>
  </sheetPr>
  <dimension ref="A1:A18"/>
  <sheetViews>
    <sheetView showGridLines="0" zoomScale="90" zoomScaleNormal="90" workbookViewId="0"/>
  </sheetViews>
  <sheetFormatPr defaultColWidth="9" defaultRowHeight="30" customHeight="1" x14ac:dyDescent="0.25"/>
  <cols>
    <col min="1" max="1" width="152.42578125" style="11" customWidth="1"/>
    <col min="2" max="16384" width="9" style="11"/>
  </cols>
  <sheetData>
    <row r="1" spans="1:1" ht="35.1" customHeight="1" x14ac:dyDescent="0.4">
      <c r="A1" s="4" t="s">
        <v>0</v>
      </c>
    </row>
    <row r="2" spans="1:1" ht="30" customHeight="1" x14ac:dyDescent="0.25">
      <c r="A2" s="6" t="s">
        <v>1</v>
      </c>
    </row>
    <row r="3" spans="1:1" ht="30" customHeight="1" x14ac:dyDescent="0.25">
      <c r="A3" s="10" t="s">
        <v>2</v>
      </c>
    </row>
    <row r="4" spans="1:1" ht="30" customHeight="1" x14ac:dyDescent="0.25">
      <c r="A4" s="10" t="s">
        <v>3</v>
      </c>
    </row>
    <row r="5" spans="1:1" ht="30" customHeight="1" x14ac:dyDescent="0.25">
      <c r="A5" s="6" t="s">
        <v>4</v>
      </c>
    </row>
    <row r="6" spans="1:1" ht="30" customHeight="1" x14ac:dyDescent="0.25">
      <c r="A6" s="10" t="s">
        <v>5</v>
      </c>
    </row>
    <row r="7" spans="1:1" ht="30" customHeight="1" x14ac:dyDescent="0.25">
      <c r="A7" s="12" t="str">
        <f>ROW(A1)&amp;". Ha a táblázat nem tartalmaz összesítő sort, kezdjen el gépelni a táblázat alatt, és automatikusan bővülni fog az Enter vagy a Tab billentyű lenyomásakor."</f>
        <v>1. Ha a táblázat nem tartalmaz összesítő sort, kezdjen el gépelni a táblázat alatt, és automatikusan bővülni fog az Enter vagy a Tab billentyű lenyomásakor.</v>
      </c>
    </row>
    <row r="8" spans="1:1" ht="30" customHeight="1" x14ac:dyDescent="0.25">
      <c r="A8" s="16" t="str">
        <f>ROW(A2)&amp;". Helyezze a kurzort az összesítő sor feletti utolsó cellába, például az utolsó kiadás összegéhez, majd nyomja le a Tab billentyűt."</f>
        <v>2. Helyezze a kurzort az összesítő sor feletti utolsó cellába, például az utolsó kiadás összegéhez, majd nyomja le a Tab billentyűt.</v>
      </c>
    </row>
    <row r="9" spans="1:1" ht="30" customHeight="1" x14ac:dyDescent="0.25">
      <c r="A9" s="16" t="str">
        <f>ROW(A3)&amp;". Kattintson a jobb gombbal a táblázatra, a megjelenő menüben mutasson a „Beszúrás” pontra, és kattintson a „Táblázatsorok fölé” vagy a „Táblázatsorok alá” parancsra."</f>
        <v>3. Kattintson a jobb gombbal a táblázatra, a megjelenő menüben mutasson a „Beszúrás” pontra, és kattintson a „Táblázatsorok fölé” vagy a „Táblázatsorok alá” parancsra.</v>
      </c>
    </row>
    <row r="10" spans="1:1" ht="30" customHeight="1" x14ac:dyDescent="0.25">
      <c r="A10" s="13" t="str">
        <f>ROW(A4)&amp;". Helyezze az egérmutatót a táblázat jobb alsó sarkában megjelenő méretezőpontra, és húzza a pontot lefelé a rendelkezésre álló táblázatsorok számának növeléséhez."</f>
        <v>4. Helyezze az egérmutatót a táblázat jobb alsó sarkában megjelenő méretezőpontra, és húzza a pontot lefelé a rendelkezésre álló táblázatsorok számának növeléséhez.</v>
      </c>
    </row>
    <row r="11" spans="1:1" ht="30" customHeight="1" x14ac:dyDescent="0.25">
      <c r="A11" s="10" t="s">
        <v>6</v>
      </c>
    </row>
    <row r="12" spans="1:1" ht="30" customHeight="1" x14ac:dyDescent="0.25">
      <c r="A12" s="10" t="s">
        <v>7</v>
      </c>
    </row>
    <row r="13" spans="1:1" ht="30" customHeight="1" x14ac:dyDescent="0.25">
      <c r="A13" s="7" t="s">
        <v>8</v>
      </c>
    </row>
    <row r="14" spans="1:1" ht="30" customHeight="1" x14ac:dyDescent="0.25">
      <c r="A14" s="13" t="str">
        <f>ROW(A1)&amp;". Az 1. kiadás elemet (a kiadástípus címét) az összesítő munkalap Kiadás részében lévő Kiadásösszesítés táblázatban adhatja meg."</f>
        <v>1. Az 1. kiadás elemet (a kiadástípus címét) az összesítő munkalap Kiadás részében lévő Kiadásösszesítés táblázatban adhatja meg.</v>
      </c>
    </row>
    <row r="15" spans="1:1" ht="30" customHeight="1" x14ac:dyDescent="0.25">
      <c r="A15" s="13" t="str">
        <f>ROW(A2)&amp;". Írja be a kiadás összegét a megfelelő havi munkalapba az összes olyan hónapnál, amelyben a kiadás előfordult."</f>
        <v>2. Írja be a kiadás összegét a megfelelő havi munkalapba az összes olyan hónapnál, amelyben a kiadás előfordult.</v>
      </c>
    </row>
    <row r="16" spans="1:1" ht="30" customHeight="1" x14ac:dyDescent="0.25">
      <c r="A16" s="5" t="str">
        <f>ROW(A3)&amp;". A Kiadásösszesítés munkalapon megadott kiadástípus létrehoz egy kategórialistát az egyes hónapok munkalapjának Kategória oszlopában."</f>
        <v>3. A Kiadásösszesítés munkalapon megadott kiadástípus létrehoz egy kategórialistát az egyes hónapok munkalapjának Kategória oszlopában.</v>
      </c>
    </row>
    <row r="17" spans="1:1" ht="30" customHeight="1" x14ac:dyDescent="0.25">
      <c r="A17" s="5" t="str">
        <f>ROW(A4)&amp;". A Kategória oszlopban lévő kategórialistával kiválaszthatja a megfelelő kiadástípust a beírt kiadásösszeghez."</f>
        <v>4. A Kategória oszlopban lévő kategórialistával kiválaszthatja a megfelelő kiadástípust a beírt kiadásösszeghez.</v>
      </c>
    </row>
    <row r="18" spans="1:1" ht="30" customHeight="1" x14ac:dyDescent="0.25">
      <c r="A18" s="5" t="str">
        <f>ROW(A5)&amp;". Ha szeretne új típusú kiadást megadni bármely hónapban, adjon hozzá egy új sort a Kiadásösszesítés táblázathoz az összesítő munkalapon, majd adja meg a kiadás kívánt adatait annak a hónapnak a munkalapján, amelyben a kiadás előfordult."</f>
        <v>5. Ha szeretne új típusú kiadást megadni bármely hónapban, adjon hozzá egy új sort a Kiadásösszesítés táblázathoz az összesítő munkalapon, majd adja meg a kiadás kívánt adatait annak a hónapnak a munkalapján, amelyben a kiadás előfordult.</v>
      </c>
    </row>
  </sheetData>
  <dataValidations count="1">
    <dataValidation allowBlank="1" showInputMessage="1" showErrorMessage="1" prompt="A munkafüzet használatát ismertető tippeket tartalmazó munkafüzet" sqref="A1"/>
  </dataValidations>
  <printOptions horizontalCentered="1"/>
  <pageMargins left="0.7" right="0.7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5"/>
    <pageSetUpPr autoPageBreaks="0" fitToPage="1"/>
  </sheetPr>
  <dimension ref="A1:H15"/>
  <sheetViews>
    <sheetView showGridLines="0" zoomScaleNormal="100" workbookViewId="0">
      <selection activeCell="H15" sqref="H15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17.85546875" customWidth="1"/>
    <col min="6" max="6" width="33.42578125" customWidth="1"/>
    <col min="7" max="7" width="15.28515625" customWidth="1"/>
  </cols>
  <sheetData>
    <row r="1" spans="1:8" ht="35.1" customHeight="1" x14ac:dyDescent="0.4">
      <c r="A1" s="35" t="s">
        <v>57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58</v>
      </c>
      <c r="D2" s="14" t="s">
        <v>35</v>
      </c>
      <c r="E2" s="14" t="s">
        <v>32</v>
      </c>
      <c r="F2" s="14" t="s">
        <v>36</v>
      </c>
      <c r="G2" s="14" t="s">
        <v>39</v>
      </c>
      <c r="H2" s="33" t="s">
        <v>112</v>
      </c>
    </row>
    <row r="3" spans="1:8" ht="30" customHeight="1" x14ac:dyDescent="0.25">
      <c r="A3" s="20">
        <v>43318</v>
      </c>
      <c r="B3" s="21" t="s">
        <v>197</v>
      </c>
      <c r="C3" s="22" t="s">
        <v>110</v>
      </c>
      <c r="D3" s="18">
        <v>1600000</v>
      </c>
      <c r="E3" s="2" t="s">
        <v>12</v>
      </c>
      <c r="F3" s="22" t="s">
        <v>269</v>
      </c>
      <c r="G3" s="22" t="s">
        <v>111</v>
      </c>
      <c r="H3" s="26"/>
    </row>
    <row r="4" spans="1:8" ht="30" customHeight="1" x14ac:dyDescent="0.25">
      <c r="A4" s="25">
        <v>43315</v>
      </c>
      <c r="B4" s="27" t="s">
        <v>199</v>
      </c>
      <c r="C4" s="40" t="s">
        <v>200</v>
      </c>
      <c r="D4" s="49">
        <v>3000000</v>
      </c>
      <c r="E4" s="40" t="s">
        <v>11</v>
      </c>
      <c r="F4" s="40" t="s">
        <v>267</v>
      </c>
      <c r="G4" s="40" t="s">
        <v>162</v>
      </c>
      <c r="H4" s="26">
        <v>2</v>
      </c>
    </row>
    <row r="5" spans="1:8" ht="30" customHeight="1" x14ac:dyDescent="0.25">
      <c r="A5" s="20">
        <v>43319</v>
      </c>
      <c r="B5" s="21" t="s">
        <v>198</v>
      </c>
      <c r="C5" s="22" t="s">
        <v>136</v>
      </c>
      <c r="D5" s="18">
        <v>400000</v>
      </c>
      <c r="E5" s="2" t="s">
        <v>12</v>
      </c>
      <c r="F5" s="22" t="s">
        <v>157</v>
      </c>
      <c r="G5" s="22" t="s">
        <v>158</v>
      </c>
      <c r="H5" s="26"/>
    </row>
    <row r="6" spans="1:8" ht="30" customHeight="1" x14ac:dyDescent="0.25">
      <c r="A6" s="20">
        <v>43320</v>
      </c>
      <c r="B6" s="21" t="s">
        <v>201</v>
      </c>
      <c r="C6" s="22" t="s">
        <v>142</v>
      </c>
      <c r="D6" s="18">
        <v>200000</v>
      </c>
      <c r="E6" s="22" t="s">
        <v>12</v>
      </c>
      <c r="F6" s="22" t="s">
        <v>159</v>
      </c>
      <c r="G6" s="28" t="s">
        <v>160</v>
      </c>
      <c r="H6" s="26"/>
    </row>
    <row r="7" spans="1:8" ht="30" customHeight="1" x14ac:dyDescent="0.25">
      <c r="A7" s="20">
        <v>43314</v>
      </c>
      <c r="B7" s="21" t="s">
        <v>202</v>
      </c>
      <c r="C7" s="22" t="s">
        <v>195</v>
      </c>
      <c r="D7" s="18">
        <v>200000</v>
      </c>
      <c r="E7" s="22" t="s">
        <v>12</v>
      </c>
      <c r="F7" s="22" t="s">
        <v>196</v>
      </c>
      <c r="G7" s="28"/>
      <c r="H7" s="26"/>
    </row>
    <row r="8" spans="1:8" ht="30" customHeight="1" x14ac:dyDescent="0.25">
      <c r="A8" s="20">
        <v>43315</v>
      </c>
      <c r="B8" s="21" t="s">
        <v>203</v>
      </c>
      <c r="C8" t="s">
        <v>141</v>
      </c>
      <c r="D8" s="18">
        <v>100000</v>
      </c>
      <c r="E8" s="22" t="s">
        <v>12</v>
      </c>
      <c r="F8" s="22" t="s">
        <v>161</v>
      </c>
      <c r="G8" s="22" t="s">
        <v>162</v>
      </c>
      <c r="H8" s="26"/>
    </row>
    <row r="9" spans="1:8" ht="30" customHeight="1" x14ac:dyDescent="0.25">
      <c r="A9" s="20">
        <v>43321</v>
      </c>
      <c r="B9" s="21" t="s">
        <v>202</v>
      </c>
      <c r="C9" s="22" t="s">
        <v>176</v>
      </c>
      <c r="D9" s="18">
        <v>400000</v>
      </c>
      <c r="E9" s="22" t="s">
        <v>12</v>
      </c>
      <c r="F9" s="22" t="s">
        <v>172</v>
      </c>
      <c r="G9" s="28" t="s">
        <v>52</v>
      </c>
      <c r="H9" s="26"/>
    </row>
    <row r="10" spans="1:8" ht="30" customHeight="1" x14ac:dyDescent="0.25">
      <c r="A10" s="25"/>
      <c r="B10" s="25"/>
      <c r="C10" s="22" t="s">
        <v>50</v>
      </c>
      <c r="D10" s="18">
        <v>150000</v>
      </c>
      <c r="E10" s="22" t="s">
        <v>14</v>
      </c>
      <c r="F10" s="22" t="s">
        <v>87</v>
      </c>
      <c r="G10" s="28" t="s">
        <v>47</v>
      </c>
      <c r="H10" s="26"/>
    </row>
    <row r="11" spans="1:8" ht="30" customHeight="1" x14ac:dyDescent="0.25">
      <c r="A11" s="25"/>
      <c r="B11" s="25"/>
      <c r="C11" s="22" t="s">
        <v>153</v>
      </c>
      <c r="D11" s="18">
        <v>1000000</v>
      </c>
      <c r="E11" s="22" t="s">
        <v>15</v>
      </c>
      <c r="F11" s="22" t="s">
        <v>169</v>
      </c>
      <c r="G11" s="28" t="s">
        <v>170</v>
      </c>
      <c r="H11" s="26"/>
    </row>
    <row r="12" spans="1:8" ht="30" customHeight="1" x14ac:dyDescent="0.25">
      <c r="A12" s="25">
        <v>43328</v>
      </c>
      <c r="B12" s="27" t="s">
        <v>204</v>
      </c>
      <c r="C12" s="40" t="s">
        <v>205</v>
      </c>
      <c r="D12" s="49">
        <v>19000000</v>
      </c>
      <c r="E12" s="40" t="s">
        <v>11</v>
      </c>
      <c r="F12" s="40" t="s">
        <v>266</v>
      </c>
      <c r="G12" s="40" t="s">
        <v>206</v>
      </c>
      <c r="H12">
        <v>5</v>
      </c>
    </row>
    <row r="13" spans="1:8" ht="30" customHeight="1" x14ac:dyDescent="0.25">
      <c r="A13" s="25"/>
      <c r="B13" s="25"/>
      <c r="C13" s="40"/>
      <c r="D13" s="49"/>
      <c r="E13" s="40"/>
      <c r="F13" s="40"/>
      <c r="G13" s="40"/>
    </row>
    <row r="14" spans="1:8" ht="30" customHeight="1" x14ac:dyDescent="0.25">
      <c r="A14" s="25"/>
      <c r="B14" s="25"/>
      <c r="C14" s="40"/>
      <c r="D14" s="49"/>
      <c r="E14" s="40"/>
      <c r="F14" s="40"/>
      <c r="G14" s="40"/>
    </row>
    <row r="15" spans="1:8" ht="30" customHeight="1" x14ac:dyDescent="0.25">
      <c r="A15" s="47"/>
      <c r="B15" s="47"/>
      <c r="D15" s="50"/>
      <c r="E15" s="48"/>
      <c r="F15" s="48"/>
      <c r="G15" s="48"/>
      <c r="H15">
        <v>7</v>
      </c>
    </row>
  </sheetData>
  <mergeCells count="1">
    <mergeCell ref="A1:C1"/>
  </mergeCells>
  <dataValidations count="12"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="Meg kell adni egy júliusi dátumot a kiadás szerepeltetéséhez az Összesítés lapon" sqref="A9 A15:B15">
      <formula1>MONTH($A9)=7</formula1>
    </dataValidation>
    <dataValidation type="custom" errorStyle="warning" allowBlank="1" showInputMessage="1" showErrorMessage="1" error="Meg kell adni egy augusztusi dátumot a kiadás szerepeltetéséhez az Összesítés lapon" sqref="A3:B8 B9">
      <formula1>MONTH($A3)=8</formula1>
    </dataValidation>
    <dataValidation type="list" errorStyle="warning" allowBlank="1" showInputMessage="1" showErrorMessage="1" error="A legördülő listában ki kell jelölnie az Összesítés lapon szerepeltetni kívánt kiadást" sqref="E3:E15">
      <formula1>Kiadáskategóriák</formula1>
    </dataValidation>
    <dataValidation type="custom" errorStyle="warning" allowBlank="1" showInputMessage="1" showErrorMessage="1" errorTitle="Összeg érvényesítése" error="Az összegnek számnak kell lennie." sqref="D3:D15">
      <formula1>ISNUMBER($D3)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5" tint="0.39997558519241921"/>
    <pageSetUpPr autoPageBreaks="0" fitToPage="1"/>
  </sheetPr>
  <dimension ref="A1:H11"/>
  <sheetViews>
    <sheetView showGridLines="0" workbookViewId="0">
      <selection activeCell="G13" sqref="G13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16.7109375" customWidth="1"/>
    <col min="6" max="6" width="34.28515625" customWidth="1"/>
    <col min="7" max="7" width="15.7109375" customWidth="1"/>
  </cols>
  <sheetData>
    <row r="1" spans="1:8" ht="35.1" customHeight="1" x14ac:dyDescent="0.4">
      <c r="A1" s="35" t="s">
        <v>59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3" t="s">
        <v>37</v>
      </c>
      <c r="B2" s="3" t="s">
        <v>41</v>
      </c>
      <c r="C2" s="3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3" t="s">
        <v>112</v>
      </c>
    </row>
    <row r="3" spans="1:8" ht="30" customHeight="1" x14ac:dyDescent="0.25">
      <c r="A3" s="20">
        <v>43351</v>
      </c>
      <c r="B3" s="21" t="s">
        <v>208</v>
      </c>
      <c r="C3" s="22" t="s">
        <v>209</v>
      </c>
      <c r="D3" s="18">
        <v>3000000</v>
      </c>
      <c r="E3" s="2" t="s">
        <v>11</v>
      </c>
      <c r="F3" s="22" t="s">
        <v>268</v>
      </c>
      <c r="G3" s="22" t="s">
        <v>52</v>
      </c>
      <c r="H3" s="26">
        <v>2</v>
      </c>
    </row>
    <row r="4" spans="1:8" ht="30" customHeight="1" x14ac:dyDescent="0.25">
      <c r="A4" s="20">
        <v>43349</v>
      </c>
      <c r="B4" s="21" t="s">
        <v>270</v>
      </c>
      <c r="C4" s="22" t="s">
        <v>211</v>
      </c>
      <c r="D4" s="18">
        <v>800000</v>
      </c>
      <c r="E4" s="22" t="s">
        <v>12</v>
      </c>
      <c r="F4" s="22" t="s">
        <v>269</v>
      </c>
      <c r="G4" s="22" t="s">
        <v>210</v>
      </c>
      <c r="H4" s="26"/>
    </row>
    <row r="5" spans="1:8" ht="30" customHeight="1" x14ac:dyDescent="0.25">
      <c r="A5" s="20"/>
      <c r="B5" s="20"/>
      <c r="C5" s="22" t="s">
        <v>50</v>
      </c>
      <c r="D5" s="18">
        <v>150000</v>
      </c>
      <c r="E5" s="22" t="s">
        <v>14</v>
      </c>
      <c r="F5" s="22" t="s">
        <v>87</v>
      </c>
      <c r="G5" s="28" t="s">
        <v>47</v>
      </c>
      <c r="H5" s="26"/>
    </row>
    <row r="6" spans="1:8" ht="30" customHeight="1" x14ac:dyDescent="0.25">
      <c r="A6" s="20"/>
      <c r="B6" s="20"/>
      <c r="C6" s="22" t="s">
        <v>153</v>
      </c>
      <c r="D6" s="18">
        <v>200000</v>
      </c>
      <c r="E6" s="22" t="s">
        <v>15</v>
      </c>
      <c r="F6" s="22" t="s">
        <v>169</v>
      </c>
      <c r="G6" s="28" t="s">
        <v>170</v>
      </c>
      <c r="H6" s="26"/>
    </row>
    <row r="7" spans="1:8" ht="30" customHeight="1" x14ac:dyDescent="0.25">
      <c r="A7" s="20"/>
      <c r="B7" s="20"/>
      <c r="C7" s="2"/>
      <c r="D7" s="18"/>
      <c r="E7" s="2"/>
      <c r="F7" s="2"/>
      <c r="G7" s="2"/>
      <c r="H7" s="26"/>
    </row>
    <row r="8" spans="1:8" ht="30" customHeight="1" x14ac:dyDescent="0.25">
      <c r="A8" s="20"/>
      <c r="B8" s="20"/>
      <c r="C8" s="2"/>
      <c r="D8" s="18"/>
      <c r="E8" s="2"/>
      <c r="F8" s="2"/>
      <c r="G8" s="2"/>
      <c r="H8" s="26"/>
    </row>
    <row r="9" spans="1:8" ht="30" customHeight="1" x14ac:dyDescent="0.25">
      <c r="A9" s="45" t="s">
        <v>30</v>
      </c>
      <c r="B9" s="45"/>
      <c r="C9" s="45"/>
      <c r="D9" s="46">
        <f>SUBTOTAL(109,SzeptKiad[Tervezett költség])</f>
        <v>4150000</v>
      </c>
      <c r="E9" s="45"/>
      <c r="F9" s="45"/>
      <c r="G9" s="45"/>
      <c r="H9" s="26">
        <v>2</v>
      </c>
    </row>
    <row r="10" spans="1:8" ht="30" customHeight="1" x14ac:dyDescent="0.25">
      <c r="H10" s="26"/>
    </row>
    <row r="11" spans="1:8" ht="30" customHeight="1" x14ac:dyDescent="0.25">
      <c r="H11" s="26"/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8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8">
      <formula1>ISNUMBER($D3)</formula1>
    </dataValidation>
    <dataValidation type="custom" errorStyle="warning" allowBlank="1" showInputMessage="1" showErrorMessage="1" error="Meg kell adni egy szeptemberi dátumot a kiadás szerepeltetéséhez az Összesítés lapon" sqref="A3:B8">
      <formula1>MONTH($A3)=9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5" tint="0.59999389629810485"/>
    <pageSetUpPr autoPageBreaks="0" fitToPage="1"/>
  </sheetPr>
  <dimension ref="A1:H11"/>
  <sheetViews>
    <sheetView showGridLines="0" workbookViewId="0">
      <selection activeCell="H12" sqref="H12"/>
    </sheetView>
  </sheetViews>
  <sheetFormatPr defaultRowHeight="30" customHeight="1" x14ac:dyDescent="0.25"/>
  <cols>
    <col min="1" max="1" width="16" customWidth="1"/>
    <col min="2" max="3" width="22.7109375" customWidth="1"/>
    <col min="4" max="4" width="20.28515625" customWidth="1"/>
    <col min="5" max="5" width="15.7109375" customWidth="1"/>
    <col min="6" max="6" width="36" customWidth="1"/>
    <col min="7" max="7" width="15.7109375" customWidth="1"/>
  </cols>
  <sheetData>
    <row r="1" spans="1:8" ht="35.1" customHeight="1" x14ac:dyDescent="0.4">
      <c r="A1" s="35" t="s">
        <v>60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14" t="s">
        <v>35</v>
      </c>
      <c r="E2" s="14" t="s">
        <v>32</v>
      </c>
      <c r="F2" s="14" t="s">
        <v>36</v>
      </c>
      <c r="G2" s="14" t="s">
        <v>39</v>
      </c>
      <c r="H2" s="33" t="s">
        <v>112</v>
      </c>
    </row>
    <row r="3" spans="1:8" ht="30" customHeight="1" x14ac:dyDescent="0.25">
      <c r="A3" s="21">
        <v>43374</v>
      </c>
      <c r="B3" s="21" t="s">
        <v>232</v>
      </c>
      <c r="C3" s="22" t="s">
        <v>233</v>
      </c>
      <c r="D3" s="18">
        <v>300000</v>
      </c>
      <c r="E3" s="2" t="s">
        <v>12</v>
      </c>
      <c r="F3" s="22" t="s">
        <v>234</v>
      </c>
      <c r="G3" s="22" t="s">
        <v>235</v>
      </c>
      <c r="H3" s="26"/>
    </row>
    <row r="4" spans="1:8" ht="30" customHeight="1" x14ac:dyDescent="0.25">
      <c r="A4" s="20">
        <v>43377</v>
      </c>
      <c r="B4" s="21" t="s">
        <v>236</v>
      </c>
      <c r="C4" s="22" t="s">
        <v>237</v>
      </c>
      <c r="D4" s="18">
        <v>100000</v>
      </c>
      <c r="E4" s="2" t="s">
        <v>12</v>
      </c>
      <c r="F4" s="2"/>
      <c r="G4" s="22" t="s">
        <v>238</v>
      </c>
      <c r="H4" s="26"/>
    </row>
    <row r="5" spans="1:8" ht="30" customHeight="1" x14ac:dyDescent="0.25">
      <c r="A5" s="20">
        <v>43379</v>
      </c>
      <c r="B5" s="21" t="s">
        <v>239</v>
      </c>
      <c r="C5" s="22" t="s">
        <v>240</v>
      </c>
      <c r="D5" s="18">
        <v>100000</v>
      </c>
      <c r="E5" s="2" t="s">
        <v>12</v>
      </c>
      <c r="F5" s="2"/>
      <c r="G5" s="22" t="s">
        <v>241</v>
      </c>
      <c r="H5" s="26"/>
    </row>
    <row r="6" spans="1:8" ht="30" customHeight="1" x14ac:dyDescent="0.25">
      <c r="A6" s="20">
        <v>43396</v>
      </c>
      <c r="B6" s="21" t="s">
        <v>242</v>
      </c>
      <c r="C6" s="22" t="s">
        <v>243</v>
      </c>
      <c r="D6" s="18">
        <v>300000</v>
      </c>
      <c r="E6" s="2" t="s">
        <v>12</v>
      </c>
      <c r="F6" s="2"/>
      <c r="G6" s="22" t="s">
        <v>241</v>
      </c>
      <c r="H6" s="26"/>
    </row>
    <row r="7" spans="1:8" ht="30" customHeight="1" x14ac:dyDescent="0.25">
      <c r="A7" s="20">
        <v>43374</v>
      </c>
      <c r="B7" s="21" t="s">
        <v>245</v>
      </c>
      <c r="C7" s="22" t="s">
        <v>244</v>
      </c>
      <c r="D7" s="18">
        <v>1000000</v>
      </c>
      <c r="E7" s="22" t="s">
        <v>14</v>
      </c>
      <c r="F7" s="22" t="s">
        <v>87</v>
      </c>
      <c r="G7" s="28" t="s">
        <v>47</v>
      </c>
      <c r="H7" s="26"/>
    </row>
    <row r="8" spans="1:8" ht="30" customHeight="1" x14ac:dyDescent="0.25">
      <c r="A8" s="20"/>
      <c r="B8" s="20"/>
      <c r="C8" s="22" t="s">
        <v>153</v>
      </c>
      <c r="D8" s="18">
        <v>200000</v>
      </c>
      <c r="E8" s="22" t="s">
        <v>15</v>
      </c>
      <c r="F8" s="22" t="s">
        <v>169</v>
      </c>
      <c r="G8" s="28" t="s">
        <v>170</v>
      </c>
      <c r="H8" s="26"/>
    </row>
    <row r="9" spans="1:8" ht="30" customHeight="1" x14ac:dyDescent="0.25">
      <c r="A9" s="20">
        <v>43399</v>
      </c>
      <c r="B9" s="27" t="s">
        <v>246</v>
      </c>
      <c r="C9" s="22" t="s">
        <v>46</v>
      </c>
      <c r="D9" s="18">
        <v>100000</v>
      </c>
      <c r="E9" s="2" t="s">
        <v>12</v>
      </c>
      <c r="F9" s="22" t="s">
        <v>247</v>
      </c>
      <c r="G9" s="28" t="s">
        <v>48</v>
      </c>
      <c r="H9" s="26"/>
    </row>
    <row r="10" spans="1:8" ht="30" customHeight="1" x14ac:dyDescent="0.25">
      <c r="A10" s="45" t="s">
        <v>30</v>
      </c>
      <c r="B10" s="45"/>
      <c r="C10" s="45"/>
      <c r="D10" s="46">
        <f>SUBTOTAL(109,OktKiad[Tervezett költség])</f>
        <v>2100000</v>
      </c>
      <c r="E10" s="45"/>
      <c r="F10" s="45"/>
      <c r="G10" s="45"/>
      <c r="H10" s="26"/>
    </row>
    <row r="11" spans="1:8" ht="30" customHeight="1" x14ac:dyDescent="0.25">
      <c r="H11" s="26"/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9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9">
      <formula1>ISNUMBER($D3)</formula1>
    </dataValidation>
    <dataValidation type="custom" errorStyle="warning" allowBlank="1" showInputMessage="1" showErrorMessage="1" error="Meg kell adni egy októberi dátumot a kiadás szerepeltetéséhez az Összesítés lapon" sqref="A3:B9">
      <formula1>MONTH($A3)=10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5" tint="0.79998168889431442"/>
    <pageSetUpPr autoPageBreaks="0" fitToPage="1"/>
  </sheetPr>
  <dimension ref="A1:H11"/>
  <sheetViews>
    <sheetView showGridLines="0" workbookViewId="0">
      <selection activeCell="H12" sqref="H12"/>
    </sheetView>
  </sheetViews>
  <sheetFormatPr defaultRowHeight="30" customHeight="1" x14ac:dyDescent="0.25"/>
  <cols>
    <col min="1" max="2" width="22.7109375" customWidth="1"/>
    <col min="3" max="3" width="24.28515625" customWidth="1"/>
    <col min="4" max="4" width="22.140625" bestFit="1" customWidth="1"/>
    <col min="5" max="5" width="17.28515625" customWidth="1"/>
    <col min="6" max="6" width="33.42578125" customWidth="1"/>
    <col min="7" max="7" width="14.5703125" customWidth="1"/>
  </cols>
  <sheetData>
    <row r="1" spans="1:8" ht="35.1" customHeight="1" x14ac:dyDescent="0.4">
      <c r="A1" s="35" t="s">
        <v>61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14" t="s">
        <v>35</v>
      </c>
      <c r="E2" s="14" t="s">
        <v>32</v>
      </c>
      <c r="F2" s="14" t="s">
        <v>36</v>
      </c>
      <c r="G2" s="14" t="s">
        <v>39</v>
      </c>
      <c r="H2" s="33" t="s">
        <v>112</v>
      </c>
    </row>
    <row r="3" spans="1:8" ht="30" customHeight="1" x14ac:dyDescent="0.25">
      <c r="A3" s="20">
        <v>43407</v>
      </c>
      <c r="B3" s="21" t="s">
        <v>227</v>
      </c>
      <c r="C3" s="22" t="s">
        <v>228</v>
      </c>
      <c r="D3" s="18">
        <v>2500000</v>
      </c>
      <c r="E3" s="2" t="s">
        <v>11</v>
      </c>
      <c r="F3" s="22" t="s">
        <v>229</v>
      </c>
      <c r="G3" s="22" t="s">
        <v>230</v>
      </c>
      <c r="H3" s="26"/>
    </row>
    <row r="4" spans="1:8" ht="30" customHeight="1" x14ac:dyDescent="0.25">
      <c r="A4" s="20">
        <v>43434</v>
      </c>
      <c r="B4" s="21" t="s">
        <v>251</v>
      </c>
      <c r="C4" s="22" t="s">
        <v>252</v>
      </c>
      <c r="D4" s="18">
        <v>0</v>
      </c>
      <c r="E4" s="2" t="s">
        <v>11</v>
      </c>
      <c r="F4" s="2"/>
      <c r="G4" s="22" t="s">
        <v>231</v>
      </c>
      <c r="H4" s="26">
        <v>1</v>
      </c>
    </row>
    <row r="5" spans="1:8" ht="30" customHeight="1" x14ac:dyDescent="0.25">
      <c r="A5" s="20">
        <v>43427</v>
      </c>
      <c r="B5" s="21" t="s">
        <v>248</v>
      </c>
      <c r="C5" s="22" t="s">
        <v>249</v>
      </c>
      <c r="D5" s="18">
        <v>200000</v>
      </c>
      <c r="E5" s="22" t="s">
        <v>15</v>
      </c>
      <c r="F5" s="22" t="s">
        <v>250</v>
      </c>
      <c r="G5" s="22" t="s">
        <v>47</v>
      </c>
      <c r="H5" s="26"/>
    </row>
    <row r="6" spans="1:8" ht="30" customHeight="1" x14ac:dyDescent="0.25">
      <c r="A6" s="20" t="s">
        <v>253</v>
      </c>
      <c r="B6" s="21" t="s">
        <v>254</v>
      </c>
      <c r="C6" s="22" t="s">
        <v>46</v>
      </c>
      <c r="D6" s="18">
        <v>100000</v>
      </c>
      <c r="E6" s="2" t="s">
        <v>12</v>
      </c>
      <c r="F6" s="22" t="s">
        <v>255</v>
      </c>
      <c r="G6" s="22" t="s">
        <v>82</v>
      </c>
      <c r="H6" s="26"/>
    </row>
    <row r="7" spans="1:8" ht="30" customHeight="1" x14ac:dyDescent="0.25">
      <c r="A7" s="20"/>
      <c r="B7" s="20"/>
      <c r="C7" s="22" t="s">
        <v>50</v>
      </c>
      <c r="D7" s="18">
        <v>150000</v>
      </c>
      <c r="E7" s="22" t="s">
        <v>14</v>
      </c>
      <c r="F7" s="22" t="s">
        <v>87</v>
      </c>
      <c r="G7" s="28" t="s">
        <v>47</v>
      </c>
      <c r="H7" s="26"/>
    </row>
    <row r="8" spans="1:8" ht="30" customHeight="1" x14ac:dyDescent="0.25">
      <c r="A8" s="20"/>
      <c r="B8" s="20"/>
      <c r="C8" s="22" t="s">
        <v>153</v>
      </c>
      <c r="D8" s="18">
        <v>200000</v>
      </c>
      <c r="E8" s="22" t="s">
        <v>15</v>
      </c>
      <c r="F8" s="22"/>
      <c r="G8" s="28" t="s">
        <v>170</v>
      </c>
      <c r="H8" s="26"/>
    </row>
    <row r="9" spans="1:8" ht="30" customHeight="1" x14ac:dyDescent="0.25">
      <c r="A9" s="45" t="s">
        <v>30</v>
      </c>
      <c r="B9" s="45"/>
      <c r="C9" s="45"/>
      <c r="D9" s="46">
        <f>SUBTOTAL(109,NovKiad[Tervezett költség])</f>
        <v>3150000</v>
      </c>
      <c r="E9" s="45"/>
      <c r="F9" s="45"/>
      <c r="G9" s="45"/>
      <c r="H9" s="26">
        <v>1</v>
      </c>
    </row>
    <row r="10" spans="1:8" ht="30" customHeight="1" x14ac:dyDescent="0.25">
      <c r="H10" s="26"/>
    </row>
    <row r="11" spans="1:8" ht="30" customHeight="1" x14ac:dyDescent="0.25">
      <c r="H11" s="26"/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8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8">
      <formula1>ISNUMBER($D3)</formula1>
    </dataValidation>
    <dataValidation type="custom" errorStyle="warning" allowBlank="1" showInputMessage="1" showErrorMessage="1" error="Meg kell adni egy novemberi dátumot a kiadás szerepeltetéséhez az Összesítés lapon" sqref="A3:B8">
      <formula1>MONTH($A3)=11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/>
    <pageSetUpPr autoPageBreaks="0" fitToPage="1"/>
  </sheetPr>
  <dimension ref="A1:H11"/>
  <sheetViews>
    <sheetView showGridLines="0" workbookViewId="0">
      <selection activeCell="H12" sqref="H12"/>
    </sheetView>
  </sheetViews>
  <sheetFormatPr defaultRowHeight="30" customHeight="1" x14ac:dyDescent="0.25"/>
  <cols>
    <col min="1" max="3" width="22.7109375" customWidth="1"/>
    <col min="4" max="4" width="22.28515625" customWidth="1"/>
    <col min="5" max="5" width="17.85546875" customWidth="1"/>
    <col min="6" max="6" width="29.7109375" customWidth="1"/>
    <col min="7" max="7" width="12.85546875" bestFit="1" customWidth="1"/>
  </cols>
  <sheetData>
    <row r="1" spans="1:8" ht="35.1" customHeight="1" x14ac:dyDescent="0.4">
      <c r="A1" s="35" t="s">
        <v>62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14" t="s">
        <v>35</v>
      </c>
      <c r="E2" s="14" t="s">
        <v>32</v>
      </c>
      <c r="F2" s="14" t="s">
        <v>36</v>
      </c>
      <c r="G2" s="14" t="s">
        <v>39</v>
      </c>
      <c r="H2" s="33" t="s">
        <v>112</v>
      </c>
    </row>
    <row r="3" spans="1:8" ht="30" customHeight="1" x14ac:dyDescent="0.25">
      <c r="A3" s="20">
        <v>43435</v>
      </c>
      <c r="B3" s="21" t="s">
        <v>217</v>
      </c>
      <c r="C3" s="22" t="s">
        <v>216</v>
      </c>
      <c r="D3" s="18">
        <v>2500000</v>
      </c>
      <c r="E3" s="2" t="s">
        <v>11</v>
      </c>
      <c r="F3" s="22" t="s">
        <v>218</v>
      </c>
      <c r="G3" s="22" t="s">
        <v>170</v>
      </c>
      <c r="H3" s="26">
        <v>24</v>
      </c>
    </row>
    <row r="4" spans="1:8" ht="30" customHeight="1" x14ac:dyDescent="0.25">
      <c r="A4" s="20">
        <v>43436</v>
      </c>
      <c r="B4" s="21" t="s">
        <v>219</v>
      </c>
      <c r="C4" s="22" t="s">
        <v>220</v>
      </c>
      <c r="D4" s="18">
        <v>1000000</v>
      </c>
      <c r="E4" s="2" t="s">
        <v>12</v>
      </c>
      <c r="F4" s="22" t="s">
        <v>221</v>
      </c>
      <c r="G4" s="22" t="s">
        <v>222</v>
      </c>
      <c r="H4" s="26"/>
    </row>
    <row r="5" spans="1:8" ht="30" customHeight="1" x14ac:dyDescent="0.25">
      <c r="A5" s="20">
        <v>43465</v>
      </c>
      <c r="B5" s="21" t="s">
        <v>223</v>
      </c>
      <c r="C5" s="22" t="s">
        <v>224</v>
      </c>
      <c r="D5" s="18">
        <v>6500000</v>
      </c>
      <c r="E5" s="2" t="s">
        <v>11</v>
      </c>
      <c r="F5" s="22" t="s">
        <v>225</v>
      </c>
      <c r="G5" s="22" t="s">
        <v>226</v>
      </c>
      <c r="H5" s="26"/>
    </row>
    <row r="6" spans="1:8" ht="30" customHeight="1" x14ac:dyDescent="0.25">
      <c r="A6" s="20"/>
      <c r="B6" s="20"/>
      <c r="C6" s="2"/>
      <c r="D6" s="18"/>
      <c r="E6" s="2"/>
      <c r="F6" s="2"/>
      <c r="G6" s="2"/>
      <c r="H6" s="26"/>
    </row>
    <row r="7" spans="1:8" ht="30" customHeight="1" x14ac:dyDescent="0.25">
      <c r="A7" s="20"/>
      <c r="B7" s="20"/>
      <c r="C7" s="22" t="s">
        <v>50</v>
      </c>
      <c r="D7" s="18">
        <v>150000</v>
      </c>
      <c r="E7" s="22" t="s">
        <v>14</v>
      </c>
      <c r="F7" s="22" t="s">
        <v>87</v>
      </c>
      <c r="G7" s="28" t="s">
        <v>47</v>
      </c>
      <c r="H7" s="26"/>
    </row>
    <row r="8" spans="1:8" ht="30" customHeight="1" x14ac:dyDescent="0.25">
      <c r="A8" s="20"/>
      <c r="B8" s="20"/>
      <c r="C8" s="22" t="s">
        <v>153</v>
      </c>
      <c r="D8" s="18">
        <v>100000</v>
      </c>
      <c r="E8" s="22" t="s">
        <v>15</v>
      </c>
      <c r="F8" s="22"/>
      <c r="G8" s="28" t="s">
        <v>170</v>
      </c>
      <c r="H8" s="26"/>
    </row>
    <row r="9" spans="1:8" ht="30" customHeight="1" x14ac:dyDescent="0.25">
      <c r="A9" s="45" t="s">
        <v>30</v>
      </c>
      <c r="B9" s="45"/>
      <c r="C9" s="45"/>
      <c r="D9" s="46">
        <f>SUBTOTAL(109,DecKiad[Tervezett költség])</f>
        <v>10250000</v>
      </c>
      <c r="E9" s="45"/>
      <c r="F9" s="51"/>
      <c r="G9" s="45"/>
      <c r="H9" s="26">
        <v>24</v>
      </c>
    </row>
    <row r="10" spans="1:8" ht="30" customHeight="1" x14ac:dyDescent="0.25">
      <c r="H10" s="26"/>
    </row>
    <row r="11" spans="1:8" ht="30" customHeight="1" x14ac:dyDescent="0.25">
      <c r="H11" s="26"/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8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8">
      <formula1>ISNUMBER($D3)</formula1>
    </dataValidation>
    <dataValidation type="custom" errorStyle="warning" allowBlank="1" showInputMessage="1" showErrorMessage="1" error="Meg kell adni egy decemberi dátumot a kiadás szerepeltetéséhez az Összesítés lapon" sqref="A3:B8">
      <formula1>MONTH($A3)=12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autoPageBreaks="0" fitToPage="1"/>
  </sheetPr>
  <dimension ref="A1:O10"/>
  <sheetViews>
    <sheetView showGridLines="0" tabSelected="1" zoomScaleNormal="100" workbookViewId="0">
      <selection activeCell="N10" sqref="N10"/>
    </sheetView>
  </sheetViews>
  <sheetFormatPr defaultRowHeight="30" customHeight="1" x14ac:dyDescent="0.25"/>
  <cols>
    <col min="1" max="1" width="15.85546875" customWidth="1"/>
    <col min="2" max="12" width="12.5703125" customWidth="1"/>
    <col min="13" max="13" width="10.85546875" customWidth="1"/>
    <col min="14" max="14" width="12.5703125" customWidth="1"/>
    <col min="15" max="15" width="12.7109375" customWidth="1"/>
    <col min="16" max="16" width="9.140625" customWidth="1"/>
    <col min="17" max="17" width="7.28515625" customWidth="1"/>
  </cols>
  <sheetData>
    <row r="1" spans="1:15" ht="35.1" customHeight="1" x14ac:dyDescent="0.4">
      <c r="A1" s="1" t="s">
        <v>9</v>
      </c>
      <c r="B1" s="1"/>
      <c r="C1" s="1"/>
    </row>
    <row r="2" spans="1:15" ht="17.100000000000001" customHeight="1" x14ac:dyDescent="0.25">
      <c r="B2" s="15" t="s">
        <v>16</v>
      </c>
      <c r="C2" s="15" t="s">
        <v>17</v>
      </c>
      <c r="D2" s="15" t="s">
        <v>18</v>
      </c>
      <c r="E2" s="15" t="s">
        <v>19</v>
      </c>
      <c r="F2" s="15" t="s">
        <v>20</v>
      </c>
      <c r="G2" s="15" t="s">
        <v>21</v>
      </c>
      <c r="H2" s="15" t="s">
        <v>22</v>
      </c>
      <c r="I2" s="15" t="s">
        <v>23</v>
      </c>
      <c r="J2" s="15" t="s">
        <v>24</v>
      </c>
      <c r="K2" s="15" t="s">
        <v>25</v>
      </c>
      <c r="L2" s="15" t="s">
        <v>26</v>
      </c>
      <c r="M2" s="15" t="s">
        <v>27</v>
      </c>
      <c r="N2" s="15" t="s">
        <v>28</v>
      </c>
    </row>
    <row r="3" spans="1:15" ht="224.1" customHeight="1" x14ac:dyDescent="0.25"/>
    <row r="4" spans="1:15" ht="17.100000000000001" customHeight="1" x14ac:dyDescent="0.25">
      <c r="A4" s="3" t="s">
        <v>10</v>
      </c>
      <c r="B4" s="3" t="s">
        <v>16</v>
      </c>
      <c r="C4" s="3" t="s">
        <v>17</v>
      </c>
      <c r="D4" s="3" t="s">
        <v>18</v>
      </c>
      <c r="E4" s="3" t="s">
        <v>19</v>
      </c>
      <c r="F4" s="3" t="s">
        <v>20</v>
      </c>
      <c r="G4" s="3" t="s">
        <v>21</v>
      </c>
      <c r="H4" s="3" t="s">
        <v>22</v>
      </c>
      <c r="I4" s="3" t="s">
        <v>23</v>
      </c>
      <c r="J4" s="3" t="s">
        <v>24</v>
      </c>
      <c r="K4" s="3" t="s">
        <v>25</v>
      </c>
      <c r="L4" s="3" t="s">
        <v>26</v>
      </c>
      <c r="M4" s="3" t="s">
        <v>27</v>
      </c>
      <c r="N4" s="3" t="s">
        <v>30</v>
      </c>
      <c r="O4" s="3" t="s">
        <v>29</v>
      </c>
    </row>
    <row r="5" spans="1:15" ht="30" customHeight="1" x14ac:dyDescent="0.25">
      <c r="A5" s="2" t="s">
        <v>11</v>
      </c>
      <c r="B5" s="18">
        <f>SUMIFS(JanKiad[Tervezett költség],JanKiad[Kategória],Kiadásösszesítés[Kiadások])</f>
        <v>1000000</v>
      </c>
      <c r="C5" s="18">
        <f>SUMIFS(FebKiad[Tervezett költség],FebKiad[Kategória],Kiadásösszesítés[Kiadások])</f>
        <v>0</v>
      </c>
      <c r="D5" s="18">
        <f>SUMIFS(MájKiad[Tervezett költség],MájKiad[Kategória],Kiadásösszesítés[Kiadások])</f>
        <v>3500000</v>
      </c>
      <c r="E5" s="18">
        <f>SUMIFS(ÁprKiad[Tervezett költség],ÁprKiad[Kategória],Kiadásösszesítés[Kiadások])</f>
        <v>16000000</v>
      </c>
      <c r="F5" s="18">
        <f>SUMIFS(MájKiad[Tervezett költség],MájKiad[Kategória],Kiadásösszesítés[Kiadások])</f>
        <v>3500000</v>
      </c>
      <c r="G5" s="18">
        <f>SUMIFS(JúnKiad[Tervezett költség],JúnKiad[Kategória],Kiadásösszesítés[Kiadások])</f>
        <v>3500000</v>
      </c>
      <c r="H5" s="18">
        <f>SUMIFS(JúlKiad[Tervezett költség],JúlKiad[Kategória],Kiadásösszesítés[Kiadások])</f>
        <v>4500000</v>
      </c>
      <c r="I5" s="18">
        <f>SUMIFS(AugKiad[Tervezett költség],AugKiad[Kategória],Kiadásösszesítés[Kiadások])</f>
        <v>22000000</v>
      </c>
      <c r="J5" s="18">
        <f>SUMIFS(SzeptKiad[Tervezett költség],SzeptKiad[Kategória],Kiadásösszesítés[Kiadások])</f>
        <v>3000000</v>
      </c>
      <c r="K5" s="18">
        <f>SUMIFS(OktKiad[Tervezett költség],OktKiad[Kategória],Kiadásösszesítés[Kiadások])</f>
        <v>0</v>
      </c>
      <c r="L5" s="18">
        <f>SUMIFS(NovKiad[Tervezett költség],NovKiad[Kategória],Kiadásösszesítés[Kiadások])</f>
        <v>2500000</v>
      </c>
      <c r="M5" s="18">
        <f>SUMIFS(DecKiad[Tervezett költség],DecKiad[Kategória],Kiadásösszesítés[Kiadások])</f>
        <v>9000000</v>
      </c>
      <c r="N5" s="18">
        <f>SUM(Kiadásösszesítés[[#This Row],[Jan.]:[Dec.]])</f>
        <v>68500000</v>
      </c>
    </row>
    <row r="6" spans="1:15" ht="30" customHeight="1" x14ac:dyDescent="0.25">
      <c r="A6" s="2" t="s">
        <v>12</v>
      </c>
      <c r="B6" s="18">
        <f>SUMIFS(JanKiad[Tervezett költség],JanKiad[Kategória],Kiadásösszesítés[Kiadások])</f>
        <v>300000</v>
      </c>
      <c r="C6" s="18">
        <f>SUMIFS(FebKiad[Tervezett költség],FebKiad[Kategória],Kiadásösszesítés[Kiadások])</f>
        <v>100000</v>
      </c>
      <c r="D6" s="18">
        <f>SUMIFS(MájKiad[Tervezett költség],MájKiad[Kategória],Kiadásösszesítés[Kiadások])</f>
        <v>950000</v>
      </c>
      <c r="E6" s="18">
        <f>SUMIFS(ÁprKiad[Tervezett költség],ÁprKiad[Kategória],Kiadásösszesítés[Kiadások])</f>
        <v>100000</v>
      </c>
      <c r="F6" s="18">
        <f>SUMIFS(MájKiad[Tervezett költség],MájKiad[Kategória],Kiadásösszesítés[Kiadások])</f>
        <v>950000</v>
      </c>
      <c r="G6" s="18">
        <f>SUMIFS(JúnKiad[Tervezett költség],JúnKiad[Kategória],Kiadásösszesítés[Kiadások])</f>
        <v>2500000</v>
      </c>
      <c r="H6" s="18">
        <f>SUMIFS(JúlKiad[Tervezett költség],JúlKiad[Kategória],Kiadásösszesítés[Kiadások])</f>
        <v>3100000</v>
      </c>
      <c r="I6" s="18">
        <f>SUMIFS(AugKiad[Tervezett költség],AugKiad[Kategória],Kiadásösszesítés[Kiadások])</f>
        <v>2900000</v>
      </c>
      <c r="J6" s="18">
        <f>SUMIFS(SzeptKiad[Tervezett költség],SzeptKiad[Kategória],Kiadásösszesítés[Kiadások])</f>
        <v>800000</v>
      </c>
      <c r="K6" s="18">
        <f>SUMIFS(OktKiad[Tervezett költség],OktKiad[Kategória],Kiadásösszesítés[Kiadások])</f>
        <v>900000</v>
      </c>
      <c r="L6" s="18">
        <f>SUMIFS(NovKiad[Tervezett költség],NovKiad[Kategória],Kiadásösszesítés[Kiadások])</f>
        <v>100000</v>
      </c>
      <c r="M6" s="18">
        <f>SUMIFS(DecKiad[Tervezett költség],DecKiad[Kategória],Kiadásösszesítés[Kiadások])</f>
        <v>1000000</v>
      </c>
      <c r="N6" s="18">
        <f>SUM(Kiadásösszesítés[[#This Row],[Jan.]:[Dec.]])</f>
        <v>13700000</v>
      </c>
    </row>
    <row r="7" spans="1:15" ht="30" customHeight="1" x14ac:dyDescent="0.25">
      <c r="A7" s="2" t="s">
        <v>13</v>
      </c>
      <c r="B7" s="18">
        <f>SUMIFS(JanKiad[Tervezett költség],JanKiad[Kategória],Kiadásösszesítés[Kiadások])</f>
        <v>200000</v>
      </c>
      <c r="C7" s="18">
        <f>SUMIFS(FebKiad[Tervezett költség],FebKiad[Kategória],Kiadásösszesítés[Kiadások])</f>
        <v>200000</v>
      </c>
      <c r="D7" s="18">
        <f>SUMIFS(MájKiad[Tervezett költség],MájKiad[Kategória],Kiadásösszesítés[Kiadások])</f>
        <v>850000</v>
      </c>
      <c r="E7" s="18">
        <f>SUMIFS(ÁprKiad[Tervezett költség],ÁprKiad[Kategória],Kiadásösszesítés[Kiadások])</f>
        <v>0</v>
      </c>
      <c r="F7" s="18">
        <f>SUMIFS(MájKiad[Tervezett költség],MájKiad[Kategória],Kiadásösszesítés[Kiadások])</f>
        <v>850000</v>
      </c>
      <c r="G7" s="18">
        <f>SUMIFS(JúnKiad[Tervezett költség],JúnKiad[Kategória],Kiadásösszesítés[Kiadások])</f>
        <v>700000</v>
      </c>
      <c r="H7" s="18">
        <f>SUMIFS(JúlKiad[Tervezett költség],JúlKiad[Kategória],Kiadásösszesítés[Kiadások])</f>
        <v>0</v>
      </c>
      <c r="I7" s="18">
        <f>SUMIFS(AugKiad[Tervezett költség],AugKiad[Kategória],Kiadásösszesítés[Kiadások])</f>
        <v>0</v>
      </c>
      <c r="J7" s="18">
        <f>SUMIFS(SzeptKiad[Tervezett költség],SzeptKiad[Kategória],Kiadásösszesítés[Kiadások])</f>
        <v>0</v>
      </c>
      <c r="K7" s="18">
        <f>SUMIFS(OktKiad[Tervezett költség],OktKiad[Kategória],Kiadásösszesítés[Kiadások])</f>
        <v>0</v>
      </c>
      <c r="L7" s="18">
        <f>SUMIFS(NovKiad[Tervezett költség],NovKiad[Kategória],Kiadásösszesítés[Kiadások])</f>
        <v>0</v>
      </c>
      <c r="M7" s="18">
        <f>SUMIFS(DecKiad[Tervezett költség],DecKiad[Kategória],Kiadásösszesítés[Kiadások])</f>
        <v>0</v>
      </c>
      <c r="N7" s="18">
        <f>SUM(Kiadásösszesítés[[#This Row],[Jan.]:[Dec.]])</f>
        <v>2800000</v>
      </c>
    </row>
    <row r="8" spans="1:15" ht="30" customHeight="1" x14ac:dyDescent="0.25">
      <c r="A8" s="2" t="s">
        <v>14</v>
      </c>
      <c r="B8" s="18">
        <f>SUMIFS(JanKiad[Tervezett költség],JanKiad[Kategória],Kiadásösszesítés[Kiadások])</f>
        <v>100000</v>
      </c>
      <c r="C8" s="18">
        <f>SUMIFS(FebKiad[Tervezett költség],FebKiad[Kategória],Kiadásösszesítés[Kiadások])</f>
        <v>150000</v>
      </c>
      <c r="D8" s="18">
        <f>SUMIFS(MájKiad[Tervezett költség],MájKiad[Kategória],Kiadásösszesítés[Kiadások])</f>
        <v>200000</v>
      </c>
      <c r="E8" s="18">
        <f>SUMIFS(ÁprKiad[Tervezett költség],ÁprKiad[Kategória],Kiadásösszesítés[Kiadások])</f>
        <v>1150000</v>
      </c>
      <c r="F8" s="18">
        <f>SUMIFS(MájKiad[Tervezett költség],MájKiad[Kategória],Kiadásösszesítés[Kiadások])</f>
        <v>200000</v>
      </c>
      <c r="G8" s="18">
        <f>SUMIFS(JúnKiad[Tervezett költség],JúnKiad[Kategória],Kiadásösszesítés[Kiadások])</f>
        <v>150000</v>
      </c>
      <c r="H8" s="18">
        <f>SUMIFS(JúlKiad[Tervezett költség],JúlKiad[Kategória],Kiadásösszesítés[Kiadások])</f>
        <v>150000</v>
      </c>
      <c r="I8" s="18">
        <f>SUMIFS(AugKiad[Tervezett költség],AugKiad[Kategória],Kiadásösszesítés[Kiadások])</f>
        <v>150000</v>
      </c>
      <c r="J8" s="18">
        <f>SUMIFS(SzeptKiad[Tervezett költség],SzeptKiad[Kategória],Kiadásösszesítés[Kiadások])</f>
        <v>150000</v>
      </c>
      <c r="K8" s="18">
        <f>SUMIFS(OktKiad[Tervezett költség],OktKiad[Kategória],Kiadásösszesítés[Kiadások])</f>
        <v>1000000</v>
      </c>
      <c r="L8" s="18">
        <f>SUMIFS(NovKiad[Tervezett költség],NovKiad[Kategória],Kiadásösszesítés[Kiadások])</f>
        <v>150000</v>
      </c>
      <c r="M8" s="18">
        <f>SUMIFS(DecKiad[Tervezett költség],DecKiad[Kategória],Kiadásösszesítés[Kiadások])</f>
        <v>150000</v>
      </c>
      <c r="N8" s="18">
        <f>SUM(Kiadásösszesítés[[#This Row],[Jan.]:[Dec.]])</f>
        <v>3700000</v>
      </c>
    </row>
    <row r="9" spans="1:15" ht="30" customHeight="1" x14ac:dyDescent="0.25">
      <c r="A9" s="2" t="s">
        <v>15</v>
      </c>
      <c r="B9" s="18">
        <f>SUMIFS(JanKiad[Tervezett költség],JanKiad[Kategória],Kiadásösszesítés[Kiadások])</f>
        <v>500000</v>
      </c>
      <c r="C9" s="18">
        <f>SUMIFS(FebKiad[Tervezett költség],FebKiad[Kategória],Kiadásösszesítés[Kiadások])</f>
        <v>150000</v>
      </c>
      <c r="D9" s="18">
        <f>SUMIFS(MájKiad[Tervezett költség],MájKiad[Kategória],Kiadásösszesítés[Kiadások])</f>
        <v>800000</v>
      </c>
      <c r="E9" s="18">
        <f>SUMIFS(ÁprKiad[Tervezett költség],ÁprKiad[Kategória],Kiadásösszesítés[Kiadások])</f>
        <v>150000</v>
      </c>
      <c r="F9" s="18">
        <f>SUMIFS(MájKiad[Tervezett költség],MájKiad[Kategória],Kiadásösszesítés[Kiadások])</f>
        <v>800000</v>
      </c>
      <c r="G9" s="18">
        <f>SUMIFS(JúnKiad[Tervezett költség],JúnKiad[Kategória],Kiadásösszesítés[Kiadások])</f>
        <v>3900000</v>
      </c>
      <c r="H9" s="18">
        <f>SUMIFS(JúlKiad[Tervezett költség],JúlKiad[Kategória],Kiadásösszesítés[Kiadások])</f>
        <v>200000</v>
      </c>
      <c r="I9" s="18">
        <f>SUMIFS(AugKiad[Tervezett költség],AugKiad[Kategória],Kiadásösszesítés[Kiadások])</f>
        <v>1000000</v>
      </c>
      <c r="J9" s="18">
        <f>SUMIFS(SzeptKiad[Tervezett költség],SzeptKiad[Kategória],Kiadásösszesítés[Kiadások])</f>
        <v>200000</v>
      </c>
      <c r="K9" s="18">
        <f>SUMIFS(OktKiad[Tervezett költség],OktKiad[Kategória],Kiadásösszesítés[Kiadások])</f>
        <v>200000</v>
      </c>
      <c r="L9" s="18">
        <f>SUMIFS(NovKiad[Tervezett költség],NovKiad[Kategória],Kiadásösszesítés[Kiadások])</f>
        <v>400000</v>
      </c>
      <c r="M9" s="18">
        <f>SUMIFS(DecKiad[Tervezett költség],DecKiad[Kategória],Kiadásösszesítés[Kiadások])</f>
        <v>100000</v>
      </c>
      <c r="N9" s="18">
        <f>SUM(Kiadásösszesítés[[#This Row],[Jan.]:[Dec.]])</f>
        <v>8400000</v>
      </c>
    </row>
    <row r="10" spans="1:15" ht="30" customHeight="1" x14ac:dyDescent="0.25">
      <c r="A10" s="8" t="s">
        <v>30</v>
      </c>
      <c r="B10" s="23">
        <f>SUBTOTAL(109,Kiadásösszesítés[Jan.])</f>
        <v>2100000</v>
      </c>
      <c r="C10" s="9">
        <f>SUBTOTAL(109,Kiadásösszesítés[Febr.])</f>
        <v>600000</v>
      </c>
      <c r="D10" s="9">
        <f>SUBTOTAL(109,Kiadásösszesítés[Márc.])</f>
        <v>6300000</v>
      </c>
      <c r="E10" s="9">
        <f>SUBTOTAL(109,Kiadásösszesítés[Ápr.])</f>
        <v>17400000</v>
      </c>
      <c r="F10" s="9">
        <f>SUBTOTAL(109,Kiadásösszesítés[Máj.])</f>
        <v>6300000</v>
      </c>
      <c r="G10" s="9">
        <f>SUBTOTAL(109,Kiadásösszesítés[Jún.])</f>
        <v>10750000</v>
      </c>
      <c r="H10" s="9">
        <f>SUBTOTAL(109,Kiadásösszesítés[Júl.])</f>
        <v>7950000</v>
      </c>
      <c r="I10" s="9">
        <f>SUBTOTAL(109,Kiadásösszesítés[Aug.])</f>
        <v>26050000</v>
      </c>
      <c r="J10" s="9">
        <f>SUBTOTAL(109,Kiadásösszesítés[Szept.])</f>
        <v>4150000</v>
      </c>
      <c r="K10" s="9">
        <f>SUBTOTAL(109,Kiadásösszesítés[Okt.])</f>
        <v>2100000</v>
      </c>
      <c r="L10" s="9">
        <f>SUBTOTAL(109,Kiadásösszesítés[Nov.])</f>
        <v>3150000</v>
      </c>
      <c r="M10" s="9">
        <f>SUBTOTAL(109,Kiadásösszesítés[Dec.])</f>
        <v>10250000</v>
      </c>
      <c r="N10" s="9">
        <f>SUBTOTAL(109,Kiadásösszesítés[Összeg])</f>
        <v>97100000</v>
      </c>
    </row>
  </sheetData>
  <dataConsolidate/>
  <dataValidations count="22">
    <dataValidation allowBlank="1" showInputMessage="1" showErrorMessage="1" prompt="Kiadási trendeket megjelenítő munkafüzet, amely egy 12 hónapos időszakban követi az adott kiadásokat. Ez a munkafüzet egy tippeket tartalmazó munkalapot, a jelen összesítési munkalapot és az egyes hónapok munkalapjait tartalmazza" sqref="A1"/>
    <dataValidation allowBlank="1" showInputMessage="1" showErrorMessage="1" prompt="Adjon meg egy kiadásnevet ebben az oszlopban" sqref="A4"/>
    <dataValidation allowBlank="1" showInputMessage="1" showErrorMessage="1" prompt="A 12 hónap kiadásainak végösszege automatikusan megjelenik ebben az oszlopban" sqref="N4"/>
    <dataValidation allowBlank="1" showInputMessage="1" showErrorMessage="1" prompt="Ebben az oszlopban a kiadások 12 hónapos trendjét megjelenítő értékgörbe látható az 1. kiadás esetén" sqref="O4"/>
    <dataValidation allowBlank="1" showInputMessage="1" showErrorMessage="1" prompt="A B2–M2 cellák navigációs hivatkozásokat tartalmaznak, amelyek a kiadások részletezésére mutatnak a naptári év egyes hónapjaiban, januártól kezdve decemberig bezárólag.  Az N2 cella a tippeket tartalmazó munkalapra mutató navigációs hivatkozást tartalmaz" sqref="A2"/>
    <dataValidation allowBlank="1" showInputMessage="1" showErrorMessage="1" prompt="A jelen hónapra vonatkozó kiadás részleteire mutató navigációs hivatkozás" sqref="B2:M2"/>
    <dataValidation allowBlank="1" showInputMessage="1" showErrorMessage="1" prompt="A munkafüzet használatát ismertető tippeket tartalmazó munkalapra mutató navigációs hivatkozás" sqref="N2"/>
    <dataValidation allowBlank="1" showInputMessage="1" showErrorMessage="1" prompt="A kiadásokat januártól decemberig összehasonlító csoportosított oszlop diagram a B3–M3 cellákban látható. A hónapokra mutató hivatkozások a B2–M2 cellákban lévő diagramok fölött vannak. A havi kiadásösszesítések a Kiadásösszesítés táblázatban találhatók" sqref="A3"/>
    <dataValidation allowBlank="1" showInputMessage="1" showErrorMessage="1" prompt="A januári kiadásokat összehasonlító csoportosított oszlop diagram. A kiadás részleteinek megjelenítéséhez válassza a B2 cellában lévő hivatkozást Az egyes kiadásösszegek összesítését a B4 cellával kezdődő Kiadásösszesítés táblázatban nézheti meg" sqref="B3"/>
    <dataValidation allowBlank="1" showInputMessage="1" showErrorMessage="1" prompt="A februári kiadásokat összehasonlító csoportosított oszlop diagram. A kiadás részleteinek megjelenítéséhez válassza a C2 cellában lévő hivatkozást Az egyes kiadásösszegek összesítését a C4 cellával kezdődő Kiadásösszesítés táblázatban nézheti meg" sqref="C3"/>
    <dataValidation allowBlank="1" showInputMessage="1" showErrorMessage="1" prompt="A márciusi kiadásokat összehasonlító csoportosított oszlop diagram. A kiadás részleteinek megjelenítéséhez válassza a D2 cellában lévő hivatkozást Az egyes kiadásösszegek összesítését a D4 cellával kezdődő Kiadásösszesítés táblázatban nézheti meg" sqref="D3"/>
    <dataValidation allowBlank="1" showInputMessage="1" showErrorMessage="1" prompt="Az áprilisi kiadásokat összehasonlító csoportosított oszlop diagram. A kiadás részleteinek megjelenítéséhez válassza az E2 cellában lévő hivatkozást Az egyes kiadásösszegek összesítését az E4 cellával kezdődő Kiadásösszesítés táblázatban nézheti meg" sqref="E3"/>
    <dataValidation allowBlank="1" showInputMessage="1" showErrorMessage="1" prompt="A májusi kiadásokat összehasonlító csoportosított oszlop diagram. A kiadás részleteinek megjelenítéséhez válassza az F2 cellában lévő hivatkozást Az egyes kiadásösszegek összesítését az F4 cellával kezdődő Kiadásösszesítés táblázatban nézheti meg" sqref="F3"/>
    <dataValidation allowBlank="1" showInputMessage="1" showErrorMessage="1" prompt="A júniusi kiadásokat összehasonlító csoportosított oszlop diagram. A kiadás részleteinek megjelenítéséhez válassza a G2 cellában lévő hivatkozást Az egyes kiadásösszegek összesítését a G4 cellával kezdődő Kiadásösszesítés táblázatban nézheti meg" sqref="G3"/>
    <dataValidation allowBlank="1" showInputMessage="1" showErrorMessage="1" prompt="A júliusi kiadásokat összehasonlító csoportosított oszlop diagram. A kiadás részleteinek megjelenítéséhez válassza a H2 cellában lévő hivatkozást Az egyes kiadásösszegek összesítését a H4 cellával kezdődő Kiadásösszesítés táblázatban nézheti meg" sqref="H3"/>
    <dataValidation allowBlank="1" showInputMessage="1" showErrorMessage="1" prompt="Az augusztusi kiadásokat összehasonlító csoportosított oszlop diagram. A kiadás részleteinek megjelenítéséhez válassza a C2 cellában lévő hivatkozást Az egyes kiadásösszegek összesítését a C4 cellával kezdődő Kiadásösszesítés táblázatban nézheti meg" sqref="I3"/>
    <dataValidation allowBlank="1" showInputMessage="1" showErrorMessage="1" prompt="A szeptemberi kiadásokat összehasonlító csoportosított oszlop diagram. A kiadás részleteinek megjelenítéséhez válassza a J2 cellában lévő hivatkozást Az egyes kiadásösszegek összesítését a J4 cellával kezdődő Kiadásösszesítés táblázatban nézheti meg" sqref="J3"/>
    <dataValidation allowBlank="1" showInputMessage="1" showErrorMessage="1" prompt="Az októberi kiadásokat összehasonlító csoportosított oszlop diagram. A kiadás részleteinek megjelenítéséhez válassza a K2 cellában lévő hivatkozást Az egyes kiadásösszegek összesítését a K4 cellával kezdődő Kiadásösszesítés táblázatban nézheti meg" sqref="K3"/>
    <dataValidation allowBlank="1" showInputMessage="1" showErrorMessage="1" prompt="A novemberi kiadásokat összehasonlító csoportosított oszlop diagram. A kiadás részleteinek megjelenítéséhez válassza az L2 cellában lévő hivatkozást Az egyes kiadásösszegek összesítését az L4 cellával kezdődő Kiadásösszesítés táblázatban nézheti meg" sqref="L3"/>
    <dataValidation allowBlank="1" showInputMessage="1" showErrorMessage="1" prompt="A decemberi kiadásokat összehasonlító csoportosított oszlop diagram. A kiadás részleteinek megjelenítéséhez válassza az M2 cellában lévő hivatkozást Az egyes kiadásösszegek összesítését az M4 cellával kezdődő Kiadásösszesítés táblázatban nézheti meg" sqref="M3"/>
    <dataValidation allowBlank="1" showInputMessage="1" showErrorMessage="1" prompt="A csoportosított oszlop diagram jelmagyarázata" sqref="N3"/>
    <dataValidation allowBlank="1" showInputMessage="1" showErrorMessage="1" prompt="A kiadás összege automatikusan megjelenik ebben az oszlopban" sqref="B4:M4"/>
  </dataValidations>
  <hyperlinks>
    <hyperlink ref="B2" location="jan.!A1" tooltip="Ezt választva megnyithatja a januári kiadásokat" display="Jan."/>
    <hyperlink ref="C2" location="febr.!A1" tooltip="Ezt választva megnyithatja a februári kiadásokat" display="Febr."/>
    <hyperlink ref="D2" location="márc.!A1" tooltip="Ezt választva megnyithatja a márciusi kiadásokat" display="Márc."/>
    <hyperlink ref="E2" location="ápr.!A1" tooltip="Ezt választva megnyithatja az áprilisi kiadásokat" display="Ápr."/>
    <hyperlink ref="F2" location="máj.!A1" tooltip="Ezt választva megnyithatja a májusi kiadásokat" display="Máj."/>
    <hyperlink ref="G2" location="jún.!A1" tooltip="Ezt választva megnyithatja a júniusi kiadásokat" display="Jún."/>
    <hyperlink ref="H2" location="júl.!A1" tooltip="Ezt választva megnyithatja a júliusi kiadásokat" display="Júl."/>
    <hyperlink ref="I2" location="aug.!A1" tooltip="Ezt választva megnyithatja az augusztusi kiadásokat" display="Aug."/>
    <hyperlink ref="J2" location="szept.!A1" tooltip="Ezt választva megnyithatja a szeptemberi kiadásokat" display="Szept."/>
    <hyperlink ref="K2" location="okt.!A1" tooltip="Ezt választva megnyithatja az októberi kiadásokat" display="Okt."/>
    <hyperlink ref="L2" location="nov.!A1" tooltip="Ezt választva megnyithatja a novemberi kiadásokat" display="Nov."/>
    <hyperlink ref="M2" location="dec.!A1" tooltip="Ezt választva megnyithatja a decemberi kiadásokat" display="Dec."/>
    <hyperlink ref="N2" location="tippek!A1" tooltip="Ezt választva megnyithatja a tippeket tartalmazó lapot" display="Tippek"/>
  </hyperlinks>
  <printOptions horizontalCentered="1"/>
  <pageMargins left="0.7" right="0.7" top="0.75" bottom="0.75" header="0.3" footer="0.3"/>
  <pageSetup paperSize="9" fitToHeight="0" orientation="portrait" r:id="rId1"/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last="1" negative="1">
          <x14:colorSeries theme="4" tint="-0.499984740745262"/>
          <x14:colorNegative theme="6" tint="-0.499984740745262"/>
          <x14:colorAxis rgb="FF000000"/>
          <x14:colorMarkers theme="7" tint="-0.249977111117893"/>
          <x14:colorFirst theme="5" tint="-0.249977111117893"/>
          <x14:colorLast theme="7" tint="-0.499984740745262"/>
          <x14:colorHigh theme="5" tint="-0.249977111117893"/>
          <x14:colorLow theme="5" tint="-0.249977111117893"/>
          <x14:sparklines>
            <x14:sparkline>
              <xm:f>összesítés!B5:M5</xm:f>
              <xm:sqref>O5</xm:sqref>
            </x14:sparkline>
            <x14:sparkline>
              <xm:f>összesítés!B6:M6</xm:f>
              <xm:sqref>O6</xm:sqref>
            </x14:sparkline>
            <x14:sparkline>
              <xm:f>összesítés!B7:M7</xm:f>
              <xm:sqref>O7</xm:sqref>
            </x14:sparkline>
            <x14:sparkline>
              <xm:f>összesítés!B8:M8</xm:f>
              <xm:sqref>O8</xm:sqref>
            </x14:sparkline>
            <x14:sparkline>
              <xm:f>összesítés!B9:M9</xm:f>
              <xm:sqref>O9</xm:sqref>
            </x14:sparkline>
          </x14:sparklines>
        </x14:sparklineGroup>
        <x14:sparklineGroup displayEmptyCellsAs="gap" markers="1">
          <x14:colorSeries theme="0" tint="-0.499984740745262"/>
          <x14:colorNegative theme="5"/>
          <x14:colorAxis rgb="FF000000"/>
          <x14:colorMarkers theme="7"/>
          <x14:colorFirst theme="5" tint="-0.249977111117893"/>
          <x14:colorLast theme="7" tint="-0.499984740745262"/>
          <x14:colorHigh theme="5" tint="-0.249977111117893"/>
          <x14:colorLow theme="5" tint="-0.249977111117893"/>
          <x14:sparklines>
            <x14:sparkline>
              <xm:f>összesítés!B10:M10</xm:f>
              <xm:sqref>O10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-0.249977111117893"/>
    <pageSetUpPr autoPageBreaks="0" fitToPage="1"/>
  </sheetPr>
  <dimension ref="A1:H11"/>
  <sheetViews>
    <sheetView showGridLines="0" workbookViewId="0">
      <selection activeCell="F3" sqref="F3"/>
    </sheetView>
  </sheetViews>
  <sheetFormatPr defaultRowHeight="30" customHeight="1" x14ac:dyDescent="0.25"/>
  <cols>
    <col min="1" max="1" width="22.7109375" customWidth="1"/>
    <col min="2" max="2" width="26.42578125" bestFit="1" customWidth="1"/>
    <col min="3" max="3" width="22.7109375" customWidth="1"/>
    <col min="4" max="4" width="30.5703125" customWidth="1"/>
    <col min="5" max="5" width="18.28515625" customWidth="1"/>
    <col min="6" max="6" width="30.5703125" customWidth="1"/>
    <col min="7" max="7" width="16.85546875" customWidth="1"/>
    <col min="8" max="8" width="17.5703125" customWidth="1"/>
  </cols>
  <sheetData>
    <row r="1" spans="1:8" ht="35.1" customHeight="1" x14ac:dyDescent="0.4">
      <c r="A1" s="35" t="s">
        <v>33</v>
      </c>
      <c r="B1" s="35"/>
      <c r="C1" s="35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14" t="s">
        <v>35</v>
      </c>
      <c r="E2" s="14" t="s">
        <v>32</v>
      </c>
      <c r="F2" s="14" t="s">
        <v>36</v>
      </c>
      <c r="G2" s="14" t="s">
        <v>39</v>
      </c>
      <c r="H2" s="31" t="s">
        <v>83</v>
      </c>
    </row>
    <row r="3" spans="1:8" ht="30" customHeight="1" x14ac:dyDescent="0.25">
      <c r="A3" s="20">
        <v>43103</v>
      </c>
      <c r="B3" s="21" t="s">
        <v>43</v>
      </c>
      <c r="C3" s="22" t="s">
        <v>38</v>
      </c>
      <c r="D3" s="18">
        <v>1000000</v>
      </c>
      <c r="E3" s="2" t="s">
        <v>11</v>
      </c>
      <c r="F3" s="22" t="s">
        <v>256</v>
      </c>
      <c r="G3" s="22" t="s">
        <v>40</v>
      </c>
      <c r="H3" s="26">
        <v>5</v>
      </c>
    </row>
    <row r="4" spans="1:8" ht="30" customHeight="1" x14ac:dyDescent="0.25">
      <c r="A4" s="20">
        <v>43106</v>
      </c>
      <c r="B4" s="27" t="s">
        <v>215</v>
      </c>
      <c r="C4" s="22" t="s">
        <v>54</v>
      </c>
      <c r="D4" s="18">
        <v>200000</v>
      </c>
      <c r="E4" s="22" t="s">
        <v>12</v>
      </c>
      <c r="F4" s="22" t="s">
        <v>63</v>
      </c>
      <c r="G4" s="28" t="s">
        <v>64</v>
      </c>
      <c r="H4" s="26"/>
    </row>
    <row r="5" spans="1:8" ht="30" customHeight="1" x14ac:dyDescent="0.25">
      <c r="A5" s="20">
        <v>43122</v>
      </c>
      <c r="B5" s="21" t="s">
        <v>44</v>
      </c>
      <c r="C5" s="22" t="s">
        <v>42</v>
      </c>
      <c r="D5" s="18">
        <v>200000</v>
      </c>
      <c r="E5" s="22" t="s">
        <v>13</v>
      </c>
      <c r="F5" s="2"/>
      <c r="G5" s="22" t="s">
        <v>47</v>
      </c>
      <c r="H5" s="26"/>
    </row>
    <row r="6" spans="1:8" ht="30" customHeight="1" x14ac:dyDescent="0.25">
      <c r="A6" s="20">
        <v>43126</v>
      </c>
      <c r="B6" s="21" t="s">
        <v>45</v>
      </c>
      <c r="C6" s="22" t="s">
        <v>46</v>
      </c>
      <c r="D6" s="18">
        <v>100000</v>
      </c>
      <c r="E6" s="22" t="s">
        <v>12</v>
      </c>
      <c r="F6" s="22" t="s">
        <v>86</v>
      </c>
      <c r="G6" s="22" t="s">
        <v>48</v>
      </c>
      <c r="H6" s="26"/>
    </row>
    <row r="7" spans="1:8" ht="30" customHeight="1" x14ac:dyDescent="0.25">
      <c r="A7" s="20"/>
      <c r="B7" s="27"/>
      <c r="C7" s="22"/>
      <c r="D7" s="18"/>
      <c r="E7" s="22"/>
      <c r="F7" s="22"/>
      <c r="G7" s="28"/>
      <c r="H7" s="26"/>
    </row>
    <row r="8" spans="1:8" ht="30" customHeight="1" x14ac:dyDescent="0.25">
      <c r="A8" s="20">
        <v>43129</v>
      </c>
      <c r="B8" s="21" t="s">
        <v>49</v>
      </c>
      <c r="C8" s="22" t="s">
        <v>127</v>
      </c>
      <c r="D8" s="18">
        <v>100000</v>
      </c>
      <c r="E8" s="22" t="s">
        <v>14</v>
      </c>
      <c r="F8" s="22" t="s">
        <v>87</v>
      </c>
      <c r="G8" s="22" t="s">
        <v>47</v>
      </c>
      <c r="H8" s="26"/>
    </row>
    <row r="9" spans="1:8" ht="30" customHeight="1" x14ac:dyDescent="0.25">
      <c r="A9" s="20">
        <v>43130</v>
      </c>
      <c r="B9" s="21" t="s">
        <v>51</v>
      </c>
      <c r="C9" s="22" t="s">
        <v>128</v>
      </c>
      <c r="D9" s="18">
        <v>0</v>
      </c>
      <c r="E9" s="22" t="s">
        <v>15</v>
      </c>
      <c r="F9" s="22" t="s">
        <v>88</v>
      </c>
      <c r="G9" s="22" t="s">
        <v>214</v>
      </c>
      <c r="H9" s="26"/>
    </row>
    <row r="10" spans="1:8" ht="30" customHeight="1" x14ac:dyDescent="0.25">
      <c r="A10" s="20">
        <v>43101</v>
      </c>
      <c r="B10" s="21" t="s">
        <v>212</v>
      </c>
      <c r="C10" s="22" t="s">
        <v>213</v>
      </c>
      <c r="D10" s="18">
        <v>500000</v>
      </c>
      <c r="E10" s="22" t="s">
        <v>15</v>
      </c>
      <c r="F10" s="2"/>
      <c r="G10" s="22" t="s">
        <v>170</v>
      </c>
      <c r="H10" s="26"/>
    </row>
    <row r="11" spans="1:8" ht="30" customHeight="1" x14ac:dyDescent="0.25">
      <c r="A11" s="17" t="s">
        <v>30</v>
      </c>
      <c r="B11" s="17"/>
      <c r="D11" s="19">
        <f>SUBTOTAL(109,JanKiad[Tervezett költség])</f>
        <v>2100000</v>
      </c>
      <c r="H11">
        <f>SUBTOTAL(109,JanKiad[Vendéglátó kitelepülő napok])</f>
        <v>5</v>
      </c>
    </row>
  </sheetData>
  <mergeCells count="1">
    <mergeCell ref="A1:C1"/>
  </mergeCells>
  <conditionalFormatting sqref="I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1"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list" errorStyle="warning" allowBlank="1" showInputMessage="1" showErrorMessage="1" error="A legördülő listában ki kell jelölnie az Összesítés lapon szerepeltetni kívánt kiadást" sqref="E3:E10">
      <formula1>Kiadáskategóriák</formula1>
    </dataValidation>
    <dataValidation type="custom" errorStyle="warning" allowBlank="1" showInputMessage="1" showErrorMessage="1" errorTitle="Összeg érvényesítése" error="Az összegnek számnak kell lennie." sqref="D3:D10">
      <formula1>ISNUMBER($D3)</formula1>
    </dataValidation>
    <dataValidation type="custom" errorStyle="warning" allowBlank="1" showInputMessage="1" showErrorMessage="1" error="Meg kell adni egy januári dátumot a kiadás szerepeltetéséhez az Összesítés lapon" sqref="A3:B10">
      <formula1>MONTH($A3)=1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scale="86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/>
    <pageSetUpPr autoPageBreaks="0" fitToPage="1"/>
  </sheetPr>
  <dimension ref="A1:H10"/>
  <sheetViews>
    <sheetView showGridLines="0" workbookViewId="0">
      <selection activeCell="H10" sqref="H10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21.85546875" customWidth="1"/>
    <col min="6" max="6" width="17.42578125" customWidth="1"/>
    <col min="7" max="7" width="12.5703125" customWidth="1"/>
  </cols>
  <sheetData>
    <row r="1" spans="1:8" ht="35.1" customHeight="1" x14ac:dyDescent="0.4">
      <c r="A1" s="35" t="s">
        <v>53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1" t="s">
        <v>83</v>
      </c>
    </row>
    <row r="3" spans="1:8" ht="30" customHeight="1" x14ac:dyDescent="0.25">
      <c r="A3" s="41">
        <v>43140</v>
      </c>
      <c r="B3" s="39" t="s">
        <v>179</v>
      </c>
      <c r="C3" s="42" t="s">
        <v>180</v>
      </c>
      <c r="D3" s="43">
        <v>3000000</v>
      </c>
      <c r="E3" s="44" t="s">
        <v>181</v>
      </c>
      <c r="F3" s="44" t="s">
        <v>182</v>
      </c>
      <c r="G3" s="40" t="s">
        <v>183</v>
      </c>
      <c r="H3" s="40">
        <v>1</v>
      </c>
    </row>
    <row r="4" spans="1:8" ht="30" customHeight="1" x14ac:dyDescent="0.25">
      <c r="A4" s="20">
        <v>43154</v>
      </c>
      <c r="B4" s="21" t="s">
        <v>65</v>
      </c>
      <c r="C4" s="22" t="s">
        <v>46</v>
      </c>
      <c r="D4" s="18">
        <v>100000</v>
      </c>
      <c r="E4" s="22" t="s">
        <v>12</v>
      </c>
      <c r="F4" s="22" t="s">
        <v>86</v>
      </c>
      <c r="G4" s="22" t="s">
        <v>48</v>
      </c>
      <c r="H4" s="26"/>
    </row>
    <row r="5" spans="1:8" ht="30" customHeight="1" x14ac:dyDescent="0.25">
      <c r="A5" s="20">
        <v>43157</v>
      </c>
      <c r="B5" s="21" t="s">
        <v>66</v>
      </c>
      <c r="C5" s="22" t="s">
        <v>67</v>
      </c>
      <c r="D5" s="18">
        <v>200000</v>
      </c>
      <c r="E5" s="22" t="s">
        <v>13</v>
      </c>
      <c r="F5" s="22" t="s">
        <v>89</v>
      </c>
      <c r="G5" s="22" t="s">
        <v>47</v>
      </c>
      <c r="H5" s="26"/>
    </row>
    <row r="6" spans="1:8" ht="30" customHeight="1" x14ac:dyDescent="0.25">
      <c r="A6" s="20"/>
      <c r="B6" s="20"/>
      <c r="C6" s="22" t="s">
        <v>68</v>
      </c>
      <c r="D6" s="18">
        <v>150000</v>
      </c>
      <c r="E6" s="22" t="s">
        <v>14</v>
      </c>
      <c r="F6" s="22" t="s">
        <v>89</v>
      </c>
      <c r="G6" s="22" t="s">
        <v>47</v>
      </c>
      <c r="H6" s="26"/>
    </row>
    <row r="7" spans="1:8" ht="30" customHeight="1" x14ac:dyDescent="0.25">
      <c r="A7" s="20"/>
      <c r="B7" s="20"/>
      <c r="C7" s="22" t="s">
        <v>69</v>
      </c>
      <c r="D7" s="18">
        <v>150000</v>
      </c>
      <c r="E7" s="22" t="s">
        <v>15</v>
      </c>
      <c r="F7" s="22" t="s">
        <v>88</v>
      </c>
      <c r="G7" s="22" t="s">
        <v>70</v>
      </c>
      <c r="H7" s="26"/>
    </row>
    <row r="8" spans="1:8" ht="30" customHeight="1" x14ac:dyDescent="0.25">
      <c r="A8" s="20"/>
      <c r="B8" s="20"/>
      <c r="C8" s="2"/>
      <c r="D8" s="18"/>
      <c r="E8" s="2"/>
      <c r="F8" s="2"/>
      <c r="G8" s="2"/>
      <c r="H8" s="26"/>
    </row>
    <row r="9" spans="1:8" ht="30" customHeight="1" x14ac:dyDescent="0.25">
      <c r="A9" s="20"/>
      <c r="B9" s="20"/>
      <c r="C9" s="2"/>
      <c r="D9" s="18"/>
      <c r="E9" s="2"/>
      <c r="F9" s="2"/>
      <c r="G9" s="2"/>
      <c r="H9" s="26"/>
    </row>
    <row r="10" spans="1:8" ht="30" customHeight="1" x14ac:dyDescent="0.25">
      <c r="A10" s="37" t="s">
        <v>30</v>
      </c>
      <c r="B10" s="37"/>
      <c r="C10" s="24"/>
      <c r="D10" s="38">
        <f>SUBTOTAL(109,FebKiad[Tervezett költség])</f>
        <v>3600000</v>
      </c>
      <c r="E10" s="24"/>
      <c r="F10" s="24"/>
      <c r="G10" s="24"/>
      <c r="H10" s="45">
        <f>SUBTOTAL(109,FebKiad[Vendéglátó kitelepülő napok])</f>
        <v>1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4:E9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3"/>
    <dataValidation allowBlank="1" showInputMessage="1" showErrorMessage="1" prompt="Adja meg a rendelésszámot ebben az oszlopban" sqref="C2:C3"/>
    <dataValidation allowBlank="1" showInputMessage="1" showErrorMessage="1" prompt="Adja meg a kiadás összegét ebben az oszlopban" sqref="D2:D3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:E3"/>
    <dataValidation allowBlank="1" showInputMessage="1" showErrorMessage="1" prompt="Adja meg a kiadás leírását ebben az oszlopban" sqref="F2:H3"/>
    <dataValidation type="custom" errorStyle="warning" allowBlank="1" showInputMessage="1" showErrorMessage="1" errorTitle="Összeg érvényesítése" error="Az összegnek számnak kell lennie." sqref="D4:D9">
      <formula1>ISNUMBER($D4)</formula1>
    </dataValidation>
    <dataValidation type="custom" errorStyle="warning" allowBlank="1" showInputMessage="1" showErrorMessage="1" error="Meg kell adni egy februári dátumot a kiadás szerepeltetéséhez az Összesítés lapon" sqref="A4:B9">
      <formula1>MONTH($A4)=2</formula1>
    </dataValidation>
  </dataValidations>
  <hyperlinks>
    <hyperlink ref="E1" location="tippek!A1" tooltip="Ezt választva megnyithatja a tippeket tartalmazó munkalapot" display="Tippek"/>
    <hyperlink ref="D1" location="összesítés!A1" tooltip="Ezt választva megjelenítheti az összesítést" display="Összesítés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39997558519241921"/>
    <pageSetUpPr autoPageBreaks="0" fitToPage="1"/>
  </sheetPr>
  <dimension ref="A1:H9"/>
  <sheetViews>
    <sheetView showGridLines="0" workbookViewId="0">
      <selection activeCell="F3" sqref="F3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23.7109375" customWidth="1"/>
    <col min="6" max="6" width="14.5703125" customWidth="1"/>
    <col min="7" max="7" width="13.28515625" customWidth="1"/>
  </cols>
  <sheetData>
    <row r="1" spans="1:8" ht="35.1" customHeight="1" x14ac:dyDescent="0.4">
      <c r="A1" s="35" t="s">
        <v>78</v>
      </c>
      <c r="B1" s="35"/>
      <c r="C1" s="35"/>
      <c r="D1" s="15" t="s">
        <v>31</v>
      </c>
      <c r="E1" s="15" t="s">
        <v>28</v>
      </c>
    </row>
    <row r="2" spans="1:8" ht="17.100000000000001" customHeight="1" x14ac:dyDescent="0.25">
      <c r="A2" s="3" t="s">
        <v>37</v>
      </c>
      <c r="B2" s="3" t="s">
        <v>41</v>
      </c>
      <c r="C2" s="3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1" t="s">
        <v>83</v>
      </c>
    </row>
    <row r="3" spans="1:8" ht="30" customHeight="1" x14ac:dyDescent="0.25">
      <c r="A3" s="20">
        <v>43167</v>
      </c>
      <c r="B3" s="21" t="s">
        <v>71</v>
      </c>
      <c r="C3" s="22" t="s">
        <v>72</v>
      </c>
      <c r="D3" s="18">
        <v>300000</v>
      </c>
      <c r="E3" s="22" t="s">
        <v>12</v>
      </c>
      <c r="F3" s="22" t="s">
        <v>257</v>
      </c>
      <c r="G3" s="22" t="s">
        <v>73</v>
      </c>
      <c r="H3" s="26"/>
    </row>
    <row r="4" spans="1:8" ht="30" customHeight="1" x14ac:dyDescent="0.25">
      <c r="A4" s="20">
        <v>43174</v>
      </c>
      <c r="B4" s="21" t="s">
        <v>74</v>
      </c>
      <c r="C4" s="22" t="s">
        <v>75</v>
      </c>
      <c r="D4" s="18">
        <v>200000</v>
      </c>
      <c r="E4" s="2" t="s">
        <v>12</v>
      </c>
      <c r="F4" s="22" t="s">
        <v>90</v>
      </c>
      <c r="G4" s="22" t="s">
        <v>76</v>
      </c>
      <c r="H4" s="26"/>
    </row>
    <row r="5" spans="1:8" ht="30" customHeight="1" x14ac:dyDescent="0.25">
      <c r="A5" s="20"/>
      <c r="B5" s="21"/>
      <c r="C5" s="22"/>
      <c r="D5" s="18"/>
      <c r="E5" s="22"/>
      <c r="F5" s="22"/>
      <c r="G5" s="22"/>
      <c r="H5" s="26"/>
    </row>
    <row r="6" spans="1:8" ht="30" customHeight="1" x14ac:dyDescent="0.25">
      <c r="A6" s="20">
        <v>43182</v>
      </c>
      <c r="B6" s="21" t="s">
        <v>77</v>
      </c>
      <c r="C6" s="22" t="s">
        <v>46</v>
      </c>
      <c r="D6" s="18">
        <v>100000</v>
      </c>
      <c r="E6" s="22" t="s">
        <v>12</v>
      </c>
      <c r="F6" s="22" t="s">
        <v>86</v>
      </c>
      <c r="G6" s="22" t="s">
        <v>82</v>
      </c>
      <c r="H6" s="26"/>
    </row>
    <row r="7" spans="1:8" ht="30" customHeight="1" x14ac:dyDescent="0.25">
      <c r="A7" s="20"/>
      <c r="B7" s="20"/>
      <c r="C7" s="22" t="s">
        <v>127</v>
      </c>
      <c r="D7" s="18">
        <v>150000</v>
      </c>
      <c r="E7" s="2" t="s">
        <v>14</v>
      </c>
      <c r="F7" s="22" t="s">
        <v>89</v>
      </c>
      <c r="G7" s="22" t="s">
        <v>47</v>
      </c>
      <c r="H7" s="26"/>
    </row>
    <row r="8" spans="1:8" ht="30" customHeight="1" x14ac:dyDescent="0.25">
      <c r="A8" s="20">
        <v>43168</v>
      </c>
      <c r="B8" s="21" t="s">
        <v>79</v>
      </c>
      <c r="C8" s="22" t="s">
        <v>81</v>
      </c>
      <c r="D8" s="18">
        <v>500000</v>
      </c>
      <c r="E8" s="2" t="s">
        <v>15</v>
      </c>
      <c r="F8" s="22" t="s">
        <v>91</v>
      </c>
      <c r="G8" s="22" t="s">
        <v>80</v>
      </c>
      <c r="H8" s="26"/>
    </row>
    <row r="9" spans="1:8" ht="30" customHeight="1" x14ac:dyDescent="0.25">
      <c r="A9" s="29" t="s">
        <v>30</v>
      </c>
      <c r="B9" s="29"/>
      <c r="C9" s="29"/>
      <c r="D9" s="30">
        <f>SUBTOTAL(109,MárcKiad[Tervezett költség])</f>
        <v>1250000</v>
      </c>
      <c r="E9" s="29"/>
      <c r="F9" s="29"/>
      <c r="G9" s="29"/>
      <c r="H9" s="29">
        <f>SUBTOTAL(109,MárcKiad[Vendéglátó kitelepülő napok])</f>
        <v>0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8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8">
      <formula1>ISNUMBER($D3)</formula1>
    </dataValidation>
    <dataValidation type="custom" errorStyle="warning" allowBlank="1" showInputMessage="1" showErrorMessage="1" error="Meg kell adni egy márciusi dátumot a kiadás szerepeltetéséhez az Összesítés lapon" sqref="A3:B8">
      <formula1>MONTH($A3)=3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59999389629810485"/>
    <pageSetUpPr autoPageBreaks="0" fitToPage="1"/>
  </sheetPr>
  <dimension ref="A1:H11"/>
  <sheetViews>
    <sheetView showGridLines="0" workbookViewId="0">
      <selection activeCell="F9" sqref="F9"/>
    </sheetView>
  </sheetViews>
  <sheetFormatPr defaultRowHeight="30" customHeight="1" x14ac:dyDescent="0.25"/>
  <cols>
    <col min="1" max="1" width="15.7109375" customWidth="1"/>
    <col min="2" max="3" width="22.7109375" customWidth="1"/>
    <col min="4" max="4" width="30.5703125" customWidth="1"/>
    <col min="5" max="5" width="20" customWidth="1"/>
    <col min="6" max="6" width="30.140625" customWidth="1"/>
    <col min="7" max="7" width="12.85546875" bestFit="1" customWidth="1"/>
  </cols>
  <sheetData>
    <row r="1" spans="1:8" ht="35.1" customHeight="1" x14ac:dyDescent="0.4">
      <c r="A1" s="35" t="s">
        <v>98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3">
      <c r="A2" s="3" t="s">
        <v>37</v>
      </c>
      <c r="B2" s="3" t="s">
        <v>41</v>
      </c>
      <c r="C2" s="3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2" t="s">
        <v>97</v>
      </c>
    </row>
    <row r="3" spans="1:8" ht="30" customHeight="1" x14ac:dyDescent="0.25">
      <c r="A3" s="20">
        <v>43191</v>
      </c>
      <c r="B3" s="21" t="s">
        <v>84</v>
      </c>
      <c r="C3" s="22" t="s">
        <v>85</v>
      </c>
      <c r="D3" s="18">
        <v>2500000</v>
      </c>
      <c r="E3" s="2" t="s">
        <v>11</v>
      </c>
      <c r="F3" s="22" t="s">
        <v>258</v>
      </c>
      <c r="G3" s="22" t="s">
        <v>40</v>
      </c>
      <c r="H3" s="26">
        <v>2</v>
      </c>
    </row>
    <row r="4" spans="1:8" ht="30" customHeight="1" x14ac:dyDescent="0.25">
      <c r="A4" s="20">
        <v>43197</v>
      </c>
      <c r="B4" s="21" t="s">
        <v>92</v>
      </c>
      <c r="C4" s="22" t="s">
        <v>93</v>
      </c>
      <c r="D4" s="18">
        <v>1000000</v>
      </c>
      <c r="E4" s="22" t="s">
        <v>14</v>
      </c>
      <c r="F4" s="22" t="s">
        <v>94</v>
      </c>
      <c r="G4" s="22" t="s">
        <v>47</v>
      </c>
      <c r="H4" s="26"/>
    </row>
    <row r="5" spans="1:8" ht="30" customHeight="1" x14ac:dyDescent="0.25">
      <c r="A5" s="20">
        <v>43203</v>
      </c>
      <c r="B5" s="21" t="s">
        <v>95</v>
      </c>
      <c r="C5" s="22" t="s">
        <v>96</v>
      </c>
      <c r="D5" s="18">
        <v>2500000</v>
      </c>
      <c r="E5" s="22" t="s">
        <v>11</v>
      </c>
      <c r="F5" s="22" t="s">
        <v>259</v>
      </c>
      <c r="G5" s="22" t="s">
        <v>52</v>
      </c>
      <c r="H5" s="26">
        <v>3</v>
      </c>
    </row>
    <row r="6" spans="1:8" ht="30" customHeight="1" x14ac:dyDescent="0.25">
      <c r="A6" s="20"/>
      <c r="B6" s="20"/>
      <c r="C6" s="22" t="s">
        <v>127</v>
      </c>
      <c r="D6" s="18">
        <v>150000</v>
      </c>
      <c r="E6" s="22" t="s">
        <v>14</v>
      </c>
      <c r="F6" s="22" t="s">
        <v>89</v>
      </c>
      <c r="G6" s="22" t="s">
        <v>47</v>
      </c>
      <c r="H6" s="26"/>
    </row>
    <row r="7" spans="1:8" ht="30" customHeight="1" x14ac:dyDescent="0.25">
      <c r="A7" s="20"/>
      <c r="B7" s="20"/>
      <c r="C7" s="22" t="s">
        <v>129</v>
      </c>
      <c r="D7" s="18">
        <v>150000</v>
      </c>
      <c r="E7" s="22" t="s">
        <v>15</v>
      </c>
      <c r="F7" s="22" t="s">
        <v>100</v>
      </c>
      <c r="G7" s="22" t="s">
        <v>70</v>
      </c>
      <c r="H7" s="26"/>
    </row>
    <row r="8" spans="1:8" ht="30" customHeight="1" x14ac:dyDescent="0.25">
      <c r="A8" s="20">
        <v>43211</v>
      </c>
      <c r="B8" s="20" t="s">
        <v>99</v>
      </c>
      <c r="C8" s="22" t="s">
        <v>46</v>
      </c>
      <c r="D8" s="18">
        <v>100000</v>
      </c>
      <c r="E8" s="22" t="s">
        <v>12</v>
      </c>
      <c r="F8" s="22" t="s">
        <v>86</v>
      </c>
      <c r="G8" s="22" t="s">
        <v>48</v>
      </c>
      <c r="H8" s="26"/>
    </row>
    <row r="9" spans="1:8" ht="30" customHeight="1" x14ac:dyDescent="0.25">
      <c r="A9" s="20">
        <v>43218</v>
      </c>
      <c r="B9" s="27" t="s">
        <v>101</v>
      </c>
      <c r="C9" s="22" t="s">
        <v>102</v>
      </c>
      <c r="D9" s="18">
        <v>11000000</v>
      </c>
      <c r="E9" s="2" t="s">
        <v>11</v>
      </c>
      <c r="F9" s="22" t="s">
        <v>260</v>
      </c>
      <c r="G9" s="26"/>
      <c r="H9" s="26">
        <v>3</v>
      </c>
    </row>
    <row r="10" spans="1:8" ht="30" customHeight="1" x14ac:dyDescent="0.25">
      <c r="A10" s="20"/>
      <c r="B10" s="25"/>
      <c r="C10" s="22"/>
      <c r="D10" s="18"/>
      <c r="E10" s="2"/>
      <c r="F10" s="22"/>
      <c r="G10" s="26"/>
      <c r="H10" s="26"/>
    </row>
    <row r="11" spans="1:8" ht="30" customHeight="1" x14ac:dyDescent="0.25">
      <c r="A11" s="29" t="s">
        <v>30</v>
      </c>
      <c r="B11" s="29"/>
      <c r="C11" s="29"/>
      <c r="D11" s="30">
        <f>SUBTOTAL(109,ÁprKiad[Tervezett költség])</f>
        <v>17400000</v>
      </c>
      <c r="E11" s="29"/>
      <c r="F11" s="29"/>
      <c r="G11" s="29"/>
      <c r="H11" s="29">
        <f>SUBTOTAL(109,ÁprKiad[Vendéglátós napok])</f>
        <v>8</v>
      </c>
    </row>
  </sheetData>
  <mergeCells count="1">
    <mergeCell ref="A1:C1"/>
  </mergeCells>
  <dataValidations count="11">
    <dataValidation type="list" errorStyle="warning" allowBlank="1" showInputMessage="1" showErrorMessage="1" error="A legördülő listában ki kell jelölnie az Összesítés lapon szerepeltetni kívánt kiadást" sqref="E3:E10">
      <formula1>Kiadáskategóriák</formula1>
    </dataValidation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10">
      <formula1>ISNUMBER($D3)</formula1>
    </dataValidation>
    <dataValidation type="custom" errorStyle="warning" allowBlank="1" showInputMessage="1" showErrorMessage="1" error="Meg kell adni egy áprilisi dátumot a kiadás szerepeltetéséhez az Összesítés lapon" sqref="A3:B10">
      <formula1>MONTH($A3)=4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4" tint="0.79998168889431442"/>
    <pageSetUpPr autoPageBreaks="0" fitToPage="1"/>
  </sheetPr>
  <dimension ref="A1:K12"/>
  <sheetViews>
    <sheetView showGridLines="0" workbookViewId="0">
      <selection activeCell="E18" sqref="E18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20.7109375" customWidth="1"/>
    <col min="6" max="6" width="30.28515625" customWidth="1"/>
    <col min="7" max="7" width="16" customWidth="1"/>
  </cols>
  <sheetData>
    <row r="1" spans="1:11" ht="35.1" customHeight="1" x14ac:dyDescent="0.4">
      <c r="A1" s="35" t="s">
        <v>124</v>
      </c>
      <c r="B1" s="35"/>
      <c r="C1" s="36"/>
      <c r="D1" s="15" t="s">
        <v>31</v>
      </c>
      <c r="E1" s="15" t="s">
        <v>28</v>
      </c>
    </row>
    <row r="2" spans="1:11" ht="17.100000000000001" customHeight="1" x14ac:dyDescent="0.25">
      <c r="A2" s="3" t="s">
        <v>37</v>
      </c>
      <c r="B2" s="3" t="s">
        <v>41</v>
      </c>
      <c r="C2" s="3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3" t="s">
        <v>112</v>
      </c>
      <c r="I2" s="34"/>
      <c r="J2" s="34"/>
      <c r="K2" s="34"/>
    </row>
    <row r="3" spans="1:11" ht="30" customHeight="1" x14ac:dyDescent="0.25">
      <c r="A3" s="20">
        <v>43221</v>
      </c>
      <c r="B3" s="21" t="s">
        <v>103</v>
      </c>
      <c r="C3" s="22" t="s">
        <v>104</v>
      </c>
      <c r="D3" s="18">
        <v>500000</v>
      </c>
      <c r="E3" s="22" t="s">
        <v>13</v>
      </c>
      <c r="F3" s="22" t="s">
        <v>105</v>
      </c>
      <c r="G3" s="22" t="s">
        <v>106</v>
      </c>
      <c r="H3" s="26">
        <v>1</v>
      </c>
    </row>
    <row r="4" spans="1:11" ht="30" customHeight="1" x14ac:dyDescent="0.25">
      <c r="A4" s="20">
        <v>43226</v>
      </c>
      <c r="B4" s="27" t="s">
        <v>122</v>
      </c>
      <c r="C4" s="22" t="s">
        <v>123</v>
      </c>
      <c r="D4" s="18">
        <v>300000</v>
      </c>
      <c r="E4" s="22" t="s">
        <v>13</v>
      </c>
      <c r="F4" s="22" t="s">
        <v>261</v>
      </c>
      <c r="G4" s="28" t="s">
        <v>73</v>
      </c>
      <c r="H4" s="26"/>
    </row>
    <row r="5" spans="1:11" ht="30" customHeight="1" x14ac:dyDescent="0.25">
      <c r="A5" s="20">
        <v>43237</v>
      </c>
      <c r="B5" s="21" t="s">
        <v>107</v>
      </c>
      <c r="C5" s="22" t="s">
        <v>184</v>
      </c>
      <c r="D5" s="18">
        <v>150000</v>
      </c>
      <c r="E5" s="2" t="s">
        <v>12</v>
      </c>
      <c r="F5" s="22" t="s">
        <v>185</v>
      </c>
      <c r="G5" s="22"/>
      <c r="H5" s="26"/>
    </row>
    <row r="6" spans="1:11" ht="30" customHeight="1" x14ac:dyDescent="0.25">
      <c r="A6" s="20">
        <v>43241</v>
      </c>
      <c r="B6" s="21" t="s">
        <v>108</v>
      </c>
      <c r="C6" s="22" t="s">
        <v>109</v>
      </c>
      <c r="D6" s="18">
        <v>800000</v>
      </c>
      <c r="E6" s="22" t="s">
        <v>12</v>
      </c>
      <c r="F6" s="22" t="s">
        <v>269</v>
      </c>
      <c r="G6" s="22" t="s">
        <v>111</v>
      </c>
      <c r="H6" s="26"/>
    </row>
    <row r="7" spans="1:11" ht="30" customHeight="1" x14ac:dyDescent="0.25">
      <c r="A7" s="20">
        <v>43239</v>
      </c>
      <c r="B7" s="21" t="s">
        <v>113</v>
      </c>
      <c r="C7" s="22" t="s">
        <v>114</v>
      </c>
      <c r="D7" s="18">
        <v>2500000</v>
      </c>
      <c r="E7" s="22" t="s">
        <v>11</v>
      </c>
      <c r="F7" s="22" t="s">
        <v>262</v>
      </c>
      <c r="G7" s="22" t="s">
        <v>40</v>
      </c>
      <c r="H7" s="26">
        <v>2</v>
      </c>
    </row>
    <row r="8" spans="1:11" ht="30" customHeight="1" x14ac:dyDescent="0.25">
      <c r="A8" s="20">
        <v>43246</v>
      </c>
      <c r="B8" s="21" t="s">
        <v>115</v>
      </c>
      <c r="C8" s="22" t="s">
        <v>116</v>
      </c>
      <c r="D8" s="18">
        <v>50000</v>
      </c>
      <c r="E8" s="22" t="s">
        <v>13</v>
      </c>
      <c r="F8" s="22" t="s">
        <v>117</v>
      </c>
      <c r="G8" s="22" t="s">
        <v>118</v>
      </c>
      <c r="H8" s="26"/>
    </row>
    <row r="9" spans="1:11" ht="30" customHeight="1" x14ac:dyDescent="0.25">
      <c r="A9" s="20">
        <v>43247</v>
      </c>
      <c r="B9" s="21" t="s">
        <v>119</v>
      </c>
      <c r="C9" s="22" t="s">
        <v>120</v>
      </c>
      <c r="D9" s="18">
        <v>1000000</v>
      </c>
      <c r="E9" s="22" t="s">
        <v>11</v>
      </c>
      <c r="F9" s="22" t="s">
        <v>263</v>
      </c>
      <c r="G9" s="22" t="s">
        <v>121</v>
      </c>
      <c r="H9" s="26">
        <v>1</v>
      </c>
    </row>
    <row r="10" spans="1:11" ht="30" customHeight="1" x14ac:dyDescent="0.25">
      <c r="A10" s="20"/>
      <c r="B10" s="25"/>
      <c r="C10" s="22" t="s">
        <v>126</v>
      </c>
      <c r="D10" s="18">
        <v>800000</v>
      </c>
      <c r="E10" s="22" t="s">
        <v>15</v>
      </c>
      <c r="F10" s="2"/>
      <c r="G10" s="28" t="s">
        <v>125</v>
      </c>
      <c r="H10" s="26"/>
    </row>
    <row r="11" spans="1:11" ht="30" customHeight="1" x14ac:dyDescent="0.25">
      <c r="A11" s="20"/>
      <c r="B11" s="25"/>
      <c r="C11" s="22" t="s">
        <v>68</v>
      </c>
      <c r="D11" s="18">
        <v>200000</v>
      </c>
      <c r="E11" s="22" t="s">
        <v>14</v>
      </c>
      <c r="F11" s="2"/>
      <c r="G11" s="28" t="s">
        <v>47</v>
      </c>
      <c r="H11" s="26"/>
    </row>
    <row r="12" spans="1:11" ht="30" customHeight="1" x14ac:dyDescent="0.25">
      <c r="A12" s="45" t="s">
        <v>30</v>
      </c>
      <c r="B12" s="45"/>
      <c r="D12" s="46">
        <f>SUBTOTAL(109,MájKiad[Tervezett költség])</f>
        <v>6300000</v>
      </c>
      <c r="F12" s="45"/>
      <c r="H12">
        <f>SUBTOTAL(109,MájKiad[Vendéglátó kitelepülő])</f>
        <v>4</v>
      </c>
    </row>
  </sheetData>
  <mergeCells count="1">
    <mergeCell ref="A1:C1"/>
  </mergeCells>
  <dataValidations count="11"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11">
      <formula1>ISNUMBER($D3)</formula1>
    </dataValidation>
    <dataValidation type="custom" errorStyle="warning" allowBlank="1" showInputMessage="1" showErrorMessage="1" error="Meg kell adni egy májusi dátumot a kiadás szerepeltetéséhez az Összesítés lapon" sqref="A3:B11">
      <formula1>MONTH($A3)=5</formula1>
    </dataValidation>
    <dataValidation type="list" errorStyle="warning" allowBlank="1" showInputMessage="1" showErrorMessage="1" error="A legördülő listában ki kell jelölnie az Összesítés lapon szerepeltetni kívánt kiadást" sqref="E3:E11">
      <formula1>Kiadáskategóriák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5" tint="-0.499984740745262"/>
    <pageSetUpPr autoPageBreaks="0" fitToPage="1"/>
  </sheetPr>
  <dimension ref="A1:H19"/>
  <sheetViews>
    <sheetView showGridLines="0" workbookViewId="0">
      <selection activeCell="H19" sqref="H19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21.7109375" customWidth="1"/>
    <col min="6" max="6" width="31.85546875" customWidth="1"/>
    <col min="7" max="7" width="15.5703125" customWidth="1"/>
  </cols>
  <sheetData>
    <row r="1" spans="1:8" ht="35.1" customHeight="1" x14ac:dyDescent="0.4">
      <c r="A1" s="35" t="s">
        <v>55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3" t="s">
        <v>37</v>
      </c>
      <c r="B2" s="3" t="s">
        <v>41</v>
      </c>
      <c r="C2" s="3" t="s">
        <v>34</v>
      </c>
      <c r="D2" s="3" t="s">
        <v>35</v>
      </c>
      <c r="E2" s="3" t="s">
        <v>32</v>
      </c>
      <c r="F2" s="3" t="s">
        <v>36</v>
      </c>
      <c r="G2" s="3" t="s">
        <v>39</v>
      </c>
      <c r="H2" s="33" t="s">
        <v>112</v>
      </c>
    </row>
    <row r="3" spans="1:8" ht="30" customHeight="1" x14ac:dyDescent="0.25">
      <c r="A3" s="20">
        <v>43252</v>
      </c>
      <c r="B3" s="21" t="s">
        <v>133</v>
      </c>
      <c r="C3" s="22" t="s">
        <v>130</v>
      </c>
      <c r="D3" s="18">
        <v>250000</v>
      </c>
      <c r="E3" s="22" t="s">
        <v>13</v>
      </c>
      <c r="F3" s="22" t="s">
        <v>131</v>
      </c>
      <c r="G3" s="22" t="s">
        <v>132</v>
      </c>
      <c r="H3" s="26">
        <v>1</v>
      </c>
    </row>
    <row r="4" spans="1:8" ht="30" customHeight="1" x14ac:dyDescent="0.25">
      <c r="A4" s="20">
        <v>43253</v>
      </c>
      <c r="B4" s="21" t="s">
        <v>143</v>
      </c>
      <c r="C4" s="22" t="s">
        <v>134</v>
      </c>
      <c r="D4" s="18"/>
      <c r="E4" s="2"/>
      <c r="F4" s="2" t="s">
        <v>186</v>
      </c>
      <c r="G4" s="2"/>
      <c r="H4" s="26"/>
    </row>
    <row r="5" spans="1:8" ht="30" customHeight="1" x14ac:dyDescent="0.25">
      <c r="A5" s="20">
        <v>43252</v>
      </c>
      <c r="B5" s="27" t="s">
        <v>133</v>
      </c>
      <c r="C5" s="22" t="s">
        <v>207</v>
      </c>
      <c r="D5" s="18">
        <v>350000</v>
      </c>
      <c r="E5" s="22" t="s">
        <v>13</v>
      </c>
      <c r="F5" s="2"/>
      <c r="G5" s="26"/>
      <c r="H5" s="26"/>
    </row>
    <row r="6" spans="1:8" ht="30" customHeight="1" x14ac:dyDescent="0.25">
      <c r="A6" s="20">
        <v>43255</v>
      </c>
      <c r="B6" s="21" t="s">
        <v>144</v>
      </c>
      <c r="C6" t="s">
        <v>135</v>
      </c>
      <c r="D6" s="18">
        <v>100000</v>
      </c>
      <c r="E6" s="22" t="s">
        <v>13</v>
      </c>
      <c r="F6" s="22" t="s">
        <v>156</v>
      </c>
      <c r="G6" s="22" t="s">
        <v>155</v>
      </c>
      <c r="H6" s="26"/>
    </row>
    <row r="7" spans="1:8" ht="30" customHeight="1" x14ac:dyDescent="0.25">
      <c r="A7" s="20">
        <v>43255</v>
      </c>
      <c r="B7" s="21" t="s">
        <v>145</v>
      </c>
      <c r="C7" s="22" t="s">
        <v>110</v>
      </c>
      <c r="D7" s="18">
        <v>1600000</v>
      </c>
      <c r="E7" s="22" t="s">
        <v>12</v>
      </c>
      <c r="F7" s="22" t="s">
        <v>269</v>
      </c>
      <c r="G7" s="22" t="s">
        <v>111</v>
      </c>
      <c r="H7" s="26"/>
    </row>
    <row r="8" spans="1:8" ht="30" customHeight="1" x14ac:dyDescent="0.25">
      <c r="A8" s="20">
        <v>43256</v>
      </c>
      <c r="B8" s="21" t="s">
        <v>146</v>
      </c>
      <c r="C8" s="22" t="s">
        <v>136</v>
      </c>
      <c r="D8" s="18">
        <v>400000</v>
      </c>
      <c r="E8" s="22" t="s">
        <v>12</v>
      </c>
      <c r="F8" s="22" t="s">
        <v>157</v>
      </c>
      <c r="G8" s="22" t="s">
        <v>158</v>
      </c>
      <c r="H8" s="26"/>
    </row>
    <row r="9" spans="1:8" ht="30" customHeight="1" x14ac:dyDescent="0.25">
      <c r="A9" s="20">
        <v>43257</v>
      </c>
      <c r="B9" s="27" t="s">
        <v>147</v>
      </c>
      <c r="C9" s="22" t="s">
        <v>142</v>
      </c>
      <c r="D9" s="18">
        <v>200000</v>
      </c>
      <c r="E9" s="2" t="s">
        <v>12</v>
      </c>
      <c r="F9" s="22" t="s">
        <v>159</v>
      </c>
      <c r="G9" s="28" t="s">
        <v>160</v>
      </c>
      <c r="H9" s="26"/>
    </row>
    <row r="10" spans="1:8" ht="30" customHeight="1" x14ac:dyDescent="0.25">
      <c r="A10" s="20">
        <v>43258</v>
      </c>
      <c r="B10" s="27" t="s">
        <v>148</v>
      </c>
      <c r="C10" s="22" t="s">
        <v>184</v>
      </c>
      <c r="D10" s="18">
        <v>200000</v>
      </c>
      <c r="E10" s="2" t="s">
        <v>12</v>
      </c>
      <c r="F10" s="22" t="s">
        <v>185</v>
      </c>
      <c r="G10" s="28"/>
      <c r="H10" s="26"/>
    </row>
    <row r="11" spans="1:8" ht="30" customHeight="1" x14ac:dyDescent="0.25">
      <c r="A11" s="20">
        <v>43259</v>
      </c>
      <c r="B11" s="21" t="s">
        <v>149</v>
      </c>
      <c r="C11" t="s">
        <v>141</v>
      </c>
      <c r="D11" s="18">
        <v>100000</v>
      </c>
      <c r="E11" s="22" t="s">
        <v>12</v>
      </c>
      <c r="F11" s="22" t="s">
        <v>161</v>
      </c>
      <c r="G11" s="22" t="s">
        <v>162</v>
      </c>
      <c r="H11" s="26"/>
    </row>
    <row r="12" spans="1:8" ht="30" customHeight="1" x14ac:dyDescent="0.25">
      <c r="A12" s="20">
        <v>43264</v>
      </c>
      <c r="B12" s="27" t="s">
        <v>150</v>
      </c>
      <c r="C12" s="22" t="s">
        <v>137</v>
      </c>
      <c r="D12" s="18">
        <v>3000000</v>
      </c>
      <c r="E12" s="22" t="s">
        <v>15</v>
      </c>
      <c r="F12" s="22" t="s">
        <v>163</v>
      </c>
      <c r="G12" s="28" t="s">
        <v>164</v>
      </c>
    </row>
    <row r="13" spans="1:8" ht="30" customHeight="1" x14ac:dyDescent="0.25">
      <c r="A13" s="20">
        <v>43272</v>
      </c>
      <c r="B13" s="27" t="s">
        <v>151</v>
      </c>
      <c r="C13" s="22" t="s">
        <v>138</v>
      </c>
      <c r="D13" s="18">
        <v>3500000</v>
      </c>
      <c r="E13" s="22" t="s">
        <v>11</v>
      </c>
      <c r="F13" s="22" t="s">
        <v>165</v>
      </c>
      <c r="G13" s="28" t="s">
        <v>162</v>
      </c>
      <c r="H13">
        <v>4</v>
      </c>
    </row>
    <row r="14" spans="1:8" ht="30" customHeight="1" x14ac:dyDescent="0.25">
      <c r="A14" s="20">
        <v>43272</v>
      </c>
      <c r="B14" s="27" t="s">
        <v>151</v>
      </c>
      <c r="C14" s="22" t="s">
        <v>139</v>
      </c>
      <c r="D14" s="18">
        <v>1500000</v>
      </c>
      <c r="E14" s="22" t="s">
        <v>154</v>
      </c>
      <c r="F14" s="22" t="s">
        <v>166</v>
      </c>
      <c r="G14" s="28" t="s">
        <v>111</v>
      </c>
    </row>
    <row r="15" spans="1:8" ht="30" customHeight="1" x14ac:dyDescent="0.25">
      <c r="A15" s="20">
        <v>43274</v>
      </c>
      <c r="B15" s="27" t="s">
        <v>152</v>
      </c>
      <c r="C15" s="22" t="s">
        <v>140</v>
      </c>
      <c r="D15" s="18">
        <v>700000</v>
      </c>
      <c r="E15" s="22" t="s">
        <v>15</v>
      </c>
      <c r="F15" s="22" t="s">
        <v>167</v>
      </c>
      <c r="G15" s="28" t="s">
        <v>168</v>
      </c>
    </row>
    <row r="16" spans="1:8" ht="30" customHeight="1" x14ac:dyDescent="0.25">
      <c r="A16" s="20"/>
      <c r="B16" s="25"/>
      <c r="C16" s="22" t="s">
        <v>50</v>
      </c>
      <c r="D16" s="18">
        <v>150000</v>
      </c>
      <c r="E16" s="22" t="s">
        <v>14</v>
      </c>
      <c r="F16" s="22" t="s">
        <v>87</v>
      </c>
      <c r="G16" s="28" t="s">
        <v>47</v>
      </c>
    </row>
    <row r="17" spans="1:8" ht="30" customHeight="1" x14ac:dyDescent="0.25">
      <c r="A17" s="20"/>
      <c r="B17" s="25"/>
      <c r="C17" s="22" t="s">
        <v>153</v>
      </c>
      <c r="D17" s="18">
        <v>200000</v>
      </c>
      <c r="E17" s="22" t="s">
        <v>15</v>
      </c>
      <c r="F17" s="22" t="s">
        <v>169</v>
      </c>
      <c r="G17" s="28" t="s">
        <v>170</v>
      </c>
    </row>
    <row r="18" spans="1:8" ht="30" customHeight="1" x14ac:dyDescent="0.25">
      <c r="A18" s="20"/>
      <c r="B18" s="25"/>
      <c r="C18" s="22"/>
      <c r="D18" s="18"/>
      <c r="E18" s="2"/>
      <c r="F18" s="2"/>
      <c r="G18" s="26"/>
    </row>
    <row r="19" spans="1:8" ht="30" customHeight="1" x14ac:dyDescent="0.25">
      <c r="A19" s="45" t="s">
        <v>30</v>
      </c>
      <c r="B19" s="45"/>
      <c r="C19" s="45"/>
      <c r="D19" s="46">
        <f>SUBTOTAL(109,JúnKiad[Tervezett költség])</f>
        <v>12250000</v>
      </c>
      <c r="H19">
        <v>5</v>
      </c>
    </row>
  </sheetData>
  <mergeCells count="1">
    <mergeCell ref="A1:C1"/>
  </mergeCells>
  <dataValidations count="11"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custom" errorStyle="warning" allowBlank="1" showInputMessage="1" showErrorMessage="1" errorTitle="Összeg érvényesítése" error="Az összegnek számnak kell lennie." sqref="D3:D18">
      <formula1>ISNUMBER($D3)</formula1>
    </dataValidation>
    <dataValidation type="custom" errorStyle="warning" allowBlank="1" showInputMessage="1" showErrorMessage="1" error="Meg kell adni egy júniusi dátumot a kiadás szerepeltetéséhez az Összesítés lapon" sqref="A3:B18">
      <formula1>MONTH($A3)=6</formula1>
    </dataValidation>
    <dataValidation type="list" errorStyle="warning" allowBlank="1" showInputMessage="1" showErrorMessage="1" error="A legördülő listában ki kell jelölnie az Összesítés lapon szerepeltetni kívánt kiadást" sqref="E3:E18">
      <formula1>Kiadáskategóriák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5" tint="-0.249977111117893"/>
    <pageSetUpPr autoPageBreaks="0" fitToPage="1"/>
  </sheetPr>
  <dimension ref="A1:H20"/>
  <sheetViews>
    <sheetView showGridLines="0" topLeftCell="A7" zoomScaleNormal="100" workbookViewId="0">
      <selection activeCell="H20" sqref="H20"/>
    </sheetView>
  </sheetViews>
  <sheetFormatPr defaultRowHeight="30" customHeight="1" x14ac:dyDescent="0.25"/>
  <cols>
    <col min="1" max="3" width="22.7109375" customWidth="1"/>
    <col min="4" max="4" width="30.5703125" customWidth="1"/>
    <col min="5" max="5" width="14.85546875" bestFit="1" customWidth="1"/>
    <col min="6" max="6" width="33.5703125" customWidth="1"/>
    <col min="7" max="7" width="17" customWidth="1"/>
  </cols>
  <sheetData>
    <row r="1" spans="1:8" ht="35.1" customHeight="1" x14ac:dyDescent="0.4">
      <c r="A1" s="35" t="s">
        <v>56</v>
      </c>
      <c r="B1" s="35"/>
      <c r="C1" s="36"/>
      <c r="D1" s="15" t="s">
        <v>31</v>
      </c>
      <c r="E1" s="15" t="s">
        <v>28</v>
      </c>
    </row>
    <row r="2" spans="1:8" ht="17.100000000000001" customHeight="1" x14ac:dyDescent="0.25">
      <c r="A2" s="14" t="s">
        <v>37</v>
      </c>
      <c r="B2" s="14" t="s">
        <v>41</v>
      </c>
      <c r="C2" s="14" t="s">
        <v>34</v>
      </c>
      <c r="D2" s="14" t="s">
        <v>35</v>
      </c>
      <c r="E2" s="14" t="s">
        <v>32</v>
      </c>
      <c r="F2" s="14" t="s">
        <v>36</v>
      </c>
      <c r="G2" s="14" t="s">
        <v>39</v>
      </c>
      <c r="H2" s="33" t="s">
        <v>112</v>
      </c>
    </row>
    <row r="3" spans="1:8" ht="30" customHeight="1" x14ac:dyDescent="0.25">
      <c r="A3" s="20">
        <v>43283</v>
      </c>
      <c r="B3" s="21" t="s">
        <v>187</v>
      </c>
      <c r="C3" s="22" t="s">
        <v>174</v>
      </c>
      <c r="D3" s="18">
        <v>1600000</v>
      </c>
      <c r="E3" s="2" t="s">
        <v>12</v>
      </c>
      <c r="F3" s="22" t="s">
        <v>269</v>
      </c>
      <c r="G3" s="22" t="s">
        <v>173</v>
      </c>
      <c r="H3" s="26"/>
    </row>
    <row r="4" spans="1:8" ht="30" customHeight="1" x14ac:dyDescent="0.25">
      <c r="A4" s="20">
        <v>43284</v>
      </c>
      <c r="B4" s="21" t="s">
        <v>188</v>
      </c>
      <c r="C4" s="22" t="s">
        <v>136</v>
      </c>
      <c r="D4" s="18">
        <v>400000</v>
      </c>
      <c r="E4" s="2" t="s">
        <v>12</v>
      </c>
      <c r="F4" s="22" t="s">
        <v>157</v>
      </c>
      <c r="G4" s="22" t="s">
        <v>158</v>
      </c>
      <c r="H4" s="26"/>
    </row>
    <row r="5" spans="1:8" ht="30" customHeight="1" x14ac:dyDescent="0.25">
      <c r="A5" s="20">
        <v>43285</v>
      </c>
      <c r="B5" s="21" t="s">
        <v>189</v>
      </c>
      <c r="C5" s="22" t="s">
        <v>142</v>
      </c>
      <c r="D5" s="18">
        <v>200000</v>
      </c>
      <c r="E5" s="22" t="s">
        <v>12</v>
      </c>
      <c r="F5" s="22" t="s">
        <v>159</v>
      </c>
      <c r="G5" s="28" t="s">
        <v>160</v>
      </c>
      <c r="H5" s="26"/>
    </row>
    <row r="6" spans="1:8" ht="30" customHeight="1" x14ac:dyDescent="0.25">
      <c r="A6" s="20">
        <v>43285</v>
      </c>
      <c r="B6" s="21" t="s">
        <v>189</v>
      </c>
      <c r="C6" s="22" t="s">
        <v>175</v>
      </c>
      <c r="D6" s="18">
        <v>200000</v>
      </c>
      <c r="E6" s="22" t="s">
        <v>12</v>
      </c>
      <c r="F6" s="22" t="s">
        <v>171</v>
      </c>
      <c r="G6" s="22" t="s">
        <v>52</v>
      </c>
      <c r="H6" s="26"/>
    </row>
    <row r="7" spans="1:8" ht="30" customHeight="1" x14ac:dyDescent="0.25">
      <c r="A7" s="20">
        <v>43286</v>
      </c>
      <c r="B7" s="27" t="s">
        <v>191</v>
      </c>
      <c r="C7" s="22" t="s">
        <v>190</v>
      </c>
      <c r="D7" s="18">
        <v>200000</v>
      </c>
      <c r="E7" s="22" t="s">
        <v>12</v>
      </c>
      <c r="F7" s="22" t="s">
        <v>185</v>
      </c>
      <c r="G7" s="28"/>
      <c r="H7" s="26"/>
    </row>
    <row r="8" spans="1:8" ht="30" customHeight="1" x14ac:dyDescent="0.25">
      <c r="A8" s="20">
        <v>43286</v>
      </c>
      <c r="B8" s="27" t="s">
        <v>191</v>
      </c>
      <c r="C8" s="22" t="s">
        <v>176</v>
      </c>
      <c r="D8" s="18">
        <v>400000</v>
      </c>
      <c r="E8" s="22" t="s">
        <v>12</v>
      </c>
      <c r="F8" s="22" t="s">
        <v>172</v>
      </c>
      <c r="G8" s="28" t="s">
        <v>52</v>
      </c>
      <c r="H8" s="26"/>
    </row>
    <row r="9" spans="1:8" ht="30" customHeight="1" x14ac:dyDescent="0.25">
      <c r="A9" s="20">
        <v>43287</v>
      </c>
      <c r="B9" s="21" t="s">
        <v>192</v>
      </c>
      <c r="C9" t="s">
        <v>141</v>
      </c>
      <c r="D9" s="18">
        <v>100000</v>
      </c>
      <c r="E9" s="22" t="s">
        <v>12</v>
      </c>
      <c r="F9" s="22" t="s">
        <v>161</v>
      </c>
      <c r="G9" s="22" t="s">
        <v>162</v>
      </c>
      <c r="H9" s="26"/>
    </row>
    <row r="10" spans="1:8" ht="30" customHeight="1" x14ac:dyDescent="0.25">
      <c r="A10" s="20">
        <v>43288</v>
      </c>
      <c r="B10" s="21" t="s">
        <v>177</v>
      </c>
      <c r="C10" s="22" t="s">
        <v>178</v>
      </c>
      <c r="D10" s="18">
        <v>2500000</v>
      </c>
      <c r="E10" s="22" t="s">
        <v>11</v>
      </c>
      <c r="F10" s="22" t="s">
        <v>264</v>
      </c>
      <c r="G10" s="22" t="s">
        <v>40</v>
      </c>
      <c r="H10" s="26">
        <v>2</v>
      </c>
    </row>
    <row r="11" spans="1:8" ht="30" customHeight="1" x14ac:dyDescent="0.25">
      <c r="A11" s="20">
        <v>43302</v>
      </c>
      <c r="B11" s="27" t="s">
        <v>193</v>
      </c>
      <c r="C11" t="s">
        <v>194</v>
      </c>
      <c r="D11" s="18">
        <v>2000000</v>
      </c>
      <c r="E11" s="22" t="s">
        <v>11</v>
      </c>
      <c r="F11" t="s">
        <v>265</v>
      </c>
      <c r="G11" s="28" t="s">
        <v>52</v>
      </c>
      <c r="H11" s="26">
        <v>2</v>
      </c>
    </row>
    <row r="12" spans="1:8" ht="30" customHeight="1" x14ac:dyDescent="0.25">
      <c r="A12" s="20"/>
      <c r="B12" s="25"/>
      <c r="C12" s="22" t="s">
        <v>50</v>
      </c>
      <c r="D12" s="18">
        <v>150000</v>
      </c>
      <c r="E12" s="22" t="s">
        <v>14</v>
      </c>
      <c r="F12" s="22" t="s">
        <v>87</v>
      </c>
      <c r="G12" s="28" t="s">
        <v>47</v>
      </c>
    </row>
    <row r="13" spans="1:8" ht="30" customHeight="1" x14ac:dyDescent="0.25">
      <c r="A13" s="20"/>
      <c r="B13" s="25"/>
      <c r="C13" s="22" t="s">
        <v>153</v>
      </c>
      <c r="D13" s="18">
        <v>200000</v>
      </c>
      <c r="E13" s="22" t="s">
        <v>15</v>
      </c>
      <c r="F13" s="22" t="s">
        <v>169</v>
      </c>
      <c r="G13" s="28" t="s">
        <v>170</v>
      </c>
    </row>
    <row r="14" spans="1:8" ht="30" customHeight="1" x14ac:dyDescent="0.25">
      <c r="A14" s="20"/>
      <c r="B14" s="25"/>
      <c r="C14" s="2"/>
      <c r="D14" s="18"/>
      <c r="E14" s="2"/>
      <c r="F14" s="2"/>
      <c r="G14" s="26"/>
    </row>
    <row r="15" spans="1:8" ht="30" customHeight="1" x14ac:dyDescent="0.25">
      <c r="A15" s="20"/>
      <c r="B15" s="25"/>
      <c r="C15" s="2"/>
      <c r="D15" s="18"/>
      <c r="E15" s="2"/>
      <c r="F15" s="2"/>
      <c r="G15" s="26"/>
    </row>
    <row r="16" spans="1:8" ht="30" customHeight="1" x14ac:dyDescent="0.25">
      <c r="A16" s="20"/>
      <c r="B16" s="25"/>
      <c r="C16" s="2"/>
      <c r="D16" s="18"/>
      <c r="E16" s="2"/>
      <c r="F16" s="2"/>
      <c r="G16" s="26"/>
    </row>
    <row r="17" spans="1:8" ht="30" customHeight="1" x14ac:dyDescent="0.25">
      <c r="A17" s="20"/>
      <c r="B17" s="25"/>
      <c r="C17" s="2"/>
      <c r="D17" s="18"/>
      <c r="E17" s="2"/>
      <c r="F17" s="2"/>
      <c r="G17" s="26"/>
    </row>
    <row r="18" spans="1:8" ht="30" customHeight="1" x14ac:dyDescent="0.25">
      <c r="A18" s="20"/>
      <c r="B18" s="25"/>
      <c r="C18" s="2"/>
      <c r="D18" s="18"/>
      <c r="E18" s="2"/>
      <c r="F18" s="2"/>
      <c r="G18" s="26"/>
    </row>
    <row r="19" spans="1:8" ht="30" customHeight="1" x14ac:dyDescent="0.25">
      <c r="A19" s="20"/>
      <c r="B19" s="25"/>
      <c r="C19" s="2"/>
      <c r="D19" s="18"/>
      <c r="E19" s="2"/>
      <c r="F19" s="2"/>
      <c r="G19" s="26"/>
    </row>
    <row r="20" spans="1:8" ht="30" customHeight="1" x14ac:dyDescent="0.25">
      <c r="A20" s="45" t="s">
        <v>30</v>
      </c>
      <c r="B20" s="45"/>
      <c r="C20" s="45"/>
      <c r="D20" s="46">
        <f>SUBTOTAL(109,JúlKiad[Tervezett költség])</f>
        <v>7950000</v>
      </c>
      <c r="E20" s="45"/>
      <c r="F20" s="45"/>
      <c r="G20" s="45"/>
      <c r="H20">
        <v>4</v>
      </c>
    </row>
  </sheetData>
  <mergeCells count="1">
    <mergeCell ref="A1:C1"/>
  </mergeCells>
  <dataValidations count="12">
    <dataValidation allowBlank="1" showInputMessage="1" showErrorMessage="1" prompt="A részletes kiadások a munkalapon szereplő táblázatban találhatók. Az összesítési munkalapra és a tippeket tartalmazó munkalapra mutató navigációs hivatkozások a D1 és az E1 cellában találhatók" sqref="A1:C1"/>
    <dataValidation allowBlank="1" showInputMessage="1" showErrorMessage="1" prompt="Az összesítési munkalapra mutató navigációs hivatkozás" sqref="D1"/>
    <dataValidation allowBlank="1" showInputMessage="1" showErrorMessage="1" prompt="A tippeket tartalmazó munkalapra mutató navigációs hivatkozás" sqref="E1"/>
    <dataValidation allowBlank="1" showInputMessage="1" showErrorMessage="1" prompt="Adja meg a kiadás dátumát ebben az oszlopban" sqref="A2:B2"/>
    <dataValidation allowBlank="1" showInputMessage="1" showErrorMessage="1" prompt="Adja meg a rendelésszámot ebben az oszlopban" sqref="C2"/>
    <dataValidation allowBlank="1" showInputMessage="1" showErrorMessage="1" prompt="Adja meg a kiadás összegét ebben az oszlopban" sqref="D2"/>
    <dataValidation allowBlank="1" showInputMessage="1" showErrorMessage="1" prompt="Az app automatikusan kitölti a kiadáskategóriák listáját az összesítési munkalap Kiadásösszesítés táblázatának Kiadások oszlopából. Az ALT+LE billentyűkombinációt lenyomva navigálhat a listában. Az ENTER billentyűt lenyomva kijelölhet egy kategóriát" sqref="E2"/>
    <dataValidation allowBlank="1" showInputMessage="1" showErrorMessage="1" prompt="Adja meg a kiadás leírását ebben az oszlopban" sqref="F2:H2"/>
    <dataValidation type="list" errorStyle="warning" allowBlank="1" showInputMessage="1" showErrorMessage="1" error="A legördülő listában ki kell jelölnie az Összesítés lapon szerepeltetni kívánt kiadást" sqref="E3:E19">
      <formula1>Kiadáskategóriák</formula1>
    </dataValidation>
    <dataValidation type="custom" errorStyle="warning" allowBlank="1" showInputMessage="1" showErrorMessage="1" errorTitle="Összeg érvényesítése" error="Az összegnek számnak kell lennie." sqref="D3:D19">
      <formula1>ISNUMBER($D3)</formula1>
    </dataValidation>
    <dataValidation type="custom" errorStyle="warning" allowBlank="1" showInputMessage="1" showErrorMessage="1" error="Meg kell adni egy júliusi dátumot a kiadás szerepeltetéséhez az Összesítés lapon" sqref="A3:A19 B3:B11 B14:B19">
      <formula1>MONTH($A3)=7</formula1>
    </dataValidation>
    <dataValidation type="custom" errorStyle="warning" allowBlank="1" showInputMessage="1" showErrorMessage="1" error="Meg kell adni egy júniusi dátumot a kiadás szerepeltetéséhez az Összesítés lapon" sqref="B12:B13">
      <formula1>MONTH($A12)=6</formula1>
    </dataValidation>
  </dataValidations>
  <hyperlinks>
    <hyperlink ref="D1" location="összesítés!A1" tooltip="Ezt választva megjelenítheti az összesítést" display="Összesítés"/>
    <hyperlink ref="E1" location="tippek!A1" tooltip="Ezt választva megnyithatja a tippeket tartalmazó munkalapot" display="Tippek"/>
  </hyperlinks>
  <printOptions horizontalCentered="1"/>
  <pageMargins left="0.7" right="0.7" top="0.75" bottom="0.75" header="0.3" footer="0.3"/>
  <pageSetup paperSize="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27</vt:i4>
      </vt:variant>
    </vt:vector>
  </HeadingPairs>
  <TitlesOfParts>
    <vt:vector size="41" baseType="lpstr">
      <vt:lpstr>tippek</vt:lpstr>
      <vt:lpstr>összesítés</vt:lpstr>
      <vt:lpstr>jan.</vt:lpstr>
      <vt:lpstr>febr.</vt:lpstr>
      <vt:lpstr>márc.</vt:lpstr>
      <vt:lpstr>ápr.</vt:lpstr>
      <vt:lpstr>máj.</vt:lpstr>
      <vt:lpstr>jún.</vt:lpstr>
      <vt:lpstr>júl.</vt:lpstr>
      <vt:lpstr>aug.</vt:lpstr>
      <vt:lpstr>szept.</vt:lpstr>
      <vt:lpstr>okt.</vt:lpstr>
      <vt:lpstr>nov.</vt:lpstr>
      <vt:lpstr>dec.</vt:lpstr>
      <vt:lpstr>Kiadáskategóriák</vt:lpstr>
      <vt:lpstr>ápr.!Nyomtatási_cím</vt:lpstr>
      <vt:lpstr>aug.!Nyomtatási_cím</vt:lpstr>
      <vt:lpstr>dec.!Nyomtatási_cím</vt:lpstr>
      <vt:lpstr>febr.!Nyomtatási_cím</vt:lpstr>
      <vt:lpstr>jan.!Nyomtatási_cím</vt:lpstr>
      <vt:lpstr>júl.!Nyomtatási_cím</vt:lpstr>
      <vt:lpstr>jún.!Nyomtatási_cím</vt:lpstr>
      <vt:lpstr>máj.!Nyomtatási_cím</vt:lpstr>
      <vt:lpstr>márc.!Nyomtatási_cím</vt:lpstr>
      <vt:lpstr>nov.!Nyomtatási_cím</vt:lpstr>
      <vt:lpstr>okt.!Nyomtatási_cím</vt:lpstr>
      <vt:lpstr>összesítés!Nyomtatási_cím</vt:lpstr>
      <vt:lpstr>szept.!Nyomtatási_cím</vt:lpstr>
      <vt:lpstr>Oszlopcím10</vt:lpstr>
      <vt:lpstr>Oszlopcím11</vt:lpstr>
      <vt:lpstr>Oszlopcím12</vt:lpstr>
      <vt:lpstr>Oszlopcím13</vt:lpstr>
      <vt:lpstr>Oszlopcím14</vt:lpstr>
      <vt:lpstr>Oszlopcím2</vt:lpstr>
      <vt:lpstr>Oszlopcím3</vt:lpstr>
      <vt:lpstr>Oszlopcím4</vt:lpstr>
      <vt:lpstr>Oszlopcím5</vt:lpstr>
      <vt:lpstr>Oszlopcím6</vt:lpstr>
      <vt:lpstr>Oszlopcím7</vt:lpstr>
      <vt:lpstr>Oszlopcím8</vt:lpstr>
      <vt:lpstr>Oszlopcím9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User</cp:lastModifiedBy>
  <cp:lastPrinted>2017-10-16T11:27:14Z</cp:lastPrinted>
  <dcterms:created xsi:type="dcterms:W3CDTF">2016-09-19T01:00:44Z</dcterms:created>
  <dcterms:modified xsi:type="dcterms:W3CDTF">2017-11-22T12:35:19Z</dcterms:modified>
</cp:coreProperties>
</file>