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5480" windowHeight="11640" firstSheet="15" activeTab="25"/>
  </bookViews>
  <sheets>
    <sheet name="m-önk" sheetId="1" r:id="rId1"/>
    <sheet name="m-főbb jogcím" sheetId="2" r:id="rId2"/>
    <sheet name="felh. bev. int" sheetId="3" r:id="rId3"/>
    <sheet name="felh. bev." sheetId="4" r:id="rId4"/>
    <sheet name="műk.bev. int." sheetId="5" r:id="rId5"/>
    <sheet name="m.c.bev PH szf." sheetId="6" r:id="rId6"/>
    <sheet name="sajátos műk.bev" sheetId="7" r:id="rId7"/>
    <sheet name="tám, végl. pe.átv" sheetId="8" r:id="rId8"/>
    <sheet name="Gamesz műk bev szf" sheetId="9" r:id="rId9"/>
    <sheet name="felh. kiad. int." sheetId="10" r:id="rId10"/>
    <sheet name="felhalm. kiad." sheetId="11" r:id="rId11"/>
    <sheet name="műk. és egéb kiad. int." sheetId="12" r:id="rId12"/>
    <sheet name="m.c.kiad. PH szf." sheetId="13" r:id="rId13"/>
    <sheet name="mc. pe. átad" sheetId="14" r:id="rId14"/>
    <sheet name="Gamesz műk.kiad.szf" sheetId="15" r:id="rId15"/>
    <sheet name="tartalék" sheetId="16" r:id="rId16"/>
    <sheet name="m-ph" sheetId="17" r:id="rId17"/>
    <sheet name="int-összesen" sheetId="18" r:id="rId18"/>
    <sheet name="m-gamesz " sheetId="19" r:id="rId19"/>
    <sheet name="m-Bibó " sheetId="20" r:id="rId20"/>
    <sheet name="m-Illyés " sheetId="21" r:id="rId21"/>
    <sheet name="m-ovoda " sheetId="22" r:id="rId22"/>
    <sheet name="m-Teréz A " sheetId="23" r:id="rId23"/>
    <sheet name="m-Festetics" sheetId="24" r:id="rId24"/>
    <sheet name="int.tám" sheetId="25" r:id="rId25"/>
    <sheet name="pályázatok" sheetId="26" r:id="rId26"/>
  </sheets>
  <definedNames>
    <definedName name="_xlnm.Print_Titles" localSheetId="3">'felh. bev.'!$7:$7</definedName>
    <definedName name="_xlnm.Print_Titles" localSheetId="10">'felhalm. kiad.'!$7:$7</definedName>
    <definedName name="_xlnm.Print_Titles" localSheetId="8">'Gamesz műk bev szf'!$8:$9</definedName>
    <definedName name="_xlnm.Print_Titles" localSheetId="14">'Gamesz műk.kiad.szf'!$7:$8</definedName>
    <definedName name="_xlnm.Print_Titles" localSheetId="13">'mc. pe. átad'!$8:$8</definedName>
    <definedName name="_xlnm.Print_Titles" localSheetId="25">'pályázatok'!$6:$7</definedName>
    <definedName name="_xlnm.Print_Titles" localSheetId="7">'tám, végl. pe.átv'!$7:$7</definedName>
  </definedNames>
  <calcPr fullCalcOnLoad="1"/>
</workbook>
</file>

<file path=xl/sharedStrings.xml><?xml version="1.0" encoding="utf-8"?>
<sst xmlns="http://schemas.openxmlformats.org/spreadsheetml/2006/main" count="1737" uniqueCount="888">
  <si>
    <t>Park u, Vörösmarty u. és József A. u. között, Honvéd u., Kossuth L. és Vörösmarty u. között útfelújítás</t>
  </si>
  <si>
    <t>Petőfi utca útfelújítás</t>
  </si>
  <si>
    <t>Vörösmarty u. 25. szám alatt lévő ingatlan felújítása</t>
  </si>
  <si>
    <t>Számítástechnikai eszközök beszerzése</t>
  </si>
  <si>
    <t>Beruházás áfája</t>
  </si>
  <si>
    <t>Támogatás értékű pénzeszköz átadás</t>
  </si>
  <si>
    <t>GAMESZ összesen:</t>
  </si>
  <si>
    <t>Bibó István AGSZ.</t>
  </si>
  <si>
    <t>Alapfokú művészeti oktatás</t>
  </si>
  <si>
    <t>Teréz A. Szoc. Integr. Int.</t>
  </si>
  <si>
    <t>Házi segítségnyújtás</t>
  </si>
  <si>
    <t>Nappali szociális ellátás</t>
  </si>
  <si>
    <t>Mindösszesen:</t>
  </si>
  <si>
    <t>1. számú melléklet</t>
  </si>
  <si>
    <t>Pénzügyi mérleg</t>
  </si>
  <si>
    <t>BEVÉTELEK</t>
  </si>
  <si>
    <t xml:space="preserve">     b.) Sajátos működési bevétel</t>
  </si>
  <si>
    <t>Hévíz Város Önkormányzata által benyújtott pályázatok alakulása</t>
  </si>
  <si>
    <t>Adatok e Ft-ban</t>
  </si>
  <si>
    <t>Sorsz.</t>
  </si>
  <si>
    <t>Program megnevezése/ Pályázat kiírója</t>
  </si>
  <si>
    <t>KT hat. száma</t>
  </si>
  <si>
    <t xml:space="preserve">Pályázat </t>
  </si>
  <si>
    <t>Támogatási intenzitás (%)</t>
  </si>
  <si>
    <t>Beruházás bekerülési értéke</t>
  </si>
  <si>
    <t>Pályázott összeg</t>
  </si>
  <si>
    <t>Önerő</t>
  </si>
  <si>
    <t>Önerő forrása</t>
  </si>
  <si>
    <t>Eredmény</t>
  </si>
  <si>
    <t>azonosítója</t>
  </si>
  <si>
    <t>címe</t>
  </si>
  <si>
    <t>célja</t>
  </si>
  <si>
    <t>2007. évben benyújtott, de 2008. évben elbírált pályázat</t>
  </si>
  <si>
    <t>Nyugat-dunántúli Operatív Program</t>
  </si>
  <si>
    <t>103/2007. (VII. 10.)</t>
  </si>
  <si>
    <t>NYDOP-2007-5.1.1/E (Új Magyarország Fejlesztési Terv)</t>
  </si>
  <si>
    <t>Alapszintű közszolgáltatások fejlesztésének támogatása</t>
  </si>
  <si>
    <t>Orvosi rendelő (Hévíz, József A. u. 2.) akadálymentesítése</t>
  </si>
  <si>
    <t>Pályázati alap</t>
  </si>
  <si>
    <t>2008. évben benyújtott pályázatok:</t>
  </si>
  <si>
    <t>190/2007. (XII. 18.)</t>
  </si>
  <si>
    <t>NYDOP-2007-5.3/2F (Új Magyarország Fejlesztési Terv)</t>
  </si>
  <si>
    <t>Közoktatási infrastruktúra és szolgáltatások fejlesztése</t>
  </si>
  <si>
    <t>Brunszvik T.N. O. Óvoda Sugár utcai épületének bőv.</t>
  </si>
  <si>
    <t>Befogadva, bírálat alatt</t>
  </si>
  <si>
    <t>2/2008. (I. 24.)</t>
  </si>
  <si>
    <t>Bibó I. AGSZ hőszivattyú, nyílászárók cseréje, akadálymentesítés</t>
  </si>
  <si>
    <t>3/2008. (I. 24.)</t>
  </si>
  <si>
    <t>Illyés Gy. Ált. és Műv. Isk. nyílászárók cseréje, akadálymentesítés</t>
  </si>
  <si>
    <t>48/2008. (III. 13.)</t>
  </si>
  <si>
    <t>NYDOP-2007-3.2.1/B (Új Magyarország Fejlesztési Terv)</t>
  </si>
  <si>
    <t>Közösségi közlekedési infrastruktúra fejlesztése</t>
  </si>
  <si>
    <t>Új autóbusz pályaudvar építés</t>
  </si>
  <si>
    <t>Oktatási és Kulturális Minisztérium</t>
  </si>
  <si>
    <t>-</t>
  </si>
  <si>
    <t>Könyvtári és közművelődési érdekeltségnövelő t.</t>
  </si>
  <si>
    <t>Közművelődési érdekeltségnövelő pályázat Hévíz</t>
  </si>
  <si>
    <t>Képzőművészeti Lektorátus</t>
  </si>
  <si>
    <t>90/2008. (V. 15.) KT. hat.</t>
  </si>
  <si>
    <t>Reneszánsz év</t>
  </si>
  <si>
    <t>Gróf Széchenyi I. köztéri emlékmű megvalósítása</t>
  </si>
  <si>
    <t>Nyugat-dunántúli Regionális Fejlesztési Tanács</t>
  </si>
  <si>
    <t>89/2008. (V. 15.) KT. hat.</t>
  </si>
  <si>
    <t>TEUT2008</t>
  </si>
  <si>
    <t>Szilárd útburkolat korszerűsítés</t>
  </si>
  <si>
    <t>Hunyadi-Martinovics u. útburkolat megerősítés</t>
  </si>
  <si>
    <t>Ktgvetési kiad. előirányz.</t>
  </si>
  <si>
    <t>86/2008. (V. 15.)</t>
  </si>
  <si>
    <t>CÉDE2008</t>
  </si>
  <si>
    <t>Játszótéri eszközök 78/2003. (XI. 27.) GKM rendeletnek megfelelő köztéri játszóterek bővítése, felújítása</t>
  </si>
  <si>
    <t>Köztéri játszótér felújítása Sugár utcai játszótér</t>
  </si>
  <si>
    <t>nem nyert</t>
  </si>
  <si>
    <t>Közkincs 2008</t>
  </si>
  <si>
    <t>Hévíz Város Könyvtár Digitáis megújítása</t>
  </si>
  <si>
    <t>Önkormányzati Minisztérium</t>
  </si>
  <si>
    <t>XIV. Hévízi Országos Borfesztivál</t>
  </si>
  <si>
    <t>Államreform Operatív Program</t>
  </si>
  <si>
    <t>115/2008.(VI.24.)</t>
  </si>
  <si>
    <t>Polgármestei Hivatal összesen:</t>
  </si>
  <si>
    <t>Gróf. I. Festetics György Művelődési Központ:</t>
  </si>
  <si>
    <t>Nemzeti Kulturális Alapprogram Mozgókép Szakmai Kollégium</t>
  </si>
  <si>
    <t>1033/173.</t>
  </si>
  <si>
    <t>Fontana Filmszínház közönség kapcsolatainak fejlesztése</t>
  </si>
  <si>
    <t>Intézményi ktgv.</t>
  </si>
  <si>
    <t>1005/113.</t>
  </si>
  <si>
    <t>Regisztrált art mozik art termeinek digitalizálása</t>
  </si>
  <si>
    <t>A Hévízi Fontana Filmszínház digitalizálása</t>
  </si>
  <si>
    <t>Önkormányzati és Területfejlesztési Minisztérium</t>
  </si>
  <si>
    <t>2008-TU-BALATON-2</t>
  </si>
  <si>
    <t>Balatoni Turisztikai Régióban 2008-ban megvalósuló turisztikai vonzerővel bíró regionális rendezvények támogatása</t>
  </si>
  <si>
    <t>A Magyar Borok Ünnepnapjai Hévízen és Kistérségében a Reneszánsz év jegyében</t>
  </si>
  <si>
    <t>Intézményi ktgv. + társpályázó települések ktgv.-e</t>
  </si>
  <si>
    <t>Magyar Mozgókép Közalapítvány</t>
  </si>
  <si>
    <t>Art mozitermek 2008. évi üzemeltetési tevékenységének normatív támogatása</t>
  </si>
  <si>
    <t>Fontana mozi magyar és art besorolású filmek vetítésének normatív támogatása 2008. I. n.évre</t>
  </si>
  <si>
    <t>Gróf. I. Festetics György Művelődési Központ összesen:</t>
  </si>
  <si>
    <t>Kulturális programok támogatása</t>
  </si>
  <si>
    <t>5. számú melléklet</t>
  </si>
  <si>
    <t>2008. január 1. napjától 2008. augusztus 15-ig</t>
  </si>
  <si>
    <t>ÁROP-1.A.2/A-2008-0047</t>
  </si>
  <si>
    <t>Polgármesteri Hivatalok szervezetfejlesztése</t>
  </si>
  <si>
    <t>Szervezeti és működési rendszer fejlesztése</t>
  </si>
  <si>
    <t xml:space="preserve">          Támogatás, végleges pénzeszköz-átvétel összesen:</t>
  </si>
  <si>
    <t>Működési célú bevételek összesen:</t>
  </si>
  <si>
    <t>Pénzforgalmi bevételek összesen:</t>
  </si>
  <si>
    <t>BEVÉTELEK összesen:</t>
  </si>
  <si>
    <t>BEVÉTELEK mindösszesen:</t>
  </si>
  <si>
    <t>KIADÁSOK</t>
  </si>
  <si>
    <t xml:space="preserve">     a.) Felújítás</t>
  </si>
  <si>
    <t>3/6. számú melléklet</t>
  </si>
  <si>
    <t>2008. I. félévi beszámoló</t>
  </si>
  <si>
    <t xml:space="preserve">2008. I. félévi beszámoló </t>
  </si>
  <si>
    <t>2008. I. félévi beszámoló működési célú és egyéb kiadások</t>
  </si>
  <si>
    <t xml:space="preserve">   Gyámügy</t>
  </si>
  <si>
    <t>Hévizi TV. Nonprofiit KFT.</t>
  </si>
  <si>
    <t>ITOSZ Intelligens Települések Országos  Szövetsége</t>
  </si>
  <si>
    <t>Képviselő testületi ülésen felosztható keret</t>
  </si>
  <si>
    <t>Kölcsey Ferenc Gimnázium Zalaegerszeg</t>
  </si>
  <si>
    <t>6.) Függő kiadás</t>
  </si>
  <si>
    <t>7.) Továbbadási lebonyolítási célú kiadás</t>
  </si>
  <si>
    <t>6.) Függő bevételek (-)</t>
  </si>
  <si>
    <t>7.) Továbbadási, lebonyolítási célú bevétel</t>
  </si>
  <si>
    <t>XI. Függő bevételek</t>
  </si>
  <si>
    <t>XII. Továbbadási, lebonyolítási célú bevétel:</t>
  </si>
  <si>
    <t>6.) Függő kiadások</t>
  </si>
  <si>
    <t>7.) Továbbadási, lebonyolítási célú kiadás</t>
  </si>
  <si>
    <t xml:space="preserve">     d.) Előző évi központi költségvetési kiegészítések</t>
  </si>
  <si>
    <t>XIII. Előző évi kp-i költségvetési kiegészítések, igénybevétele</t>
  </si>
  <si>
    <t>Udvari favonat vásárlása</t>
  </si>
  <si>
    <t>Csodalámpa Közhasznú Alapítvány magántanuló tandíja</t>
  </si>
  <si>
    <t>c.) Támogatás értékű felhalmozási kiadás</t>
  </si>
  <si>
    <t>b.) Függő kiadás</t>
  </si>
  <si>
    <t>c.) Támogatási értékű felhalmozási kiadás</t>
  </si>
  <si>
    <t xml:space="preserve">     háziorvosi tevék. (üzemorv.tev.)</t>
  </si>
  <si>
    <t>1/b/3. számú melléklet</t>
  </si>
  <si>
    <r>
      <t xml:space="preserve">Hévíz Sportkör </t>
    </r>
    <r>
      <rPr>
        <sz val="11"/>
        <rFont val="Times New Roman"/>
        <family val="1"/>
      </rPr>
      <t>34/2008. (II. 25.), 121/2008. (VI. 24.) KT. hat.</t>
    </r>
  </si>
  <si>
    <r>
      <t>Hévízi Gyöngyszemek Alapítvány (Hévíz)</t>
    </r>
    <r>
      <rPr>
        <sz val="11"/>
        <rFont val="Times New Roman"/>
        <family val="1"/>
      </rPr>
      <t xml:space="preserve"> 34/2008. (II. 25.) KT. hat.</t>
    </r>
  </si>
  <si>
    <r>
      <t>Musica Antiqua Együttes (Hévíz)</t>
    </r>
    <r>
      <rPr>
        <sz val="11"/>
        <rFont val="Times New Roman"/>
        <family val="1"/>
      </rPr>
      <t xml:space="preserve"> 34/2008. (II. 25.) KT. hat.</t>
    </r>
  </si>
  <si>
    <r>
      <t>Zala Megyei Vállalkozásfejl. Alapítvány (Zeg.)</t>
    </r>
    <r>
      <rPr>
        <sz val="11"/>
        <rFont val="Times New Roman"/>
        <family val="1"/>
      </rPr>
      <t xml:space="preserve"> 34/2008. (II. 25.) KT. hat.</t>
    </r>
  </si>
  <si>
    <r>
      <t>Hévízi Tisztaforrás Dalkör Egyesület</t>
    </r>
    <r>
      <rPr>
        <sz val="11"/>
        <rFont val="Times New Roman"/>
        <family val="1"/>
      </rPr>
      <t xml:space="preserve"> 34/2008. (II. 25.) KT. hat.</t>
    </r>
  </si>
  <si>
    <r>
      <t>Csokonai Vitéz Mihály Irodalmi Társaság (Hévíz)</t>
    </r>
    <r>
      <rPr>
        <sz val="11"/>
        <rFont val="Times New Roman"/>
        <family val="1"/>
      </rPr>
      <t xml:space="preserve"> 34/2008. (II. 25.) KT. hat.</t>
    </r>
  </si>
  <si>
    <r>
      <t>Helikon Kórus Baráti Kör tám. (Keszthely)</t>
    </r>
    <r>
      <rPr>
        <sz val="11"/>
        <rFont val="Times New Roman"/>
        <family val="1"/>
      </rPr>
      <t xml:space="preserve"> 34/2008. (II. 25.) KT. hat.</t>
    </r>
  </si>
  <si>
    <r>
      <t>Hévíz Közbiztonságáért Polgárőr Egyesület</t>
    </r>
    <r>
      <rPr>
        <sz val="11"/>
        <rFont val="Times New Roman"/>
        <family val="1"/>
      </rPr>
      <t xml:space="preserve"> 34/2008. (II. 25.) KT. hat.</t>
    </r>
  </si>
  <si>
    <r>
      <t>Hévízi Önkéntes Tűzoltó Egyesület (Hévíz)</t>
    </r>
    <r>
      <rPr>
        <sz val="11"/>
        <rFont val="Times New Roman"/>
        <family val="1"/>
      </rPr>
      <t xml:space="preserve"> 34/2008. (II. 25.) KT. hat.</t>
    </r>
  </si>
  <si>
    <r>
      <t>Zalai Írók Egyesülete (Pannon Tükör, Zeg.)</t>
    </r>
    <r>
      <rPr>
        <sz val="11"/>
        <rFont val="Times New Roman"/>
        <family val="1"/>
      </rPr>
      <t xml:space="preserve"> 34/2008. (II. 25.) KT. hat.</t>
    </r>
  </si>
  <si>
    <r>
      <t>Lövésztömegsport Klub (Hévíz)</t>
    </r>
    <r>
      <rPr>
        <sz val="11"/>
        <rFont val="Times New Roman"/>
        <family val="1"/>
      </rPr>
      <t xml:space="preserve"> 34/2008. (II. 25.) KT. hat.</t>
    </r>
  </si>
  <si>
    <r>
      <t>Hévíz és Térsége Kamarai Tagok Kult. Alapítványa</t>
    </r>
    <r>
      <rPr>
        <sz val="11"/>
        <rFont val="Times New Roman"/>
        <family val="1"/>
      </rPr>
      <t xml:space="preserve"> 34/2008. (II. 25.) KT. hat.</t>
    </r>
  </si>
  <si>
    <r>
      <t>Cserszegtomaj, Hévíz-Egregy Hegyközség (Cserszegtomaj)</t>
    </r>
    <r>
      <rPr>
        <sz val="11"/>
        <rFont val="Times New Roman"/>
        <family val="1"/>
      </rPr>
      <t xml:space="preserve"> 34/2008. (II. 25.) KT. hat.</t>
    </r>
  </si>
  <si>
    <r>
      <t>Légzőszervi és Immunhiányos Beteg Gy. Alapítv. (Hévíz)</t>
    </r>
    <r>
      <rPr>
        <sz val="11"/>
        <rFont val="Times New Roman"/>
        <family val="1"/>
      </rPr>
      <t xml:space="preserve"> 34/2008. (II. 25.) KT. hat.</t>
    </r>
  </si>
  <si>
    <t>Csuti-Hydrocomp Sakkegyesület (Zalaegerszeg) 34/2008. (II. 25.) KT. hat.</t>
  </si>
  <si>
    <r>
      <t>Hévíz Turizmus Marketing Egyesület</t>
    </r>
    <r>
      <rPr>
        <sz val="11"/>
        <rFont val="Times New Roman"/>
        <family val="1"/>
      </rPr>
      <t xml:space="preserve"> 34/2008. (II. 25.) KT. hat.</t>
    </r>
  </si>
  <si>
    <r>
      <t>Zala Megyei Közoktatási Közalapítvány (Zalaegerszeg)</t>
    </r>
    <r>
      <rPr>
        <sz val="11"/>
        <rFont val="Times New Roman"/>
        <family val="1"/>
      </rPr>
      <t xml:space="preserve"> 34/2008. (II. 25.) KT. hat.</t>
    </r>
  </si>
  <si>
    <r>
      <t>Tapolcai Honvéd Kulturális Egyesület (Tapolca)</t>
    </r>
    <r>
      <rPr>
        <sz val="11"/>
        <rFont val="Times New Roman"/>
        <family val="1"/>
      </rPr>
      <t xml:space="preserve"> 34/2008. (II. 25.) KT. hat.</t>
    </r>
  </si>
  <si>
    <r>
      <t xml:space="preserve">Biztonság -Hévíz Vagyonvédelmi Alapítvány (Hévíz) </t>
    </r>
    <r>
      <rPr>
        <sz val="11"/>
        <rFont val="Times New Roman"/>
        <family val="1"/>
      </rPr>
      <t>34/2008. (II. 25.) KT. hat.</t>
    </r>
  </si>
  <si>
    <t>működési bevételek</t>
  </si>
  <si>
    <t>Működési bevételek összesen:</t>
  </si>
  <si>
    <t>5.) Finanszírozási bevétel forgatási célú</t>
  </si>
  <si>
    <t>4.) Finanszírozási bevétel befektetés célú</t>
  </si>
  <si>
    <t>7.) Továbbadási, lebonyolítási célú bevételek</t>
  </si>
  <si>
    <t>4.) Finanszírozási kiadások forgatási célú</t>
  </si>
  <si>
    <t>4. Függő bevételek (-)</t>
  </si>
  <si>
    <t xml:space="preserve">    Működési célú pénzmaradvány</t>
  </si>
  <si>
    <t>Támogatás értékű és ÁHT-n kívüli működési pénzeszköz-átadás</t>
  </si>
  <si>
    <t>Balatoni Isover Vívóklub (Keszthely)</t>
  </si>
  <si>
    <r>
      <t>Balatoni Múzemuért Alapítvány</t>
    </r>
    <r>
      <rPr>
        <sz val="11"/>
        <rFont val="Times New Roman"/>
        <family val="1"/>
      </rPr>
      <t xml:space="preserve"> (Keszthely) 63/2008. (IV. 29.) KT. hat.</t>
    </r>
  </si>
  <si>
    <t>1/b/4. számú melléklet</t>
  </si>
  <si>
    <t>1/d/2. számú melléklet</t>
  </si>
  <si>
    <t>1/d/3. számú melléklet</t>
  </si>
  <si>
    <t>4. számú melléklet</t>
  </si>
  <si>
    <t xml:space="preserve">    Létszámcsökkentés miatti támogatás</t>
  </si>
  <si>
    <t xml:space="preserve">    Vizitdíj visszatérítés</t>
  </si>
  <si>
    <t xml:space="preserve">    2008. évi bérpolitikai intézkedés</t>
  </si>
  <si>
    <t xml:space="preserve">    Szakmai vizsgák lebonyolítására támogatás</t>
  </si>
  <si>
    <t xml:space="preserve">    Könyvtári érdekeltségnövelésére támogatás</t>
  </si>
  <si>
    <t xml:space="preserve">    Nyári gyermekétkeztetés támogatása</t>
  </si>
  <si>
    <t>Központosított állami támogatás összesen:</t>
  </si>
  <si>
    <t xml:space="preserve">    13. havi illetmény 50 %-ának támogatása (2007. év után)</t>
  </si>
  <si>
    <t xml:space="preserve">    Egyszeri keresetkiegészítés</t>
  </si>
  <si>
    <t>Egyéb központi támogatás összesen:</t>
  </si>
  <si>
    <t>Fejezeti kezelésű pénzeszköz átvétel</t>
  </si>
  <si>
    <t xml:space="preserve">    2008. évi 13. havi 50 %-a és bérfejlesztés állami támogatása</t>
  </si>
  <si>
    <t>Központi költségvetési szervek támogatása (helyhatósági választások)</t>
  </si>
  <si>
    <t xml:space="preserve">    Mozgáskorlátozottak támogatása</t>
  </si>
  <si>
    <t xml:space="preserve">    Érettségi vizsgák lebonyolítása</t>
  </si>
  <si>
    <t xml:space="preserve">    Városi jegyző által működtetett szakértői bizottság támogatása</t>
  </si>
  <si>
    <t>Fejezeti kezelésű pénzeszköz átvétel összesen:</t>
  </si>
  <si>
    <t>Feladatokra társult önkormányzatok hozzájárulása</t>
  </si>
  <si>
    <t xml:space="preserve">    Orvosi ügyelet ellátására</t>
  </si>
  <si>
    <t xml:space="preserve">    Gyepmesteri tevékenység ellátásra</t>
  </si>
  <si>
    <t xml:space="preserve">    Óvodai feladatellátás</t>
  </si>
  <si>
    <t>Feladatokra társult önkormányzatok hozzájárulása összesen:</t>
  </si>
  <si>
    <t xml:space="preserve">    Családsegítő és gyermekjóléti szolgálat feladatellátásra</t>
  </si>
  <si>
    <t xml:space="preserve">    Általános iskola működési kiadásainak támogatására</t>
  </si>
  <si>
    <t xml:space="preserve">    Óvoda működési kiadásainak támogatására</t>
  </si>
  <si>
    <t xml:space="preserve">    Házi segítségnyújtás és jelzőrendszeres házi segítségnyújtás támogatására</t>
  </si>
  <si>
    <t xml:space="preserve">    Mozgókönyvtári feladatok ellátására</t>
  </si>
  <si>
    <t>Hévízi Kistérség Önkormányzatainak Többcélú társulásától átvett pe. ö.:</t>
  </si>
  <si>
    <t>Hévízi Kistérs. Önkormányzatainak Többc. társulásától átvett pénzeszk.</t>
  </si>
  <si>
    <t>Gamesz és részben önállóan gazd. int. tám., végleges pénze. átv. ö.</t>
  </si>
  <si>
    <t>Hévízi Önkéntes Tűzoltó Egyesület 34/2008. (II. 25.) KT. hat.</t>
  </si>
  <si>
    <t>Daganatos Gyermekekért Alapítvány (Bp.) 91/2008. (V. 27.) KT. hat.</t>
  </si>
  <si>
    <r>
      <t>Zeg. Közbisztonságáért Közalapítvány</t>
    </r>
    <r>
      <rPr>
        <sz val="11"/>
        <rFont val="Times New Roman"/>
        <family val="1"/>
      </rPr>
      <t xml:space="preserve"> 91/2008. (V. 27.) KT. hat.</t>
    </r>
  </si>
  <si>
    <r>
      <t>Arany Pillangó Alapítvány</t>
    </r>
    <r>
      <rPr>
        <sz val="11"/>
        <rFont val="Times New Roman"/>
        <family val="1"/>
      </rPr>
      <t xml:space="preserve"> (Rezi) 63/2008. (IV. 29.) KT. hat.</t>
    </r>
  </si>
  <si>
    <r>
      <t>Magyar Sakkszövetség</t>
    </r>
    <r>
      <rPr>
        <sz val="11"/>
        <rFont val="Times New Roman"/>
        <family val="1"/>
      </rPr>
      <t xml:space="preserve"> (Bp.) 10/2008. (IV. 10.) Ör.</t>
    </r>
  </si>
  <si>
    <r>
      <t>Dévai Szent Ferenc Alapítvány</t>
    </r>
    <r>
      <rPr>
        <sz val="11"/>
        <rFont val="Times New Roman"/>
        <family val="1"/>
      </rPr>
      <t xml:space="preserve"> (Böjte Csaba atya tev. tám.) 10/2008. (IV. 10.) Ör.</t>
    </r>
  </si>
  <si>
    <t>"SOS" Szolgálat Alapítvány (Fonyód) 10/2008. (IV. 10.) Ör.</t>
  </si>
  <si>
    <r>
      <t>Európa Medicina Alapítvány</t>
    </r>
    <r>
      <rPr>
        <sz val="11"/>
        <rFont val="Times New Roman"/>
        <family val="1"/>
      </rPr>
      <t xml:space="preserve"> 63/2008. (Bp.) (IV. 29.) KT. hat.</t>
    </r>
  </si>
  <si>
    <r>
      <t>"Szemem Fénye" - A Beteg Gyermekekért Alapítvány</t>
    </r>
    <r>
      <rPr>
        <sz val="11"/>
        <rFont val="Times New Roman"/>
        <family val="1"/>
      </rPr>
      <t xml:space="preserve"> (Pécs) 91/2008. (V. 27.) KT. hat.</t>
    </r>
  </si>
  <si>
    <r>
      <t>Magyar Közigazg. Kar Zala Megyei Tagozata</t>
    </r>
    <r>
      <rPr>
        <sz val="11"/>
        <rFont val="Times New Roman"/>
        <family val="1"/>
      </rPr>
      <t xml:space="preserve"> (Zeg.) 34/2008. (II. 25.) KT. hat.</t>
    </r>
  </si>
  <si>
    <t>Társadalmi Egyesületek Zala Megyei Szövetsége (Zeg.) 10/2008. (IV. 10.) Ör.</t>
  </si>
  <si>
    <r>
      <t>Szabad Zöldek Egyesülete</t>
    </r>
    <r>
      <rPr>
        <sz val="11"/>
        <rFont val="Times New Roman"/>
        <family val="1"/>
      </rPr>
      <t xml:space="preserve"> (Zalakaros) 10/2008. (IV. 10.) Ör.</t>
    </r>
  </si>
  <si>
    <r>
      <t>Értelmi Fogyatékos Gyermekekért Alapítvány</t>
    </r>
    <r>
      <rPr>
        <sz val="11"/>
        <rFont val="Times New Roman"/>
        <family val="1"/>
      </rPr>
      <t xml:space="preserve"> (Keszthely) 10/2008. (IV. 10.) Ör.</t>
    </r>
  </si>
  <si>
    <t>Leader Vidékfejlesztési Stratégia 94/2008. (V. 27.) KT. hat.</t>
  </si>
  <si>
    <t xml:space="preserve">Bibó István Gimnázium </t>
  </si>
  <si>
    <r>
      <t>Vindornyaszőlős Önkormányzata iskolabusz működésére</t>
    </r>
    <r>
      <rPr>
        <sz val="11"/>
        <rFont val="Times New Roman"/>
        <family val="1"/>
      </rPr>
      <t xml:space="preserve"> (kistérségi forrásból)</t>
    </r>
  </si>
  <si>
    <r>
      <t xml:space="preserve">Bursa Hungarica ösztöndíj </t>
    </r>
    <r>
      <rPr>
        <sz val="11"/>
        <rFont val="Times New Roman"/>
        <family val="1"/>
      </rPr>
      <t>181/2007. (XI.27.) KT hat</t>
    </r>
  </si>
  <si>
    <t>Őrangyalok Európai Alapítvány 34/2008. (II. 25.) KT. hat.</t>
  </si>
  <si>
    <r>
      <t xml:space="preserve">Őrangyalok Európai Alapítvány (Budapest) Zala M-i Kórház Csecsemő és Gyermekosztályra életmentő műszer </t>
    </r>
    <r>
      <rPr>
        <sz val="11"/>
        <rFont val="Times New Roman"/>
        <family val="1"/>
      </rPr>
      <t>63/2008. (IV. 29.) KT. hat.</t>
    </r>
  </si>
  <si>
    <t>Keszthely Város és Vonzáskörzete Tűzelleni Védekezésért Közalapítvány 34/2008. (II. 25.) KT. hat.</t>
  </si>
  <si>
    <t>Hetednapi Adventista Egyház Hévízi Gyülekezete 34/2008. (II. 25.) KT. hat.</t>
  </si>
  <si>
    <r>
      <t xml:space="preserve">Hévízi Szobakiadók Szövetsége </t>
    </r>
    <r>
      <rPr>
        <sz val="11"/>
        <rFont val="Times New Roman"/>
        <family val="1"/>
      </rPr>
      <t>34/2008. (II. 25.) KT. hat.</t>
    </r>
  </si>
  <si>
    <t>Nyugat-Balaton Turisztikai Nonprofit Kft.  34/2008. (II. 25.) KT. hat.</t>
  </si>
  <si>
    <t>Társaság a Balaton Akadémiáért Egyesület</t>
  </si>
  <si>
    <t>Cserszegi Önkormányzat tám. jelzőrendszeres házisegítségnyújtás</t>
  </si>
  <si>
    <t>Brunszvik Teréz Napközi Otthonos Óvoda</t>
  </si>
  <si>
    <t>Berunszvik Teréz Napközi Otthonos Óvoda felhalmozási kiadás összesen:</t>
  </si>
  <si>
    <t xml:space="preserve">          c/4. Előző évi központi költségv. kiegészítések, vissztérülések</t>
  </si>
  <si>
    <t>Támogatás értékű és ÁHT-n kívüli műl. c. pe.-átadás ö.:</t>
  </si>
  <si>
    <t>Vizitdij visszafizetése lakosok részére (tv. alapján)</t>
  </si>
  <si>
    <t>Zalai Falvakért Egyesület Szervezete</t>
  </si>
  <si>
    <t>Önkormányzati és Területfelj. Minisztérium 2007. borfesztivál támogatása</t>
  </si>
  <si>
    <t>Előző évi központi költségvetési kiegészítések</t>
  </si>
  <si>
    <t>Szakképzési hozzájárulás</t>
  </si>
  <si>
    <t>Hévízi Kistérségi pályzázati önrész átadás</t>
  </si>
  <si>
    <t>22.</t>
  </si>
  <si>
    <t>23.</t>
  </si>
  <si>
    <t>25.</t>
  </si>
  <si>
    <t>26.</t>
  </si>
  <si>
    <t>28.</t>
  </si>
  <si>
    <t>29.</t>
  </si>
  <si>
    <t>30.</t>
  </si>
  <si>
    <t>43.</t>
  </si>
  <si>
    <t xml:space="preserve">         1.5.Egyéb központi támogatás</t>
  </si>
  <si>
    <t>II/9. Gr. I. Festetics Gy. Műv. Kp.</t>
  </si>
  <si>
    <t>II/8. Gr. I. Festetics Gy. M. Kp.</t>
  </si>
  <si>
    <t>I.      Polgármesteri Hiv.</t>
  </si>
  <si>
    <t>II/3. Illyés Gy.Á. és M.Isk.</t>
  </si>
  <si>
    <t>II/5. Teréz A. Sz. I. I.</t>
  </si>
  <si>
    <t>Utazásszervezés, idegenvezetés</t>
  </si>
  <si>
    <t>Eü-i ellátások egyéb feladatai</t>
  </si>
  <si>
    <t>Szennyvíz-elvezetés és kez.</t>
  </si>
  <si>
    <t>Nappali óvodai nevelés, iskolai előkészítő</t>
  </si>
  <si>
    <t>Sportlétesítmények működtetése</t>
  </si>
  <si>
    <t>Térfigyelő rendszer üzemeltetéséhez pénzeszköz átadás</t>
  </si>
  <si>
    <t>38.</t>
  </si>
  <si>
    <t>39.</t>
  </si>
  <si>
    <t>40.</t>
  </si>
  <si>
    <t>41.</t>
  </si>
  <si>
    <t>42.</t>
  </si>
  <si>
    <t>2008. évi módosított előirányzat</t>
  </si>
  <si>
    <t>Illyés Gy. Ált. és Művészeti Iskola aula és főbejárat nyílászáró csere, átjáró átép., sportcsarnok bővítése öltözővel és szertárral</t>
  </si>
  <si>
    <t>Fejlesztési támogatás (saját erő)</t>
  </si>
  <si>
    <t>kistérségi</t>
  </si>
  <si>
    <t>Illyés Gy. Ált. és Műv. I.</t>
  </si>
  <si>
    <t>Brunszvik T.N.O. Óvoda</t>
  </si>
  <si>
    <t>Gr. I. Festetics Gy. M. Kp.</t>
  </si>
  <si>
    <t xml:space="preserve">     b.) Beruházás</t>
  </si>
  <si>
    <t xml:space="preserve">     a.) Személyi jellegű kiadás</t>
  </si>
  <si>
    <t xml:space="preserve">     b.) Munkaadót terhelő járulék</t>
  </si>
  <si>
    <t xml:space="preserve">     c.) Dologi jellegű kiadás, egyéb folyó kiadás</t>
  </si>
  <si>
    <t xml:space="preserve">     d.) Támogatás értékű működési kiadás</t>
  </si>
  <si>
    <t xml:space="preserve">     e.) ÁHT-n kívüli működési pénzeszköz átadás</t>
  </si>
  <si>
    <t xml:space="preserve">     f.)  Ellátottak pénzbeli juttatása</t>
  </si>
  <si>
    <t xml:space="preserve">     g.) Szociálpolitikai juttatás</t>
  </si>
  <si>
    <t>Működési célú kiadás összesen:</t>
  </si>
  <si>
    <t>Pénzforgalmi kiadások összesen:</t>
  </si>
  <si>
    <t>KIADÁSOK mindösszesen:</t>
  </si>
  <si>
    <t xml:space="preserve">          a.) Tárgyi eszközök, immateriális javak értékesítése</t>
  </si>
  <si>
    <t xml:space="preserve">          d.) Támogatás értékű felhalmozási pénzeszköz-átvétel</t>
  </si>
  <si>
    <t xml:space="preserve">          e.) Áht-n kívüli felhalmozási pénzeszköz-átvétel</t>
  </si>
  <si>
    <t xml:space="preserve">          f.) Felhalmozási célú kölcsön-visszatérülés</t>
  </si>
  <si>
    <t>Háziorvosi Szolgálat</t>
  </si>
  <si>
    <t xml:space="preserve">Támogatás önkormányzati forrás </t>
  </si>
  <si>
    <t xml:space="preserve">   Gépjárműadó, luxusadó</t>
  </si>
  <si>
    <t>d.) ÁHT-n kívüli működési célú pénzeszköz átadás</t>
  </si>
  <si>
    <t>II/8. Gróf I. Festetics  György Művelődési Központ</t>
  </si>
  <si>
    <t xml:space="preserve">     c.) Támogatás, végleges pénzeszköz átvétel</t>
  </si>
  <si>
    <t xml:space="preserve">          c/1. Állami támogatás</t>
  </si>
  <si>
    <t xml:space="preserve">          c/3. Áht-n kívüli működési pénzeszköz átvétel</t>
  </si>
  <si>
    <t xml:space="preserve">          c/2. Támogatás értékű működési pénzeszköz átvétel</t>
  </si>
  <si>
    <r>
      <t>Felhalmozási célú bevétel összesen:</t>
    </r>
    <r>
      <rPr>
        <i/>
        <sz val="12"/>
        <rFont val="Times New Roman"/>
        <family val="1"/>
      </rPr>
      <t xml:space="preserve"> </t>
    </r>
  </si>
  <si>
    <r>
      <t>Felhalmozási célú kiadás összesen:</t>
    </r>
    <r>
      <rPr>
        <i/>
        <sz val="12"/>
        <rFont val="Times New Roman"/>
        <family val="1"/>
      </rPr>
      <t xml:space="preserve"> </t>
    </r>
  </si>
  <si>
    <t>3.) Pénzforgalom nélküli bevétel (pénzmaradvány)</t>
  </si>
  <si>
    <t>Működési célú és egyéb bevételek összesen:</t>
  </si>
  <si>
    <t xml:space="preserve">     e.) ÁHT-n kívüli felhalmozási pénzeszköz-átadás</t>
  </si>
  <si>
    <t xml:space="preserve">     d.) Támogatás értékű felhalmozási pénzeszköz-átadás</t>
  </si>
  <si>
    <t xml:space="preserve">     c.) Tulajdoni részesedést jelentő befektetések</t>
  </si>
  <si>
    <t xml:space="preserve">     f.) Felhalmozási célú kölcsön nyújtása, feljlesztési hitel törlesztése</t>
  </si>
  <si>
    <t>Polgármesteri Hivatala</t>
  </si>
  <si>
    <t xml:space="preserve">     h.) Működési támogatás intézmények részére</t>
  </si>
  <si>
    <t xml:space="preserve">     g.) Felhalmozási támogatás intézmények részére</t>
  </si>
  <si>
    <t xml:space="preserve">          II/1.   GAMESZ</t>
  </si>
  <si>
    <t xml:space="preserve">          II/2.   Bibó István AGSZ</t>
  </si>
  <si>
    <t xml:space="preserve">          II/3.   Illyés Gyula Általános és Művészeti Iskola</t>
  </si>
  <si>
    <t xml:space="preserve">          II/4.   Brunszvik Teréz Napközi Otthonos Óvoda</t>
  </si>
  <si>
    <r>
      <t xml:space="preserve">          </t>
    </r>
    <r>
      <rPr>
        <i/>
        <sz val="12"/>
        <rFont val="Times New Roman"/>
        <family val="1"/>
      </rPr>
      <t>Működési támogatás intézmények részére összesen:</t>
    </r>
  </si>
  <si>
    <t xml:space="preserve">          II/5.   Teréz Anya Szociális Integrált Intézmény</t>
  </si>
  <si>
    <r>
      <t xml:space="preserve">          </t>
    </r>
    <r>
      <rPr>
        <i/>
        <sz val="12"/>
        <rFont val="Times New Roman"/>
        <family val="1"/>
      </rPr>
      <t>Felhalmozási támogatás intézmények részére összesen:</t>
    </r>
  </si>
  <si>
    <t>Polgármesteri Hivatal</t>
  </si>
  <si>
    <t>Támogatás értékű kiadás</t>
  </si>
  <si>
    <t>Dorint Rogner Lótusz Therme Szálloda</t>
  </si>
  <si>
    <t>Helyi adóból származó bevétel Keszthely részére</t>
  </si>
  <si>
    <t xml:space="preserve">                                              Alsópáhok részére</t>
  </si>
  <si>
    <t>Támogatás értékű műk. célú pénzeszk. átadás össz.</t>
  </si>
  <si>
    <t>ÁHT-n kívüli működési c.  pénzeszköz átadás</t>
  </si>
  <si>
    <t>Római utca közvilágítás, út tervezés, kivitelezés</t>
  </si>
  <si>
    <t>Sugár utcai óvoda épület bővítés tervezési díja</t>
  </si>
  <si>
    <t>Szabó L.  utca, Vajda Á. utca felújításának terv., kivit.  (1+1 Ft pályázat)</t>
  </si>
  <si>
    <t>Budai Nagy Antal és Nagy I. utcák közvilágítás bővítése</t>
  </si>
  <si>
    <t>Felújítási  kiadás mindösszesen:</t>
  </si>
  <si>
    <t>Beruházási kiadás mindösszesen:</t>
  </si>
  <si>
    <t>Támogatás értékű fejlesztési pénzeszköz átadás:</t>
  </si>
  <si>
    <t>ÁHT-n kívüli fejlesztési pénzeszköz átadás:</t>
  </si>
  <si>
    <t>Felhalmozási kölcsön nyújtása:</t>
  </si>
  <si>
    <t>Halmozódás nélküli felhalm. célú bevétel önk. mindössz.</t>
  </si>
  <si>
    <t>Fejlesztési célú pénzmaradvány visszavétel</t>
  </si>
  <si>
    <t>Támogatás értékű működési pénzeszköz-átvétel</t>
  </si>
  <si>
    <t>OKM Támogatáskezelő Igazgatóság</t>
  </si>
  <si>
    <t>Bibó I. AGSZ. támogatás értékű műk. pénzeszköz-átvétel ö.:</t>
  </si>
  <si>
    <t>Bibó István AGSZ ÁHT-n kívüli műk. pénzeszk.-átv. ö.:</t>
  </si>
  <si>
    <t>ÁHT-n kívüli műk. célú pénzeszk. átadás össz.</t>
  </si>
  <si>
    <t>36.</t>
  </si>
  <si>
    <t>Luxusadó</t>
  </si>
  <si>
    <t>Polgármesteri Hivatal:</t>
  </si>
  <si>
    <t>Támogatás értékű bevétel</t>
  </si>
  <si>
    <t>Hévízi Televízió Kft. jegyzett tőkéjének biztosítása (155/2007. (X. 30.) KT. hat.)</t>
  </si>
  <si>
    <t>Polgármesteri Hivatal támogatás értékű bevétel ö.:</t>
  </si>
  <si>
    <t>GAMESZ:</t>
  </si>
  <si>
    <t>Bibó István AGSZ</t>
  </si>
  <si>
    <t>Teréz Anya  Szociális Integrált Intézmény</t>
  </si>
  <si>
    <t>Alapítványtól átvett pénzeszköz</t>
  </si>
  <si>
    <t>Art Mozi</t>
  </si>
  <si>
    <t>Mozgáskorlátozottak támogatása</t>
  </si>
  <si>
    <t>Munkaügyi Kp. (közhasznú munka)</t>
  </si>
  <si>
    <t>saját erő</t>
  </si>
  <si>
    <t>Rendszeres pénzbeli ellátás</t>
  </si>
  <si>
    <t>Környezetvédelmi Alap</t>
  </si>
  <si>
    <t xml:space="preserve">     g.) Előző évi pénzmaradvány felügy. szerv. részére átadás</t>
  </si>
  <si>
    <t>1.) Felhalmozási célú bevétel</t>
  </si>
  <si>
    <r>
      <t>1.) Felhalmozási célú bevétel</t>
    </r>
    <r>
      <rPr>
        <sz val="12"/>
        <rFont val="Times New Roman"/>
        <family val="1"/>
      </rPr>
      <t xml:space="preserve"> </t>
    </r>
  </si>
  <si>
    <r>
      <t>2.) Működési célú bevétel</t>
    </r>
    <r>
      <rPr>
        <sz val="12"/>
        <rFont val="Times New Roman"/>
        <family val="1"/>
      </rPr>
      <t xml:space="preserve"> </t>
    </r>
  </si>
  <si>
    <t xml:space="preserve">     a.) Intézményi működési bevétel </t>
  </si>
  <si>
    <r>
      <t>1.) Felhalmozási célú kiadás</t>
    </r>
    <r>
      <rPr>
        <sz val="12"/>
        <rFont val="Times New Roman"/>
        <family val="1"/>
      </rPr>
      <t xml:space="preserve"> </t>
    </r>
  </si>
  <si>
    <r>
      <t>2.) Működési célú kiadás</t>
    </r>
    <r>
      <rPr>
        <sz val="12"/>
        <rFont val="Times New Roman"/>
        <family val="1"/>
      </rPr>
      <t xml:space="preserve"> </t>
    </r>
  </si>
  <si>
    <t>1/1. számú melléklet</t>
  </si>
  <si>
    <t>I. Működési bevételek</t>
  </si>
  <si>
    <t xml:space="preserve">    1. Intézményi működési bevételek</t>
  </si>
  <si>
    <t xml:space="preserve">    2. Önkormányzat sajátos működési bevételei</t>
  </si>
  <si>
    <t xml:space="preserve">         2.1. Helyi adók</t>
  </si>
  <si>
    <t xml:space="preserve">         2.2. Átengedett központi adók</t>
  </si>
  <si>
    <t xml:space="preserve">         2.3. Bírságok, pótlékok és egyéb sajátos bevételek</t>
  </si>
  <si>
    <t>II. Támogatások</t>
  </si>
  <si>
    <t xml:space="preserve">    1. Önkormányzat költségvetési támogatása</t>
  </si>
  <si>
    <t xml:space="preserve">         1.1. Normatív hozzájárulások</t>
  </si>
  <si>
    <t xml:space="preserve">         1.2. Központosított előirányzatok</t>
  </si>
  <si>
    <t xml:space="preserve">         1.3. Normatív kötött felhasználású támogatások</t>
  </si>
  <si>
    <t xml:space="preserve">         1.4. Fejlesztési célú támogatások</t>
  </si>
  <si>
    <t>III. Felhalmozási és tőke jellegű bevételek</t>
  </si>
  <si>
    <t xml:space="preserve">    1. Tárgyi eszközök, immateriális javak értékesítése</t>
  </si>
  <si>
    <t xml:space="preserve">    2. Önkormányzat sajátos felhalmozási és tőkebevételei</t>
  </si>
  <si>
    <t xml:space="preserve">    3. Pénzügyi befektetések bevételei</t>
  </si>
  <si>
    <t>IV. Támogatás értékű bevétel</t>
  </si>
  <si>
    <t xml:space="preserve">    1. Támogatás értékű működési bevétel</t>
  </si>
  <si>
    <t xml:space="preserve">               Ebből: társadalombiztosítási alapból átvett pénzeszköz</t>
  </si>
  <si>
    <t xml:space="preserve">    2. Támogatás értékű felhalmozási bevétel</t>
  </si>
  <si>
    <t>Hévízi Kistérség Önkormányzatainak Többcélú Társulása részére 2008. évi tagdíjrész</t>
  </si>
  <si>
    <t>3. számú melléklet</t>
  </si>
  <si>
    <t>II/. Gazdasági Műszaki Ellátó Szervezete és részben önállóan gazdálkodó intézmények</t>
  </si>
  <si>
    <t xml:space="preserve">    1. Működési célú pénzeszköz átvétel államháztartáson kívülről</t>
  </si>
  <si>
    <t xml:space="preserve">    2. Felhalmozási célú pénzeszköz átvétel államháztartáson kívülről</t>
  </si>
  <si>
    <t xml:space="preserve">    2. Felhalmozási célú hitel felvétele</t>
  </si>
  <si>
    <t xml:space="preserve">    1. Működési célú hitel felvétele</t>
  </si>
  <si>
    <t>BEVÉTELEK MINDÖSSZESEN:</t>
  </si>
  <si>
    <t xml:space="preserve">    1. Felhalmozási célú pénzeszköz átvétel</t>
  </si>
  <si>
    <t xml:space="preserve">    2. Működési célú pénzeszköz átvétel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</si>
  <si>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</si>
  <si>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</si>
  <si>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</si>
  <si>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</si>
  <si>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</si>
  <si>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</si>
  <si>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</si>
  <si>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</si>
  <si>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</si>
  <si>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</si>
  <si>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</si>
  <si>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</si>
  <si>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</si>
  <si>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</si>
  <si>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</si>
  <si>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</si>
  <si>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</si>
  <si>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</si>
  <si>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Pénzmaradvány</t>
  </si>
  <si>
    <t>Gamesz és részben önállóan gazd. int. ÁHT-n kívüli műk. c. pe. átv.</t>
  </si>
  <si>
    <t>Gamesz és részben önállóan gazd. int. támogatás értékű pe. átv. ö.:</t>
  </si>
  <si>
    <t>Mindösszesen támogatás értékű működési pe. átvétel</t>
  </si>
  <si>
    <t>Mindösszesen ÁHT-n kívüli működési pénzeszköz átvétel</t>
  </si>
  <si>
    <t>Átengedett SZJA</t>
  </si>
  <si>
    <t>Illyés Gyula Ált. és Műv. Iskola</t>
  </si>
  <si>
    <t>Teréz Anya Szociális Integrált Intézmény</t>
  </si>
  <si>
    <t>Szociális étkeztetés</t>
  </si>
  <si>
    <t>1/c/1. számú melléklet</t>
  </si>
  <si>
    <t>1/b. számú melléklet</t>
  </si>
  <si>
    <t>1/e. számú melléklet</t>
  </si>
  <si>
    <t>Fogorvosi szolgálat szakmai min. követelmény teljesítése, autokláv (sterilizáló) besz.</t>
  </si>
  <si>
    <t>Teréz Anya Szociális Integrált Intézmény felhalmozási kiadások összesen:</t>
  </si>
  <si>
    <t>Hévíz Város Önkormányzat Gazdasági Műszaki Ellátó Szervezete</t>
  </si>
  <si>
    <t>és részben önállóan gazdálkodó intézményei</t>
  </si>
  <si>
    <t>eFt</t>
  </si>
  <si>
    <t>Támogatás, végleges pénzeszköz-átvétel</t>
  </si>
  <si>
    <t>Kisegítő mezőgazd. szolg.</t>
  </si>
  <si>
    <t>Óvodai intézményi étkeztetés</t>
  </si>
  <si>
    <t>Iskolai intézményi étkeztetés</t>
  </si>
  <si>
    <t>Kollégiumi intézményi közétkeztetés</t>
  </si>
  <si>
    <t>Munkahelyi vendéglátás</t>
  </si>
  <si>
    <t>Önkorm. int. ell. kiseg. szolg.</t>
  </si>
  <si>
    <t>Köztemető fennt. felad.</t>
  </si>
  <si>
    <t>Önkormányzatok elszámolásai</t>
  </si>
  <si>
    <t>Háziorvosi szolgálat</t>
  </si>
  <si>
    <t xml:space="preserve">     ügyeleti szolgálat</t>
  </si>
  <si>
    <t xml:space="preserve">     iskolaegészségügy</t>
  </si>
  <si>
    <t>Fogorvosi szolgálat</t>
  </si>
  <si>
    <t>Település hulladékok kezelése</t>
  </si>
  <si>
    <t>GAMESZ műk. bev. összesen:</t>
  </si>
  <si>
    <t>Diákotthoni, kollégiumi szálláshelynyújtás</t>
  </si>
  <si>
    <t>Gimnáziumi nevelés, oktatás</t>
  </si>
  <si>
    <t>Szakképzés megsz.felk.isk.oktatás</t>
  </si>
  <si>
    <t>Bibó István AGSZ. műk. bev. össz.:</t>
  </si>
  <si>
    <t>II/3. Illyés Gy. Ált. és Műv. Iskola</t>
  </si>
  <si>
    <t>Illyés Gy. Ált. Isk. műk.bev.össz.:</t>
  </si>
  <si>
    <t>II/4. Brunszvik T. N. Otth. Óvoda</t>
  </si>
  <si>
    <t>II/5. Teréz Anya Szoc. Integr. Int.</t>
  </si>
  <si>
    <t>Védőnői szolgálat</t>
  </si>
  <si>
    <t>II/9. Gróf I. Festetics Gy. Műv. Kp.</t>
  </si>
  <si>
    <t>Művelődési központok  házak tev.</t>
  </si>
  <si>
    <t>Egyéb szórakozt. és kultúrális tev.</t>
  </si>
  <si>
    <t>Közművelődési könyvtári tev.</t>
  </si>
  <si>
    <t>GAMESZ és részben önálló</t>
  </si>
  <si>
    <t>gazd. int. működési bev. össz.:</t>
  </si>
  <si>
    <t>GAMESZ és int. műk. bev. mindössz:</t>
  </si>
  <si>
    <t xml:space="preserve">és részben önállóan gazdálkodó intézménye </t>
  </si>
  <si>
    <t>Szem. jutt. összesen</t>
  </si>
  <si>
    <t>Munk. terhelő járulékok</t>
  </si>
  <si>
    <t>Dologi és egyéb folyó kiad.</t>
  </si>
  <si>
    <t>Támogatás értékű és ÁHT-n kívüli pénzeszköz átadás</t>
  </si>
  <si>
    <t>Ell. pb. jutt.</t>
  </si>
  <si>
    <t>Kollégiumi intézményi étkeztetés</t>
  </si>
  <si>
    <t xml:space="preserve">     háziorvosi tevékenység (épület fenntart.)</t>
  </si>
  <si>
    <t xml:space="preserve">     anya-, gyermek- és csecsemővédelem</t>
  </si>
  <si>
    <t>Település hull. kez.</t>
  </si>
  <si>
    <t>GAMESZ műk. kiad. összesen:</t>
  </si>
  <si>
    <t>Diákotthoni kollégiumi szálláshely</t>
  </si>
  <si>
    <t>Nappali rendszerű gimn. nevelés oktatás</t>
  </si>
  <si>
    <t>Nappali rendszerű szakképzés megsz. fela.</t>
  </si>
  <si>
    <t>Bibó István AGSZ. műk. kiad. össz:</t>
  </si>
  <si>
    <t>II/3. Illyés Gyula Általános és Művészeti Isk.</t>
  </si>
  <si>
    <t>Napp. rend. ált. műv. megal. okt.</t>
  </si>
  <si>
    <t>Alapfokú műv. oktatás</t>
  </si>
  <si>
    <t>Napk. otth. tanulósz. ell. okt.</t>
  </si>
  <si>
    <t>Illyés Gyula Ált. és Műv. Isk. műk. kiad. össz.:</t>
  </si>
  <si>
    <t>II/4. Brunszvik Teréz N. Otth. Óvoda</t>
  </si>
  <si>
    <t>Óvodai nev. isk. életm. felk.</t>
  </si>
  <si>
    <t>Brunszvik T. Óvoda műk. kiad.  össz:</t>
  </si>
  <si>
    <t>Ápoló-gondozó otthoni ellátás</t>
  </si>
  <si>
    <t>Házi segítségnyújtás JR</t>
  </si>
  <si>
    <t>Egyéb szoc. és gyermekjóléti szolg.</t>
  </si>
  <si>
    <t>Teréz Anya Szoc. Integ. Int. műk. kiad. össz:</t>
  </si>
  <si>
    <t>Műv. közp. házak tev.</t>
  </si>
  <si>
    <t>Egyéb szórak. kult. tev.</t>
  </si>
  <si>
    <t>Közműv. könyvt. tev.</t>
  </si>
  <si>
    <t>Múzeumi tevékenység</t>
  </si>
  <si>
    <t>Gróf I. Festetics Gy. M. Kp. műk. kiad. össz:</t>
  </si>
  <si>
    <t>GAMESZ és int. műk. kiad. mindösszesen:</t>
  </si>
  <si>
    <t>VI. Véglegesen átvett pénzeszköz</t>
  </si>
  <si>
    <t>VII. Támogatási kölcsönök visszatérülése, igénybevétele, értékpapírok kibocsátásának bevétele</t>
  </si>
  <si>
    <t>VIII. Hitelek</t>
  </si>
  <si>
    <t>IX. Pénzforgalom nélküli bevételek</t>
  </si>
  <si>
    <t>X. Finanszírozási bevételek</t>
  </si>
  <si>
    <t>főbb jogcím-csoportonkénti részletezettségben</t>
  </si>
  <si>
    <t>Felhalmozási célú pénzmaradvány (-)</t>
  </si>
  <si>
    <t>Halmozódás nélküli és felhalmozási célő pénzmaradvány nélküli felhalmozási célú bevétel önk. mindösszesen:</t>
  </si>
  <si>
    <t>3.) Pénzforgalom nélküli bevétel (működési pénzmaradvány)</t>
  </si>
  <si>
    <t xml:space="preserve">          h.) Felhalmozási célú pénzmaradvány</t>
  </si>
  <si>
    <t>Mozgókönyvtári rendszer kialakításához hardver és szoftver beszerzés</t>
  </si>
  <si>
    <t xml:space="preserve">Digitális fényképezőgép </t>
  </si>
  <si>
    <t>Köztéri játszótér (Sugár u. és Vörösmarty u. sarok)</t>
  </si>
  <si>
    <t>Brunszvik T. N. O. Óvoda Sugár utcai épület tetőfelújítás</t>
  </si>
  <si>
    <t>Hévíz, Hunyadi (Dr. Babócsay-Zrínyi u. közötti szakasz)-Martinovics u. útburkolat megerősítés (1+1 Ft)</t>
  </si>
  <si>
    <t>Immateriális javak vásárlása</t>
  </si>
  <si>
    <t>Szoftvervásárlás, szoftverfejlesztés</t>
  </si>
  <si>
    <t>Hévíz gyógyhely városközpont közmű alaptérkép</t>
  </si>
  <si>
    <t>Immateriális javak vásárlása összesen:</t>
  </si>
  <si>
    <t>Brunszvik T. N. O. Óvoda mindkét tagintézmény udvarrész térkövezése</t>
  </si>
  <si>
    <t>Brunszvik T. N. O. Óvoda Sugár úti tagin. udvari kerékpározóhely kialakítása</t>
  </si>
  <si>
    <t>Dr. Babócsay utcai szennyvízcsatorna építése</t>
  </si>
  <si>
    <t>Ady utcai gyalogátkelőhely létesítése a Vörösmarty u. csatlakozásánál</t>
  </si>
  <si>
    <t>Hévíz-Alsópáhok elkerülő út 73178. jelű bekötőút kiviteli és kisajátítási tervkészítéshez LK 18</t>
  </si>
  <si>
    <t>Városi új autóbusz-pályaudvar (közösségi közlekedési infrastruktúra projekt)</t>
  </si>
  <si>
    <t>Közoktatási infrastruktúra és szolg. fejlesztés projekt</t>
  </si>
  <si>
    <t>Hévíz gyógyhely városközpont rehabilitációja</t>
  </si>
  <si>
    <t>7 db parkolóautómata vásárlás 21/2008. (II. 12.) KT. hat.</t>
  </si>
  <si>
    <t>Támogatás értékű fejlesztési pénzeszköz átadás</t>
  </si>
  <si>
    <t>Balatoni térség turisztikai vonzerő projekt (előkészítés és sikerdíj)</t>
  </si>
  <si>
    <t>Támogatás értékű fejlesztési pénzeszköz átadás összesen:</t>
  </si>
  <si>
    <t>Római Katolikus Egyházközösség Hévíz</t>
  </si>
  <si>
    <t>Gépkocsi beszerzés konyha részére</t>
  </si>
  <si>
    <t>GAMESZ felhalmozási kiadás összesen</t>
  </si>
  <si>
    <t>Udvari játszótér bővítés</t>
  </si>
  <si>
    <t>Illyés Gyula Általános és Művészeti Iskola felhalmozási kiadás összesen:</t>
  </si>
  <si>
    <t>2 db kismotor beszerzés</t>
  </si>
  <si>
    <t>Eredeti ei.</t>
  </si>
  <si>
    <t>2008. I. félévi telj.</t>
  </si>
  <si>
    <t>Telj. %</t>
  </si>
  <si>
    <t>2008. évi mód. ei.</t>
  </si>
  <si>
    <t>2008. évi eredeti ei.</t>
  </si>
  <si>
    <t>Telj %</t>
  </si>
  <si>
    <t xml:space="preserve">     f.) Felhalmozási célú kölcsön nyújt., feljlesztési hitel törlesztése</t>
  </si>
  <si>
    <t>2008. évi er. ei.</t>
  </si>
  <si>
    <t xml:space="preserve">    1. Előző évi előirányzat-maradvány, pénzmaradv. igénybevétele</t>
  </si>
  <si>
    <t>Mód. ei.</t>
  </si>
  <si>
    <t>II/3. Illyés Gy.Ált.és Műv. Isk.</t>
  </si>
  <si>
    <t>II/5. Teréz A. Szociális Int.Int.</t>
  </si>
  <si>
    <t>II/9. Gr. I. Festetics Gy. M. Kp.</t>
  </si>
  <si>
    <t>Er. ei.</t>
  </si>
  <si>
    <t>Tárgyi eszköz értékesítés (Ford+Mazda kisteherautó)</t>
  </si>
  <si>
    <t>Támogatás felügyeleti szervtől felhalmozásra (-)</t>
  </si>
  <si>
    <t>Működési bevétel összesen</t>
  </si>
  <si>
    <t>II/3. Illyés Gy. Á. és M. I.</t>
  </si>
  <si>
    <t>II/9. I. Festetics Gy.M.Kp.</t>
  </si>
  <si>
    <t>I.     Polg.  hivatal</t>
  </si>
  <si>
    <t>II/2. Bibó I. AGSZ.</t>
  </si>
  <si>
    <t>II/3. Illyés Gy.Á.és M.I.</t>
  </si>
  <si>
    <t>II/4. Brunszvik T.N.O.Ó.</t>
  </si>
  <si>
    <t>II/5. Teréz A. Sz.. I. I.</t>
  </si>
  <si>
    <t>Népszavazás</t>
  </si>
  <si>
    <t xml:space="preserve">   2008. évi 13. havi 50 %-a és bérfejl. állami t.</t>
  </si>
  <si>
    <t xml:space="preserve">   Központosított állami támogatás</t>
  </si>
  <si>
    <t xml:space="preserve">   Egyéb központi támogatás</t>
  </si>
  <si>
    <t>Óvodai nevelés, iskolai előkészítő</t>
  </si>
  <si>
    <t>Nappali ált. iskolai oktatás</t>
  </si>
  <si>
    <t>Közművelődési, könyvtári tevékenység</t>
  </si>
  <si>
    <t>Házi segítségnyújtás+jelzőrendszeres házi segítségnyújtás</t>
  </si>
  <si>
    <t>Gyerekjóléti szolgálat</t>
  </si>
  <si>
    <t>2007. I. félévi telj.</t>
  </si>
  <si>
    <t>Ált. iskolai nappali rendszerű nev., okt.</t>
  </si>
  <si>
    <t>Ápoló-gondozó otthoni int.-i ellátás</t>
  </si>
  <si>
    <t>Teréz A.Szoc. I. I. műk. bev. össz.:</t>
  </si>
  <si>
    <t>Gr.I. Festetics Gy. műk. bev. össz:</t>
  </si>
  <si>
    <t>Brunszvik T.N.O.Ó. műk. bev. ö:</t>
  </si>
  <si>
    <t>Átadott péneszköz</t>
  </si>
  <si>
    <t>II/5. Teréz A.Szoc. Integr. Int.</t>
  </si>
  <si>
    <t>Hévíz Város Polgármesteri Hivatala</t>
  </si>
  <si>
    <t>működési célú és egyéb bevételek</t>
  </si>
  <si>
    <t>Intézményi működési bevétel</t>
  </si>
  <si>
    <t>Sajátos működési bevétel</t>
  </si>
  <si>
    <t>Támogatás, végleges pénzeszköz átvétel</t>
  </si>
  <si>
    <t>Lapkiadás</t>
  </si>
  <si>
    <t>Magasépítőipar</t>
  </si>
  <si>
    <t>Utazásszervezés</t>
  </si>
  <si>
    <t>Saját v. bérelt ingatlan hasznosítás</t>
  </si>
  <si>
    <t>Területi igazgatási szervek</t>
  </si>
  <si>
    <t xml:space="preserve">   Műszak</t>
  </si>
  <si>
    <t>Igazgatás</t>
  </si>
  <si>
    <t>Közterület-felügyelet</t>
  </si>
  <si>
    <t>Okmányiroda</t>
  </si>
  <si>
    <t>Város és községgazdálkodás</t>
  </si>
  <si>
    <t>Önkormányzatok elszámolása</t>
  </si>
  <si>
    <t xml:space="preserve">   Normatív állami támogatás</t>
  </si>
  <si>
    <t xml:space="preserve">   Normatív kötött felhaszn. tám.</t>
  </si>
  <si>
    <t>Háziorvosi szolgálat (orvosi ügyelet)</t>
  </si>
  <si>
    <t>Családsegítés</t>
  </si>
  <si>
    <t>1/d/1. számú melléklet</t>
  </si>
  <si>
    <t>Személyi juttatás összesen</t>
  </si>
  <si>
    <t>Szociálpolitikai juttatás</t>
  </si>
  <si>
    <t>Magasépítés</t>
  </si>
  <si>
    <t>Közutak, hidak üzemeltetése</t>
  </si>
  <si>
    <t>Ingatlanhasznosítás</t>
  </si>
  <si>
    <t>Területi körzeti igazgatás</t>
  </si>
  <si>
    <t xml:space="preserve">     gyámügy</t>
  </si>
  <si>
    <t xml:space="preserve">     műszak</t>
  </si>
  <si>
    <t>Területi körz. ig. összesen:</t>
  </si>
  <si>
    <t>Város- és községgazd.</t>
  </si>
  <si>
    <t>Közvilágítás</t>
  </si>
  <si>
    <t>Állategészségügy</t>
  </si>
  <si>
    <t>Eseti pénzbeni ellátás</t>
  </si>
  <si>
    <t>Működési célú kiadások összesen:</t>
  </si>
  <si>
    <t>Munkaadót terhelő elvonás</t>
  </si>
  <si>
    <t>Dologi jellegű kiadás, egyéb folyó kiadás</t>
  </si>
  <si>
    <t>Támogatás értékű működési pénzeszköz átadás</t>
  </si>
  <si>
    <t>ÁHT-n kívüli működési pénzeszköz átadás</t>
  </si>
  <si>
    <t>felhalmozási célú bevétel</t>
  </si>
  <si>
    <t>Felhalmozási és tőkejellegű bevétel</t>
  </si>
  <si>
    <t>Polgármesteri hivatal</t>
  </si>
  <si>
    <t>Tárgyi eszközök értékesítése</t>
  </si>
  <si>
    <t xml:space="preserve">Gépkocsiértékesítés </t>
  </si>
  <si>
    <t>Üzemeltetésre átadott eszközök (szennyvízcsatorna)</t>
  </si>
  <si>
    <t>Sajátos felhalmozási és tőkejellegű bevétel összesen:</t>
  </si>
  <si>
    <t>Pénzügyi befektetések bevétele</t>
  </si>
  <si>
    <t>Osztalékhozamok</t>
  </si>
  <si>
    <t>Pénzügyi befektetések bevétele összesen:</t>
  </si>
  <si>
    <t>Gépjármű várakozóhely megváltás</t>
  </si>
  <si>
    <t>Felhalmozási célú kölcsön-visszatérülés</t>
  </si>
  <si>
    <t>Felhalmozási célú kölcsön-visszatérülés összesen:</t>
  </si>
  <si>
    <t>Polgármesteri hivatal mindösszesen:</t>
  </si>
  <si>
    <t>Fejlesztési célú pénzmaradvány</t>
  </si>
  <si>
    <t>Gróf I. Festetics György Művelődési Központ</t>
  </si>
  <si>
    <t>Gróf I. Festetics György Művelődési Központ össz.:</t>
  </si>
  <si>
    <t>GAMESZ és intézményei felhalmozási bev. összesen:</t>
  </si>
  <si>
    <t>Parkolóautómata (7 db) értékesítés</t>
  </si>
  <si>
    <t>Tárgyi eszközök, immateriális javak értékesítése össz.:</t>
  </si>
  <si>
    <t>Bibó István AGSZ. össz.:</t>
  </si>
  <si>
    <t>Teréz Anya Szociális Integrált Intézmény össz.:</t>
  </si>
  <si>
    <t>I.     Polgármesteri hivatal</t>
  </si>
  <si>
    <t>Intézményfinanszírozás</t>
  </si>
  <si>
    <t>Működési kiadás önkormányzati szinten</t>
  </si>
  <si>
    <t>II/3. Illyés Gyula Általános és Művészeti Iskola</t>
  </si>
  <si>
    <t>II/4. Brunszvik Teréz Napközi Otthonos Óvoda</t>
  </si>
  <si>
    <t>II/5. Teréz Anya Szociális Integrált Intézmény</t>
  </si>
  <si>
    <t>Támogatás önkormányzati forrásból</t>
  </si>
  <si>
    <t>Működési célú és egyéb bevételek összesen</t>
  </si>
  <si>
    <t>II. GAMESZ és részben önállóan gazd. int. ö.:</t>
  </si>
  <si>
    <t>Eon közműfejlesztési hozzájárulás (Martinovics utca)</t>
  </si>
  <si>
    <t>ÁHT-n kívüli fejlesztési pénzeszköz átadás</t>
  </si>
  <si>
    <t>ÁHT-n kívüli fejlesztési pénzeszköz  átadás összesen:</t>
  </si>
  <si>
    <t>Hévízi  TV stúdiójának kialakítása</t>
  </si>
  <si>
    <t>Dombi sétány járda és csapadékvíz elvezetés</t>
  </si>
  <si>
    <t>Bartók Béla utcai járda csapadékvíz elvezetés</t>
  </si>
  <si>
    <t>Ingatlanok beruházása</t>
  </si>
  <si>
    <t>Jókai utca járdarekonstrukció</t>
  </si>
  <si>
    <t>Arany J. u. Árpád u. 070/116. hrsz-ú út és csap.csat. és járda</t>
  </si>
  <si>
    <t>Felújítások mindösszesen:</t>
  </si>
  <si>
    <t>Ingatlanok beruházása összesen:</t>
  </si>
  <si>
    <t>Felhalmozási támogatás intézmények részére</t>
  </si>
  <si>
    <t>Mikrobusz beszerzés</t>
  </si>
  <si>
    <t>Sporteszközök vásárlása</t>
  </si>
  <si>
    <t>Sajátos működési bev.</t>
  </si>
  <si>
    <t xml:space="preserve">          g.) Előző évi intézményi pénzmaradvány visszavétele</t>
  </si>
  <si>
    <t xml:space="preserve">          II/6.   Egységes Művelődési Intézmény</t>
  </si>
  <si>
    <t xml:space="preserve">          II/7.   Hévízi  Muzeális Gyűjtemény</t>
  </si>
  <si>
    <t xml:space="preserve">          II/8.   Gróf I. Festetics György Művelődési Központ</t>
  </si>
  <si>
    <t>Honvéd, József A. út útburkolat</t>
  </si>
  <si>
    <t>Felhalmozási célú bevétel mindösszesen</t>
  </si>
  <si>
    <t>Helyi közutak</t>
  </si>
  <si>
    <t>Támogatás értékű műk. c. pe.-átadás</t>
  </si>
  <si>
    <t>Támogatás ért. működési pénzeszköz átvétel összesen:</t>
  </si>
  <si>
    <t>600,- Ft/m2/év</t>
  </si>
  <si>
    <t>Mérték  (2008. évi január 1. napjától)</t>
  </si>
  <si>
    <t>360,- Ft/fő/éjszaka</t>
  </si>
  <si>
    <t>Hévíz Szabályozási Tervének módosítása</t>
  </si>
  <si>
    <t>Motorkerékpár vásárlása</t>
  </si>
  <si>
    <t>Felhalmozási kölcsön nyújtása</t>
  </si>
  <si>
    <t>Sorszám</t>
  </si>
  <si>
    <t>V. Intézményen belüli pénzeszköz átvétel</t>
  </si>
  <si>
    <t>Beruházás összesen:</t>
  </si>
  <si>
    <t xml:space="preserve">   Helyi adók, pótlék, bírság</t>
  </si>
  <si>
    <t xml:space="preserve">   Lakbér, talajterhelési díj</t>
  </si>
  <si>
    <t>Kölcsön folyósítása</t>
  </si>
  <si>
    <t>házt.-nak</t>
  </si>
  <si>
    <t>vállalk-nak</t>
  </si>
  <si>
    <t>Gamesz és részben önálló intézményei</t>
  </si>
  <si>
    <t>II/1.  GAMESZ</t>
  </si>
  <si>
    <t>felhalmozási kiadások  forrásösszetétele intézményenként</t>
  </si>
  <si>
    <t>Tulajdoni részesedést jelentő befekt.</t>
  </si>
  <si>
    <t>II/2.  Bibó István AGSZ</t>
  </si>
  <si>
    <t>Polgármesteri Hivatal támogatás, végleges pénzeszköz átvétel ö.:</t>
  </si>
  <si>
    <t>Dologi jellegű és egyéb folyó kiadás</t>
  </si>
  <si>
    <t>Ellátottak pénzbeli juttatása</t>
  </si>
  <si>
    <t>Szociálpol. juttatás</t>
  </si>
  <si>
    <t>II. GAMESZ és részben önálló int. össz.:</t>
  </si>
  <si>
    <t>1/d. számú melléklet</t>
  </si>
  <si>
    <t>működési és egyéb kiadásai kiemelt előirányzatonként</t>
  </si>
  <si>
    <t xml:space="preserve">Személyi juttatás </t>
  </si>
  <si>
    <t>Támogatás értékű és ÁHT-n kívüli működési célú pe. átadás</t>
  </si>
  <si>
    <t>Munkaadót terhelő járulék</t>
  </si>
  <si>
    <t>Sajátos működési bevételek</t>
  </si>
  <si>
    <t>1.) Helyi adók, talajterhelési díj</t>
  </si>
  <si>
    <t>2.) Átengedett központi adók</t>
  </si>
  <si>
    <t>SZJA helyben maradó része</t>
  </si>
  <si>
    <t>Országos szinten 32 %</t>
  </si>
  <si>
    <t>Átengedett központi adók összesen:</t>
  </si>
  <si>
    <t>Sajátos működési bevételek mindösszesen:</t>
  </si>
  <si>
    <t>3.) Egyéb sajátos bevétel</t>
  </si>
  <si>
    <t>Egyéb sajátos bevétel összesen:</t>
  </si>
  <si>
    <t>Építésügyi bírság</t>
  </si>
  <si>
    <t>Talajterhelési díjbevétel</t>
  </si>
  <si>
    <t>Pótlék, bírság</t>
  </si>
  <si>
    <t>támogatás, végleges pénzeszköz átvétel</t>
  </si>
  <si>
    <t>Normatív kötött állami hozzájárulás</t>
  </si>
  <si>
    <t xml:space="preserve">    Oktatási célra</t>
  </si>
  <si>
    <t xml:space="preserve">    Közcélú foglalkoztatásra</t>
  </si>
  <si>
    <t xml:space="preserve">    Szociális juttatások támogatása</t>
  </si>
  <si>
    <t xml:space="preserve">        Rendszeres szociális segély</t>
  </si>
  <si>
    <t xml:space="preserve">        Ápolási díj</t>
  </si>
  <si>
    <t xml:space="preserve">        Lakásfenntartási támogatás</t>
  </si>
  <si>
    <t>Normatív kötött állami hozzájárulás összesen:</t>
  </si>
  <si>
    <t>Egészségügyi Pénztár támogatása</t>
  </si>
  <si>
    <t>GAMESZ támogatás értékű működési pénzeszköz-átvétel ö.:</t>
  </si>
  <si>
    <t>Támogatás értékű működési pénzeszköz-átvétel:</t>
  </si>
  <si>
    <t>Támogatás értékű működési pénzeszköz-átvétel összesen:</t>
  </si>
  <si>
    <t>ÁHT-n kívüli működési célú  pénzeszköz-átvétel</t>
  </si>
  <si>
    <t xml:space="preserve">     Működési célú kiadás összesen:</t>
  </si>
  <si>
    <t>ÁHT-n kívüli működési c. pénzeszköz átvétel</t>
  </si>
  <si>
    <t>ÁHT-n kívüli működési c. pénzeszköz átvétel ö:</t>
  </si>
  <si>
    <t>Gróf I. Festetics György Műv. Kp. mindösszesen:</t>
  </si>
  <si>
    <t>Bibó István AGSZ mindösszesen:</t>
  </si>
  <si>
    <t>Támogatás, végleges pénzeszköz átvétel összesen:</t>
  </si>
  <si>
    <t>19.</t>
  </si>
  <si>
    <t>20.</t>
  </si>
  <si>
    <t>21.</t>
  </si>
  <si>
    <t>24.</t>
  </si>
  <si>
    <t>27.</t>
  </si>
  <si>
    <t>31.</t>
  </si>
  <si>
    <t>2. számú melléklet</t>
  </si>
  <si>
    <t>1/a. számú  melléklet</t>
  </si>
  <si>
    <t>1/a/1. számú melléklet</t>
  </si>
  <si>
    <t xml:space="preserve">működési célú és egyéb kiadások </t>
  </si>
  <si>
    <t>Hévíz - Alsópáhok elkerülő út -73178. jelű bekötőút összekötés kiviteli és kisajátítási tervkészítéséhez</t>
  </si>
  <si>
    <t>1/b/2. számú melléklet</t>
  </si>
  <si>
    <t>beruházási és felhalmozási kiadásai</t>
  </si>
  <si>
    <t>Felújítás</t>
  </si>
  <si>
    <t>Felújítás ÁFÁ-ja</t>
  </si>
  <si>
    <t>Beruházás ÁFÁ-ja</t>
  </si>
  <si>
    <t>Beruházások ÁFÁ-ja</t>
  </si>
  <si>
    <t>Önkormányzati felhalmozási kiadások mindösszesen:</t>
  </si>
  <si>
    <t>Pénzügyi mérlege (e Ft)</t>
  </si>
  <si>
    <t xml:space="preserve">BEVÉTELEK    </t>
  </si>
  <si>
    <t>1. Felhalmozási bevétel</t>
  </si>
  <si>
    <t>a.) Tárgyi eszközök ért., immateriális javak ért.</t>
  </si>
  <si>
    <t>b.) Támogatás, végleges pénzeszköz átvétel felhalmozásra</t>
  </si>
  <si>
    <t xml:space="preserve">    b/1. Támogatás értékű felhalmozási pénzeszköz-átvétel</t>
  </si>
  <si>
    <t xml:space="preserve">    b/2. ÁHT-n kívüli felhalmozási pénzeszköz-átvétel</t>
  </si>
  <si>
    <t xml:space="preserve">    b/3. Támogatás felügyeleti szervtől</t>
  </si>
  <si>
    <t>Felhalmozási pénzforgalmi bevétel összesen:</t>
  </si>
  <si>
    <t>c.) Pénzforgalom nélküli bevételek</t>
  </si>
  <si>
    <t xml:space="preserve">     Fejlesztési célú pénzmaradvány</t>
  </si>
  <si>
    <t>2. Működési bevétel</t>
  </si>
  <si>
    <t>a.) Intézményi működési bevétel</t>
  </si>
  <si>
    <t>b.) Sajátos működési bevétel</t>
  </si>
  <si>
    <t>c.) Támogatás, végleges pénzeszköz átvétel</t>
  </si>
  <si>
    <t xml:space="preserve">    c/1. Támogatás értékű működési pénzeszköz-átvétel</t>
  </si>
  <si>
    <t xml:space="preserve">    c/2. ÁHT-n kívüli működési pénzeszköz-átvétel</t>
  </si>
  <si>
    <t xml:space="preserve">    c/3. Támogatás felügyeleti szervtől</t>
  </si>
  <si>
    <t xml:space="preserve">                       állami </t>
  </si>
  <si>
    <t xml:space="preserve">                       többcélú kistér. társ. támogatása</t>
  </si>
  <si>
    <t xml:space="preserve">                       önkormányzati forrás</t>
  </si>
  <si>
    <t>Pénzforgalmi bevétel összesen:</t>
  </si>
  <si>
    <t>3. Pénzforgalom nélküli bevétel</t>
  </si>
  <si>
    <t>BEVÉTELEK  mindösszesen:</t>
  </si>
  <si>
    <t>1. Felhalmozási kiadás</t>
  </si>
  <si>
    <t>a.) Felújítás</t>
  </si>
  <si>
    <t>b.) Beruházás</t>
  </si>
  <si>
    <t>2. Működési kiadás</t>
  </si>
  <si>
    <t>a.) Személyi jellegű kiadás</t>
  </si>
  <si>
    <t>b.) Munkaadót terhelő járulék</t>
  </si>
  <si>
    <t>c.) Dologi jellegű kiadás, egyéb folyó kiadás</t>
  </si>
  <si>
    <t>e.) Ellátottak pénzbeli juttatása</t>
  </si>
  <si>
    <t>Pénzforgalmi kiadás összesen:</t>
  </si>
  <si>
    <t>3. Pénzforgalom nélküli kiadás</t>
  </si>
  <si>
    <t>a.) Tartalék</t>
  </si>
  <si>
    <t>KIADÁSOK  mindösszesen:</t>
  </si>
  <si>
    <t>II/1. Gazdasági Műszaki Ellátó Szervezete</t>
  </si>
  <si>
    <t>II/2. Bibó István Alternatív Gimnázium és Szakközépiskola</t>
  </si>
  <si>
    <t>Illyés Gyula Általános és Művészeti Iskola</t>
  </si>
  <si>
    <t xml:space="preserve">   Átengedett központi adók, SZJA 8 %</t>
  </si>
  <si>
    <t xml:space="preserve">    1. Finanszírozási bevétel befektetés célú</t>
  </si>
  <si>
    <t xml:space="preserve">    2. Finanszírozási bevétel forgatási célú</t>
  </si>
  <si>
    <t>3/1. számú melléklet</t>
  </si>
  <si>
    <t>3/2. számú melléklet</t>
  </si>
  <si>
    <t>3/3. számú melléklet</t>
  </si>
  <si>
    <t>3/4. számú melléklet</t>
  </si>
  <si>
    <t>3/5. számú melléklet</t>
  </si>
  <si>
    <t xml:space="preserve">          c.) Pénzügyi felhalmozási befektetések </t>
  </si>
  <si>
    <t xml:space="preserve">          b.) Sajátos felhalmozási bevétel</t>
  </si>
  <si>
    <t xml:space="preserve">          c.) Pénzügyi felhalmozási befektetések</t>
  </si>
  <si>
    <t>32.</t>
  </si>
  <si>
    <t>33.</t>
  </si>
  <si>
    <t>Állami támogatás</t>
  </si>
  <si>
    <t>Normatív állami támogatás</t>
  </si>
  <si>
    <t>Állami támogatás összesen:</t>
  </si>
  <si>
    <t>Központosított állami támogatás</t>
  </si>
  <si>
    <t xml:space="preserve">        Gyermekvéd. támogatásban részesülők részére</t>
  </si>
  <si>
    <t xml:space="preserve">        Szociális továbbképzés, szakvizsga</t>
  </si>
  <si>
    <t>Egyéb központi támogatás</t>
  </si>
  <si>
    <t>4.) Finanszírozási bevételek befektetés célú</t>
  </si>
  <si>
    <t>5.) Finanszírozási bevételek, fogatási célú</t>
  </si>
  <si>
    <t>3.) Finanszírozási kiadások befektetés célú</t>
  </si>
  <si>
    <r>
      <t xml:space="preserve">4.) Finanszírozási kiadások </t>
    </r>
    <r>
      <rPr>
        <sz val="12"/>
        <rFont val="Times New Roman"/>
        <family val="1"/>
      </rPr>
      <t>(értékpapírvásárlás, forgatási célú)</t>
    </r>
  </si>
  <si>
    <t>5.) Pénzforgalom nélküli  kiadás (tartalék)</t>
  </si>
  <si>
    <t>felhalmozási bevételei kiemelt előirányzatonként</t>
  </si>
  <si>
    <t>GAMESZ és részben önállóan gazdálkodó int. felhalmozási kiadások összesen:</t>
  </si>
  <si>
    <t>Felügyeleti szervtől felhalmozási célra átadott támogatás (-)</t>
  </si>
  <si>
    <t>Meglévő gyalogátkelőhelyek szabványos megvilágítása</t>
  </si>
  <si>
    <t>intézmények támogatása</t>
  </si>
  <si>
    <t>Működési támogatás</t>
  </si>
  <si>
    <t>állami</t>
  </si>
  <si>
    <t>II/1.</t>
  </si>
  <si>
    <t>II/2.</t>
  </si>
  <si>
    <t>II/3.</t>
  </si>
  <si>
    <t>II/4.</t>
  </si>
  <si>
    <t>II/5.</t>
  </si>
  <si>
    <t>II/9.</t>
  </si>
  <si>
    <t>Költségvetési támogatás összesen:</t>
  </si>
  <si>
    <t>Bibó István AGSZ felhalmozási kiadás összesen:</t>
  </si>
  <si>
    <t>Vörösmarty u. 38. szám épülete előtt gyalogátkelőhely  kialakítása</t>
  </si>
  <si>
    <t>34.</t>
  </si>
  <si>
    <t>35.</t>
  </si>
  <si>
    <t>37.</t>
  </si>
  <si>
    <t>7 db parkolóautómata vásárlása 169/2006. (X. 31.) KT. hat.</t>
  </si>
  <si>
    <t>Gépek, berendezések beszerzése</t>
  </si>
  <si>
    <t>Felújítás összesen:</t>
  </si>
  <si>
    <t>Felújítások ÁFÁ-ja:</t>
  </si>
  <si>
    <t>Beruházás</t>
  </si>
  <si>
    <t>Gépek, berendezések beszerzése összesen:</t>
  </si>
  <si>
    <t>Beruházások összesen:</t>
  </si>
  <si>
    <t>Beruházások mindösszesen:</t>
  </si>
  <si>
    <t>Polgármesteri hivatal felhalmozási kiadásai összesen:</t>
  </si>
  <si>
    <t>Honvéd utca járdarekonstrukció</t>
  </si>
  <si>
    <t>kiadási tartalék</t>
  </si>
  <si>
    <t>Céltartalék</t>
  </si>
  <si>
    <t>Pályázati Alap</t>
  </si>
  <si>
    <t>Környezetvédelmi programtól adódó feladatok</t>
  </si>
  <si>
    <t>Gépjármű-várakozóhely Építési Alap</t>
  </si>
  <si>
    <t>Polgármesteri hatáskörben felhasználható</t>
  </si>
  <si>
    <t>Polgármesteri hivatal céltartalék összesen:</t>
  </si>
  <si>
    <t>Általános tartalék</t>
  </si>
  <si>
    <t>Testületi hatáskörben felhasználható</t>
  </si>
  <si>
    <t>Általános tartalék összesen:</t>
  </si>
  <si>
    <t>Kiadási tartalék mindösszesen:</t>
  </si>
  <si>
    <t>Működési célú pénzmaradvány</t>
  </si>
  <si>
    <t>Felhalmozási célú pénzmaradvány</t>
  </si>
  <si>
    <t>Pénzforgalom nélküli bevétel összesen:</t>
  </si>
  <si>
    <t>1/c. számú melléklet</t>
  </si>
  <si>
    <t>1/b/1. számú melléklet</t>
  </si>
  <si>
    <t>3 évig 300 Ft/KW, 4-7 évig 260 Ft/KW, 8-11 évig 200 Ft/KW, 12-15. évig 160 Ft/KW, 16. és felette 120 Ft/KW</t>
  </si>
  <si>
    <t>Egyéb sajátos bevétel, lakbér</t>
  </si>
  <si>
    <t>az ingatlan 100 millió Ft feletti értéke után 0,5 %</t>
  </si>
  <si>
    <t>Támogatás értékű felhalmozási pénzeszköz átvétel</t>
  </si>
  <si>
    <t>Pedagógiai szakszolgálat</t>
  </si>
  <si>
    <t>Gróf I. Festetics György Művelődési Központ felhalmozási kiadások összesen:</t>
  </si>
  <si>
    <t>Műemlékvédelem alá eső épületek fefújításának támogatása (16/2007. (VI. 1.) Ör.)</t>
  </si>
  <si>
    <t>Tóvédelmi program</t>
  </si>
  <si>
    <t>Városszemléből adódó feladatok</t>
  </si>
  <si>
    <t>Önkormányzati kinevezett dolgozók juttatása</t>
  </si>
  <si>
    <t>Építéshatóság részére szintező műszer</t>
  </si>
  <si>
    <t>Teréz A. Sz. I. Intézmény Honvéd u-i épületének tűzjelző rendszer kialakítása</t>
  </si>
  <si>
    <t>Egységes közterületi tájékoztató táblarendszer 196/2007. (XII. 18.) KT. hat.</t>
  </si>
  <si>
    <t>Hévíz gyógyhely városközpont rehabilitációja - tanulmány</t>
  </si>
  <si>
    <t>ÁHT-n kívüli felhalmozási pénzeszköz átvétel</t>
  </si>
  <si>
    <t>Támogatás értékű felhalmozási pénzeszköz átvétel összesen:</t>
  </si>
  <si>
    <t>Lakásépítési kölcsön visszatérülés</t>
  </si>
  <si>
    <t>Támogatás önkormányzati forrás</t>
  </si>
  <si>
    <t>Sajátos felhalmozási bevétel</t>
  </si>
  <si>
    <t>Pénzügyi befektetések</t>
  </si>
  <si>
    <t>I.      Polgármesteri hivatal</t>
  </si>
  <si>
    <t>GAMESZ és int. össz.</t>
  </si>
  <si>
    <t>II/1. GAMESZ</t>
  </si>
  <si>
    <t>II/2. Bibó István AGSZ.</t>
  </si>
  <si>
    <t>II/4. Brunszvik T. N. O. Ó.</t>
  </si>
  <si>
    <t>Tárgyi eszköz, immateriális javak értékesítése</t>
  </si>
  <si>
    <t>Felhalmozási célú kölcsön visszatérülés</t>
  </si>
  <si>
    <t>Hévíz Város Polgármesteri Hivatal</t>
  </si>
  <si>
    <t>e Ft</t>
  </si>
  <si>
    <t>Megnevezés</t>
  </si>
  <si>
    <t>Építményadó</t>
  </si>
  <si>
    <t xml:space="preserve">Idegenforgalmi adó </t>
  </si>
  <si>
    <t>Iparűzési adó</t>
  </si>
  <si>
    <t>Helyi adók összesen:</t>
  </si>
  <si>
    <t>Gépjárműadó</t>
  </si>
  <si>
    <t>Összesen:</t>
  </si>
  <si>
    <t>Hévíz Város Önkormányzat</t>
  </si>
  <si>
    <t>Intézmény</t>
  </si>
  <si>
    <t>Összesen</t>
  </si>
  <si>
    <t>GAMESZ</t>
  </si>
  <si>
    <t xml:space="preserve">Önkormányzati intézmények akadálymentesítése </t>
  </si>
  <si>
    <t>Széchenyi utcai forgalmi csomópont kialakítása (nagyparkoló bejárat)</t>
  </si>
  <si>
    <t>Vízjogi üzemeltetési engedélyek a város csapadékcsatorna rendszeréhez</t>
  </si>
  <si>
    <t>Martinovics utca útrekonstrukció és Fortuna utca - Hunyadi u. csatlakozó kiépítése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</si>
</sst>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3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sz val="10"/>
      <name val="Arial CE"/>
      <family val="0"/>
    </font>
    <font>
      <b/>
      <u val="single"/>
      <sz val="12"/>
      <name val="Times New Roman"/>
      <family val="1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2"/>
      <color indexed="51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0" xfId="19" applyFont="1" applyBorder="1">
      <alignment/>
      <protection/>
    </xf>
    <xf numFmtId="0" fontId="1" fillId="0" borderId="0" xfId="19" applyFont="1">
      <alignment/>
      <protection/>
    </xf>
    <xf numFmtId="0" fontId="11" fillId="0" borderId="0" xfId="19" applyFont="1">
      <alignment/>
      <protection/>
    </xf>
    <xf numFmtId="3" fontId="1" fillId="0" borderId="0" xfId="19" applyNumberFormat="1" applyFont="1" applyBorder="1">
      <alignment/>
      <protection/>
    </xf>
    <xf numFmtId="3" fontId="2" fillId="0" borderId="0" xfId="19" applyNumberFormat="1" applyFont="1" applyBorder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3" fontId="6" fillId="0" borderId="0" xfId="0" applyNumberFormat="1" applyFont="1" applyAlignment="1">
      <alignment/>
    </xf>
    <xf numFmtId="0" fontId="17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" fillId="0" borderId="0" xfId="20" applyFont="1">
      <alignment/>
      <protection/>
    </xf>
    <xf numFmtId="0" fontId="12" fillId="0" borderId="0" xfId="20" applyFont="1" applyAlignment="1">
      <alignment horizontal="center"/>
      <protection/>
    </xf>
    <xf numFmtId="0" fontId="12" fillId="0" borderId="0" xfId="20" applyFont="1">
      <alignment/>
      <protection/>
    </xf>
    <xf numFmtId="0" fontId="3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11" fillId="0" borderId="0" xfId="20" applyFont="1">
      <alignment/>
      <protection/>
    </xf>
    <xf numFmtId="0" fontId="4" fillId="0" borderId="0" xfId="20" applyFont="1" applyBorder="1" applyAlignment="1">
      <alignment horizontal="center" vertical="center" wrapText="1"/>
      <protection/>
    </xf>
    <xf numFmtId="0" fontId="11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1" fillId="0" borderId="0" xfId="20" applyFont="1" applyBorder="1">
      <alignment/>
      <protection/>
    </xf>
    <xf numFmtId="3" fontId="1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0" fontId="7" fillId="0" borderId="0" xfId="20" applyFont="1" applyBorder="1">
      <alignment/>
      <protection/>
    </xf>
    <xf numFmtId="0" fontId="3" fillId="0" borderId="0" xfId="20" applyFont="1" applyBorder="1">
      <alignment/>
      <protection/>
    </xf>
    <xf numFmtId="3" fontId="3" fillId="0" borderId="0" xfId="20" applyNumberFormat="1" applyFont="1" applyBorder="1">
      <alignment/>
      <protection/>
    </xf>
    <xf numFmtId="0" fontId="2" fillId="0" borderId="0" xfId="20" applyFont="1" applyBorder="1">
      <alignment/>
      <protection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21" applyFont="1" applyBorder="1" applyAlignment="1">
      <alignment horizontal="center"/>
      <protection/>
    </xf>
    <xf numFmtId="0" fontId="9" fillId="0" borderId="0" xfId="0" applyFont="1" applyBorder="1" applyAlignment="1">
      <alignment horizontal="center" vertical="center" wrapText="1"/>
    </xf>
    <xf numFmtId="9" fontId="7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10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7" fillId="0" borderId="0" xfId="0" applyFont="1" applyAlignment="1">
      <alignment vertical="top"/>
    </xf>
    <xf numFmtId="10" fontId="7" fillId="0" borderId="0" xfId="0" applyNumberFormat="1" applyFont="1" applyBorder="1" applyAlignment="1">
      <alignment wrapText="1"/>
    </xf>
    <xf numFmtId="10" fontId="16" fillId="0" borderId="0" xfId="0" applyNumberFormat="1" applyFont="1" applyBorder="1" applyAlignment="1">
      <alignment/>
    </xf>
    <xf numFmtId="9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wrapText="1"/>
    </xf>
    <xf numFmtId="3" fontId="1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11" fillId="0" borderId="0" xfId="21" applyFont="1">
      <alignment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0" xfId="21" applyFont="1" applyAlignment="1">
      <alignment horizontal="left" vertical="center" wrapText="1"/>
      <protection/>
    </xf>
    <xf numFmtId="0" fontId="11" fillId="0" borderId="0" xfId="21" applyFont="1" applyAlignment="1">
      <alignment horizontal="center" vertical="center" wrapText="1"/>
      <protection/>
    </xf>
    <xf numFmtId="0" fontId="11" fillId="0" borderId="0" xfId="21" applyFont="1" applyAlignment="1">
      <alignment horizontal="left" vertical="center" wrapText="1"/>
      <protection/>
    </xf>
    <xf numFmtId="3" fontId="11" fillId="0" borderId="0" xfId="21" applyNumberFormat="1" applyFont="1">
      <alignment/>
      <protection/>
    </xf>
    <xf numFmtId="0" fontId="22" fillId="0" borderId="0" xfId="21" applyFont="1" applyAlignment="1">
      <alignment horizontal="left" vertical="center" wrapText="1"/>
      <protection/>
    </xf>
    <xf numFmtId="3" fontId="4" fillId="0" borderId="0" xfId="21" applyNumberFormat="1" applyFont="1">
      <alignment/>
      <protection/>
    </xf>
    <xf numFmtId="0" fontId="4" fillId="0" borderId="0" xfId="21" applyFont="1">
      <alignment/>
      <protection/>
    </xf>
    <xf numFmtId="0" fontId="8" fillId="0" borderId="0" xfId="19" applyFont="1" applyAlignment="1">
      <alignment horizontal="right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0" xfId="19" applyFont="1" applyBorder="1">
      <alignment/>
      <protection/>
    </xf>
    <xf numFmtId="0" fontId="11" fillId="0" borderId="0" xfId="19" applyFont="1" applyBorder="1">
      <alignment/>
      <protection/>
    </xf>
    <xf numFmtId="0" fontId="1" fillId="0" borderId="0" xfId="19" applyFont="1" applyBorder="1" applyAlignment="1">
      <alignment horizontal="left"/>
      <protection/>
    </xf>
    <xf numFmtId="3" fontId="6" fillId="0" borderId="0" xfId="19" applyNumberFormat="1" applyFont="1" applyBorder="1">
      <alignment/>
      <protection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4" fillId="0" borderId="1" xfId="20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4" fillId="0" borderId="1" xfId="21" applyFont="1" applyBorder="1" applyAlignment="1">
      <alignment horizontal="center" vertical="center"/>
      <protection/>
    </xf>
    <xf numFmtId="3" fontId="18" fillId="0" borderId="0" xfId="0" applyNumberFormat="1" applyFont="1" applyAlignment="1">
      <alignment/>
    </xf>
    <xf numFmtId="3" fontId="6" fillId="0" borderId="0" xfId="20" applyNumberFormat="1" applyFont="1" applyBorder="1">
      <alignment/>
      <protection/>
    </xf>
    <xf numFmtId="0" fontId="4" fillId="0" borderId="1" xfId="21" applyFont="1" applyBorder="1" applyAlignment="1">
      <alignment horizontal="center" textRotation="90"/>
      <protection/>
    </xf>
    <xf numFmtId="3" fontId="2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1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3" fontId="2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20" applyFont="1" applyBorder="1" applyAlignment="1">
      <alignment horizontal="center" vertical="center" wrapText="1"/>
      <protection/>
    </xf>
    <xf numFmtId="3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 horizontal="center" vertical="top"/>
    </xf>
    <xf numFmtId="0" fontId="9" fillId="0" borderId="5" xfId="0" applyFont="1" applyBorder="1" applyAlignment="1">
      <alignment horizontal="center" vertical="center" wrapText="1"/>
    </xf>
    <xf numFmtId="0" fontId="4" fillId="0" borderId="1" xfId="19" applyFont="1" applyBorder="1" applyAlignment="1">
      <alignment horizontal="center" vertical="center" wrapText="1"/>
      <protection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1" fontId="1" fillId="0" borderId="0" xfId="0" applyNumberFormat="1" applyFont="1" applyAlignment="1">
      <alignment/>
    </xf>
    <xf numFmtId="3" fontId="2" fillId="0" borderId="0" xfId="19" applyNumberFormat="1" applyFont="1" applyBorder="1" applyAlignment="1">
      <alignment horizontal="center"/>
      <protection/>
    </xf>
    <xf numFmtId="3" fontId="1" fillId="0" borderId="0" xfId="19" applyNumberFormat="1" applyFont="1">
      <alignment/>
      <protection/>
    </xf>
    <xf numFmtId="9" fontId="2" fillId="0" borderId="0" xfId="19" applyNumberFormat="1" applyFont="1" applyBorder="1">
      <alignment/>
      <protection/>
    </xf>
    <xf numFmtId="9" fontId="1" fillId="0" borderId="0" xfId="19" applyNumberFormat="1" applyFont="1" applyBorder="1">
      <alignment/>
      <protection/>
    </xf>
    <xf numFmtId="3" fontId="28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3" fontId="1" fillId="0" borderId="0" xfId="0" applyNumberFormat="1" applyFont="1" applyAlignment="1" quotePrefix="1">
      <alignment/>
    </xf>
    <xf numFmtId="0" fontId="7" fillId="0" borderId="0" xfId="0" applyFont="1" applyBorder="1" applyAlignment="1">
      <alignment/>
    </xf>
    <xf numFmtId="1" fontId="11" fillId="0" borderId="0" xfId="21" applyNumberFormat="1" applyFont="1">
      <alignment/>
      <protection/>
    </xf>
    <xf numFmtId="1" fontId="4" fillId="0" borderId="0" xfId="21" applyNumberFormat="1" applyFont="1">
      <alignment/>
      <protection/>
    </xf>
    <xf numFmtId="0" fontId="1" fillId="0" borderId="0" xfId="0" applyFont="1" applyAlignment="1">
      <alignment horizontal="left" wrapText="1"/>
    </xf>
    <xf numFmtId="10" fontId="7" fillId="0" borderId="0" xfId="0" applyNumberFormat="1" applyFont="1" applyBorder="1" applyAlignment="1">
      <alignment vertical="top" wrapText="1"/>
    </xf>
    <xf numFmtId="0" fontId="9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  <protection/>
    </xf>
    <xf numFmtId="0" fontId="2" fillId="0" borderId="0" xfId="20" applyFont="1" applyAlignment="1">
      <alignment horizontal="center"/>
      <protection/>
    </xf>
    <xf numFmtId="0" fontId="3" fillId="0" borderId="0" xfId="20" applyFont="1" applyBorder="1" applyAlignment="1">
      <alignment horizontal="right"/>
      <protection/>
    </xf>
    <xf numFmtId="0" fontId="4" fillId="0" borderId="7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 wrapText="1"/>
      <protection/>
    </xf>
    <xf numFmtId="0" fontId="4" fillId="0" borderId="8" xfId="20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7" fillId="0" borderId="0" xfId="21" applyFont="1" applyAlignment="1">
      <alignment horizontal="right"/>
      <protection/>
    </xf>
    <xf numFmtId="0" fontId="4" fillId="0" borderId="2" xfId="21" applyFont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4" fontId="4" fillId="0" borderId="1" xfId="22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8" fillId="0" borderId="0" xfId="19" applyFont="1" applyAlignment="1">
      <alignment horizontal="right"/>
      <protection/>
    </xf>
    <xf numFmtId="0" fontId="2" fillId="0" borderId="0" xfId="19" applyFont="1" applyAlignment="1">
      <alignment horizontal="center"/>
      <protection/>
    </xf>
    <xf numFmtId="0" fontId="9" fillId="0" borderId="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textRotation="90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3" fontId="16" fillId="0" borderId="0" xfId="0" applyNumberFormat="1" applyFont="1" applyAlignment="1">
      <alignment/>
    </xf>
    <xf numFmtId="3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2006.I.févi pénzügyi mérleg" xfId="19"/>
    <cellStyle name="Normál_Kiss Anita" xfId="20"/>
    <cellStyle name="Normál_konc. 2005. év tábl.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E83"/>
  <sheetViews>
    <sheetView workbookViewId="0" topLeftCell="A1">
      <selection activeCell="B76" sqref="B76"/>
    </sheetView>
  </sheetViews>
  <sheetFormatPr defaultColWidth="11.421875" defaultRowHeight="15" customHeight="1"/>
  <cols>
    <col min="1" max="1" width="57.7109375" style="1" customWidth="1"/>
    <col min="2" max="2" width="10.421875" style="1" customWidth="1"/>
    <col min="3" max="3" width="10.140625" style="1" customWidth="1"/>
    <col min="4" max="4" width="11.421875" style="1" customWidth="1"/>
    <col min="5" max="5" width="7.140625" style="1" customWidth="1"/>
    <col min="6" max="16384" width="11.421875" style="1" customWidth="1"/>
  </cols>
  <sheetData>
    <row r="1" spans="2:5" ht="15" customHeight="1">
      <c r="B1" s="143"/>
      <c r="C1" s="189" t="s">
        <v>13</v>
      </c>
      <c r="D1" s="189"/>
      <c r="E1" s="189"/>
    </row>
    <row r="2" spans="1:5" ht="15" customHeight="1">
      <c r="A2" s="191" t="s">
        <v>880</v>
      </c>
      <c r="B2" s="191"/>
      <c r="C2" s="191"/>
      <c r="D2" s="191"/>
      <c r="E2" s="191"/>
    </row>
    <row r="3" spans="1:5" ht="15" customHeight="1">
      <c r="A3" s="191" t="s">
        <v>110</v>
      </c>
      <c r="B3" s="191"/>
      <c r="C3" s="191"/>
      <c r="D3" s="191"/>
      <c r="E3" s="191"/>
    </row>
    <row r="4" spans="1:5" ht="15" customHeight="1">
      <c r="A4" s="191" t="s">
        <v>14</v>
      </c>
      <c r="B4" s="191"/>
      <c r="C4" s="191"/>
      <c r="D4" s="191"/>
      <c r="E4" s="191"/>
    </row>
    <row r="5" spans="1:5" ht="15" customHeight="1">
      <c r="A5" s="190" t="s">
        <v>872</v>
      </c>
      <c r="B5" s="190"/>
      <c r="C5" s="190"/>
      <c r="D5" s="190"/>
      <c r="E5" s="190"/>
    </row>
    <row r="6" spans="1:2" ht="15" customHeight="1">
      <c r="A6" s="29"/>
      <c r="B6" s="29"/>
    </row>
    <row r="7" spans="1:2" ht="15" customHeight="1">
      <c r="A7" s="29"/>
      <c r="B7" s="29"/>
    </row>
    <row r="8" spans="1:2" ht="15" customHeight="1">
      <c r="A8" s="19"/>
      <c r="B8" s="19"/>
    </row>
    <row r="9" spans="1:5" ht="18" customHeight="1">
      <c r="A9" s="192" t="s">
        <v>873</v>
      </c>
      <c r="B9" s="194" t="s">
        <v>525</v>
      </c>
      <c r="C9" s="194" t="s">
        <v>524</v>
      </c>
      <c r="D9" s="194" t="s">
        <v>522</v>
      </c>
      <c r="E9" s="194" t="s">
        <v>526</v>
      </c>
    </row>
    <row r="10" spans="1:5" ht="15" customHeight="1">
      <c r="A10" s="193"/>
      <c r="B10" s="195"/>
      <c r="C10" s="195"/>
      <c r="D10" s="195"/>
      <c r="E10" s="195"/>
    </row>
    <row r="11" spans="1:2" ht="17.25" customHeight="1">
      <c r="A11" s="18" t="s">
        <v>15</v>
      </c>
      <c r="B11" s="29"/>
    </row>
    <row r="12" spans="1:2" ht="15" customHeight="1">
      <c r="A12" s="29"/>
      <c r="B12" s="29"/>
    </row>
    <row r="13" spans="1:2" ht="15" customHeight="1">
      <c r="A13" s="30" t="s">
        <v>349</v>
      </c>
      <c r="B13" s="10"/>
    </row>
    <row r="14" spans="1:5" ht="15" customHeight="1">
      <c r="A14" s="31" t="s">
        <v>277</v>
      </c>
      <c r="B14" s="10">
        <v>32684</v>
      </c>
      <c r="C14" s="8">
        <v>33584</v>
      </c>
      <c r="D14" s="8">
        <v>984</v>
      </c>
      <c r="E14" s="163">
        <f>D14/C14*100</f>
        <v>2.929966650786089</v>
      </c>
    </row>
    <row r="15" spans="1:5" ht="15" customHeight="1">
      <c r="A15" s="31" t="s">
        <v>783</v>
      </c>
      <c r="B15" s="10">
        <v>1500</v>
      </c>
      <c r="C15" s="10">
        <v>1500</v>
      </c>
      <c r="D15" s="8">
        <v>378</v>
      </c>
      <c r="E15" s="163">
        <f aca="true" t="shared" si="0" ref="E15:E43">D15/C15*100</f>
        <v>25.2</v>
      </c>
    </row>
    <row r="16" spans="1:5" ht="15" customHeight="1">
      <c r="A16" s="31" t="s">
        <v>782</v>
      </c>
      <c r="B16" s="10">
        <v>500</v>
      </c>
      <c r="C16" s="10">
        <v>500</v>
      </c>
      <c r="D16" s="8">
        <v>217</v>
      </c>
      <c r="E16" s="163">
        <f t="shared" si="0"/>
        <v>43.4</v>
      </c>
    </row>
    <row r="17" spans="1:5" ht="15" customHeight="1">
      <c r="A17" s="31" t="s">
        <v>278</v>
      </c>
      <c r="B17" s="10">
        <v>7000</v>
      </c>
      <c r="C17" s="10">
        <v>7000</v>
      </c>
      <c r="D17" s="8">
        <v>6999</v>
      </c>
      <c r="E17" s="163">
        <f t="shared" si="0"/>
        <v>99.9857142857143</v>
      </c>
    </row>
    <row r="18" spans="1:5" ht="15" customHeight="1">
      <c r="A18" s="31" t="s">
        <v>279</v>
      </c>
      <c r="B18" s="10">
        <v>400</v>
      </c>
      <c r="C18" s="10">
        <v>400</v>
      </c>
      <c r="D18" s="8">
        <v>676</v>
      </c>
      <c r="E18" s="163">
        <f t="shared" si="0"/>
        <v>169</v>
      </c>
    </row>
    <row r="19" spans="1:5" ht="15" customHeight="1">
      <c r="A19" s="31" t="s">
        <v>280</v>
      </c>
      <c r="B19" s="10">
        <v>4039</v>
      </c>
      <c r="C19" s="10">
        <v>4039</v>
      </c>
      <c r="D19" s="8">
        <v>2188</v>
      </c>
      <c r="E19" s="163">
        <f t="shared" si="0"/>
        <v>54.1718247090864</v>
      </c>
    </row>
    <row r="20" spans="1:5" ht="15" customHeight="1">
      <c r="A20" s="32" t="s">
        <v>290</v>
      </c>
      <c r="B20" s="11">
        <f>SUM(B14:B19)</f>
        <v>46123</v>
      </c>
      <c r="C20" s="11">
        <f>SUM(C14:C19)</f>
        <v>47023</v>
      </c>
      <c r="D20" s="11">
        <f>SUM(D14:D19)</f>
        <v>11442</v>
      </c>
      <c r="E20" s="46">
        <f t="shared" si="0"/>
        <v>24.33277332369266</v>
      </c>
    </row>
    <row r="21" spans="1:5" ht="15" customHeight="1">
      <c r="A21" s="32"/>
      <c r="B21" s="11"/>
      <c r="C21" s="8"/>
      <c r="D21" s="8"/>
      <c r="E21" s="163"/>
    </row>
    <row r="22" spans="1:5" ht="15" customHeight="1">
      <c r="A22" s="30" t="s">
        <v>350</v>
      </c>
      <c r="B22" s="10"/>
      <c r="C22" s="8"/>
      <c r="D22" s="8"/>
      <c r="E22" s="163"/>
    </row>
    <row r="23" spans="1:5" ht="15" customHeight="1">
      <c r="A23" s="31" t="s">
        <v>351</v>
      </c>
      <c r="B23" s="10">
        <v>252535</v>
      </c>
      <c r="C23" s="10">
        <v>252535</v>
      </c>
      <c r="D23" s="8">
        <v>138189</v>
      </c>
      <c r="E23" s="163">
        <f t="shared" si="0"/>
        <v>54.72073177975331</v>
      </c>
    </row>
    <row r="24" spans="1:5" ht="15" customHeight="1">
      <c r="A24" s="31" t="s">
        <v>16</v>
      </c>
      <c r="B24" s="10">
        <v>791768</v>
      </c>
      <c r="C24" s="10">
        <v>791768</v>
      </c>
      <c r="D24" s="8">
        <v>386467</v>
      </c>
      <c r="E24" s="163">
        <f t="shared" si="0"/>
        <v>48.81063644906084</v>
      </c>
    </row>
    <row r="25" spans="1:5" ht="15" customHeight="1">
      <c r="A25" s="31" t="s">
        <v>286</v>
      </c>
      <c r="B25" s="10"/>
      <c r="C25" s="10"/>
      <c r="D25" s="8"/>
      <c r="E25" s="163"/>
    </row>
    <row r="26" spans="1:5" s="24" customFormat="1" ht="15.75">
      <c r="A26" s="24" t="s">
        <v>287</v>
      </c>
      <c r="B26" s="27">
        <v>823013</v>
      </c>
      <c r="C26" s="27">
        <v>861332</v>
      </c>
      <c r="D26" s="27">
        <v>479644</v>
      </c>
      <c r="E26" s="163">
        <f t="shared" si="0"/>
        <v>55.68630911193361</v>
      </c>
    </row>
    <row r="27" spans="1:5" s="24" customFormat="1" ht="15.75">
      <c r="A27" s="24" t="s">
        <v>289</v>
      </c>
      <c r="B27" s="27">
        <v>66270</v>
      </c>
      <c r="C27" s="27">
        <v>66153</v>
      </c>
      <c r="D27" s="27">
        <v>31051</v>
      </c>
      <c r="E27" s="163">
        <f t="shared" si="0"/>
        <v>46.938158511329796</v>
      </c>
    </row>
    <row r="28" spans="1:5" s="24" customFormat="1" ht="15.75">
      <c r="A28" s="24" t="s">
        <v>288</v>
      </c>
      <c r="B28" s="27">
        <v>2400</v>
      </c>
      <c r="C28" s="27">
        <v>2400</v>
      </c>
      <c r="D28" s="27">
        <v>1105</v>
      </c>
      <c r="E28" s="163">
        <f t="shared" si="0"/>
        <v>46.041666666666664</v>
      </c>
    </row>
    <row r="29" spans="1:5" s="24" customFormat="1" ht="15.75">
      <c r="A29" s="24" t="s">
        <v>126</v>
      </c>
      <c r="B29" s="27"/>
      <c r="C29" s="27"/>
      <c r="D29" s="27">
        <v>57096</v>
      </c>
      <c r="E29" s="163"/>
    </row>
    <row r="30" spans="1:5" ht="15" customHeight="1">
      <c r="A30" s="33" t="s">
        <v>102</v>
      </c>
      <c r="B30" s="34">
        <f>SUM(B26:B28)</f>
        <v>891683</v>
      </c>
      <c r="C30" s="34">
        <f>SUM(C26:C28)</f>
        <v>929885</v>
      </c>
      <c r="D30" s="34">
        <f>SUM(D26:D29)</f>
        <v>568896</v>
      </c>
      <c r="E30" s="171">
        <f t="shared" si="0"/>
        <v>61.17917807040656</v>
      </c>
    </row>
    <row r="31" spans="1:5" ht="15" customHeight="1">
      <c r="A31" s="32" t="s">
        <v>103</v>
      </c>
      <c r="B31" s="11">
        <f>B23+B24+B30</f>
        <v>1935986</v>
      </c>
      <c r="C31" s="11">
        <f>C23+C24+C30</f>
        <v>1974188</v>
      </c>
      <c r="D31" s="11">
        <f>D23+D24+D30</f>
        <v>1093552</v>
      </c>
      <c r="E31" s="46">
        <f t="shared" si="0"/>
        <v>55.392495547536505</v>
      </c>
    </row>
    <row r="32" spans="1:5" ht="15" customHeight="1">
      <c r="A32" s="32" t="s">
        <v>104</v>
      </c>
      <c r="B32" s="11">
        <f>B20+B31</f>
        <v>1982109</v>
      </c>
      <c r="C32" s="11">
        <f>C20+C31</f>
        <v>2021211</v>
      </c>
      <c r="D32" s="11">
        <f>D20+D31</f>
        <v>1104994</v>
      </c>
      <c r="E32" s="46">
        <f t="shared" si="0"/>
        <v>54.669898392597304</v>
      </c>
    </row>
    <row r="33" spans="1:5" s="7" customFormat="1" ht="15" customHeight="1">
      <c r="A33" s="30" t="s">
        <v>292</v>
      </c>
      <c r="B33" s="11"/>
      <c r="C33" s="12"/>
      <c r="D33" s="12"/>
      <c r="E33" s="163"/>
    </row>
    <row r="34" spans="1:5" s="7" customFormat="1" ht="15" customHeight="1">
      <c r="A34" s="31" t="s">
        <v>840</v>
      </c>
      <c r="B34" s="10">
        <v>9780</v>
      </c>
      <c r="C34" s="8">
        <v>9780</v>
      </c>
      <c r="D34" s="8">
        <v>8277</v>
      </c>
      <c r="E34" s="163">
        <f t="shared" si="0"/>
        <v>84.6319018404908</v>
      </c>
    </row>
    <row r="35" spans="1:5" s="7" customFormat="1" ht="15" customHeight="1">
      <c r="A35" s="31" t="s">
        <v>839</v>
      </c>
      <c r="B35" s="10">
        <v>849002</v>
      </c>
      <c r="C35" s="8">
        <v>863227</v>
      </c>
      <c r="D35" s="8">
        <v>252899</v>
      </c>
      <c r="E35" s="163">
        <f t="shared" si="0"/>
        <v>29.29692884953784</v>
      </c>
    </row>
    <row r="36" spans="1:5" s="7" customFormat="1" ht="15" customHeight="1">
      <c r="A36" s="30" t="s">
        <v>841</v>
      </c>
      <c r="B36" s="11">
        <f>SUM(B34:B35)</f>
        <v>858782</v>
      </c>
      <c r="C36" s="11">
        <f>SUM(C34:C35)</f>
        <v>873007</v>
      </c>
      <c r="D36" s="11">
        <f>SUM(D34:D35)</f>
        <v>261176</v>
      </c>
      <c r="E36" s="46">
        <f t="shared" si="0"/>
        <v>29.916827700121534</v>
      </c>
    </row>
    <row r="37" spans="1:5" s="7" customFormat="1" ht="15" customHeight="1">
      <c r="A37" s="30" t="s">
        <v>293</v>
      </c>
      <c r="B37" s="11">
        <f>B31+B35</f>
        <v>2784988</v>
      </c>
      <c r="C37" s="11">
        <f>C31+C35</f>
        <v>2837415</v>
      </c>
      <c r="D37" s="11">
        <f>D31+D35</f>
        <v>1346451</v>
      </c>
      <c r="E37" s="46">
        <f t="shared" si="0"/>
        <v>47.45343913385952</v>
      </c>
    </row>
    <row r="38" spans="1:5" s="7" customFormat="1" ht="15" customHeight="1">
      <c r="A38" s="30" t="s">
        <v>794</v>
      </c>
      <c r="B38" s="11">
        <v>9420</v>
      </c>
      <c r="C38" s="12">
        <v>9420</v>
      </c>
      <c r="D38" s="12">
        <v>0</v>
      </c>
      <c r="E38" s="46">
        <f t="shared" si="0"/>
        <v>0</v>
      </c>
    </row>
    <row r="39" spans="1:5" s="7" customFormat="1" ht="15" customHeight="1">
      <c r="A39" s="32" t="s">
        <v>105</v>
      </c>
      <c r="B39" s="11">
        <f>B32+B36+B38</f>
        <v>2850311</v>
      </c>
      <c r="C39" s="11">
        <f>C32+C36+C38</f>
        <v>2903638</v>
      </c>
      <c r="D39" s="11">
        <f>D32+D36+D38</f>
        <v>1366170</v>
      </c>
      <c r="E39" s="46">
        <f t="shared" si="0"/>
        <v>47.05028657153543</v>
      </c>
    </row>
    <row r="40" spans="1:5" s="7" customFormat="1" ht="15" customHeight="1">
      <c r="A40" s="30" t="s">
        <v>795</v>
      </c>
      <c r="B40" s="11">
        <v>22605</v>
      </c>
      <c r="C40" s="12">
        <v>22605</v>
      </c>
      <c r="D40" s="12">
        <v>0</v>
      </c>
      <c r="E40" s="46">
        <f t="shared" si="0"/>
        <v>0</v>
      </c>
    </row>
    <row r="41" spans="1:5" s="7" customFormat="1" ht="15" customHeight="1">
      <c r="A41" s="30" t="s">
        <v>120</v>
      </c>
      <c r="B41" s="11"/>
      <c r="C41" s="12"/>
      <c r="D41" s="12">
        <v>54634</v>
      </c>
      <c r="E41" s="163"/>
    </row>
    <row r="42" spans="1:5" s="7" customFormat="1" ht="15" customHeight="1">
      <c r="A42" s="30" t="s">
        <v>121</v>
      </c>
      <c r="B42" s="11"/>
      <c r="C42" s="12"/>
      <c r="D42" s="12">
        <v>60</v>
      </c>
      <c r="E42" s="163"/>
    </row>
    <row r="43" spans="1:5" s="7" customFormat="1" ht="15" customHeight="1">
      <c r="A43" s="32" t="s">
        <v>106</v>
      </c>
      <c r="B43" s="11">
        <f>B39+B40</f>
        <v>2872916</v>
      </c>
      <c r="C43" s="11">
        <f>C39+C40</f>
        <v>2926243</v>
      </c>
      <c r="D43" s="11">
        <f>D39+D40+D42-D41</f>
        <v>1311596</v>
      </c>
      <c r="E43" s="46">
        <f t="shared" si="0"/>
        <v>44.82184152170547</v>
      </c>
    </row>
    <row r="44" spans="1:2" s="7" customFormat="1" ht="15" customHeight="1">
      <c r="A44" s="32"/>
      <c r="B44" s="11"/>
    </row>
    <row r="45" spans="1:2" s="7" customFormat="1" ht="15" customHeight="1">
      <c r="A45" s="32"/>
      <c r="B45" s="11"/>
    </row>
    <row r="46" spans="1:2" s="7" customFormat="1" ht="15" customHeight="1">
      <c r="A46" s="32"/>
      <c r="B46" s="11"/>
    </row>
    <row r="47" spans="1:2" s="7" customFormat="1" ht="15" customHeight="1">
      <c r="A47" s="32"/>
      <c r="B47" s="11"/>
    </row>
    <row r="48" spans="1:2" s="7" customFormat="1" ht="15" customHeight="1">
      <c r="A48" s="32"/>
      <c r="B48" s="11"/>
    </row>
    <row r="49" spans="1:2" s="7" customFormat="1" ht="15" customHeight="1">
      <c r="A49" s="32"/>
      <c r="B49" s="11"/>
    </row>
    <row r="50" spans="1:2" s="7" customFormat="1" ht="15" customHeight="1">
      <c r="A50" s="32"/>
      <c r="B50" s="11"/>
    </row>
    <row r="51" spans="1:2" s="7" customFormat="1" ht="15" customHeight="1">
      <c r="A51" s="32"/>
      <c r="B51" s="11"/>
    </row>
    <row r="52" spans="1:2" s="7" customFormat="1" ht="15" customHeight="1">
      <c r="A52" s="32"/>
      <c r="B52" s="11"/>
    </row>
    <row r="53" spans="1:5" ht="18" customHeight="1">
      <c r="A53" s="192" t="s">
        <v>873</v>
      </c>
      <c r="B53" s="194" t="s">
        <v>525</v>
      </c>
      <c r="C53" s="194" t="s">
        <v>524</v>
      </c>
      <c r="D53" s="194" t="s">
        <v>522</v>
      </c>
      <c r="E53" s="194" t="s">
        <v>526</v>
      </c>
    </row>
    <row r="54" spans="1:5" ht="15" customHeight="1">
      <c r="A54" s="193"/>
      <c r="B54" s="195"/>
      <c r="C54" s="195"/>
      <c r="D54" s="195"/>
      <c r="E54" s="195"/>
    </row>
    <row r="55" spans="1:2" ht="15" customHeight="1">
      <c r="A55" s="18" t="s">
        <v>107</v>
      </c>
      <c r="B55" s="10"/>
    </row>
    <row r="56" spans="1:2" ht="15" customHeight="1">
      <c r="A56" s="30" t="s">
        <v>352</v>
      </c>
      <c r="B56" s="10"/>
    </row>
    <row r="57" spans="1:5" ht="15" customHeight="1">
      <c r="A57" s="31" t="s">
        <v>108</v>
      </c>
      <c r="B57" s="10">
        <v>84500</v>
      </c>
      <c r="C57" s="10">
        <v>98200</v>
      </c>
      <c r="D57" s="8">
        <v>1347</v>
      </c>
      <c r="E57" s="163">
        <f>D57/C57*100</f>
        <v>1.3716904276985744</v>
      </c>
    </row>
    <row r="58" spans="1:5" ht="15" customHeight="1">
      <c r="A58" s="31" t="s">
        <v>266</v>
      </c>
      <c r="B58" s="10">
        <v>152417</v>
      </c>
      <c r="C58" s="10">
        <v>219610</v>
      </c>
      <c r="D58" s="8">
        <v>36006</v>
      </c>
      <c r="E58" s="163">
        <f aca="true" t="shared" si="1" ref="E58:E80">D58/C58*100</f>
        <v>16.39542825918674</v>
      </c>
    </row>
    <row r="59" spans="1:5" ht="15" customHeight="1">
      <c r="A59" s="31" t="s">
        <v>296</v>
      </c>
      <c r="B59" s="10"/>
      <c r="C59" s="10"/>
      <c r="D59" s="8"/>
      <c r="E59" s="163"/>
    </row>
    <row r="60" spans="1:5" ht="15" customHeight="1">
      <c r="A60" s="31" t="s">
        <v>295</v>
      </c>
      <c r="B60" s="10">
        <v>1484</v>
      </c>
      <c r="C60" s="10">
        <v>2584</v>
      </c>
      <c r="D60" s="8">
        <v>1484</v>
      </c>
      <c r="E60" s="163">
        <f t="shared" si="1"/>
        <v>57.43034055727554</v>
      </c>
    </row>
    <row r="61" spans="1:5" ht="15" customHeight="1">
      <c r="A61" s="31" t="s">
        <v>294</v>
      </c>
      <c r="B61" s="10">
        <v>6630</v>
      </c>
      <c r="C61" s="10">
        <v>5900</v>
      </c>
      <c r="D61" s="8">
        <v>3650</v>
      </c>
      <c r="E61" s="163">
        <f t="shared" si="1"/>
        <v>61.86440677966102</v>
      </c>
    </row>
    <row r="62" spans="1:5" ht="15" customHeight="1">
      <c r="A62" s="31" t="s">
        <v>527</v>
      </c>
      <c r="B62" s="10">
        <v>3000</v>
      </c>
      <c r="C62" s="10">
        <v>3000</v>
      </c>
      <c r="D62" s="8">
        <v>0</v>
      </c>
      <c r="E62" s="163">
        <f t="shared" si="1"/>
        <v>0</v>
      </c>
    </row>
    <row r="63" spans="1:5" ht="15" customHeight="1">
      <c r="A63" s="31" t="s">
        <v>347</v>
      </c>
      <c r="B63" s="10"/>
      <c r="C63" s="10"/>
      <c r="D63" s="8"/>
      <c r="E63" s="163"/>
    </row>
    <row r="64" spans="1:5" ht="15" customHeight="1">
      <c r="A64" s="32" t="s">
        <v>291</v>
      </c>
      <c r="B64" s="11">
        <f>SUM(B57:B63)</f>
        <v>248031</v>
      </c>
      <c r="C64" s="11">
        <f>SUM(C57:C63)</f>
        <v>329294</v>
      </c>
      <c r="D64" s="11">
        <f>SUM(D57:D63)</f>
        <v>42487</v>
      </c>
      <c r="E64" s="46">
        <f t="shared" si="1"/>
        <v>12.902451912272921</v>
      </c>
    </row>
    <row r="65" spans="1:5" s="7" customFormat="1" ht="15" customHeight="1">
      <c r="A65" s="30" t="s">
        <v>353</v>
      </c>
      <c r="B65" s="11"/>
      <c r="C65" s="12"/>
      <c r="D65" s="12"/>
      <c r="E65" s="163"/>
    </row>
    <row r="66" spans="1:5" ht="15" customHeight="1">
      <c r="A66" s="31" t="s">
        <v>267</v>
      </c>
      <c r="B66" s="10">
        <v>881351</v>
      </c>
      <c r="C66" s="10">
        <v>915489</v>
      </c>
      <c r="D66" s="8">
        <v>401560</v>
      </c>
      <c r="E66" s="163">
        <f t="shared" si="1"/>
        <v>43.86289731498685</v>
      </c>
    </row>
    <row r="67" spans="1:5" ht="15" customHeight="1">
      <c r="A67" s="31" t="s">
        <v>268</v>
      </c>
      <c r="B67" s="10">
        <v>254872</v>
      </c>
      <c r="C67" s="10">
        <v>265711</v>
      </c>
      <c r="D67" s="8">
        <v>117736</v>
      </c>
      <c r="E67" s="163">
        <f t="shared" si="1"/>
        <v>44.30979522865068</v>
      </c>
    </row>
    <row r="68" spans="1:5" ht="15" customHeight="1">
      <c r="A68" s="31" t="s">
        <v>269</v>
      </c>
      <c r="B68" s="10">
        <v>502885</v>
      </c>
      <c r="C68" s="10">
        <v>511076</v>
      </c>
      <c r="D68" s="8">
        <v>213676</v>
      </c>
      <c r="E68" s="163">
        <f t="shared" si="1"/>
        <v>41.80904601272609</v>
      </c>
    </row>
    <row r="69" spans="1:5" ht="15" customHeight="1">
      <c r="A69" s="31" t="s">
        <v>270</v>
      </c>
      <c r="B69" s="10">
        <v>55000</v>
      </c>
      <c r="C69" s="10">
        <v>52877</v>
      </c>
      <c r="D69" s="8">
        <v>24899</v>
      </c>
      <c r="E69" s="163">
        <f t="shared" si="1"/>
        <v>47.08852620231859</v>
      </c>
    </row>
    <row r="70" spans="1:5" ht="15" customHeight="1">
      <c r="A70" s="31" t="s">
        <v>271</v>
      </c>
      <c r="B70" s="10">
        <v>74386</v>
      </c>
      <c r="C70" s="10">
        <v>79795</v>
      </c>
      <c r="D70" s="8">
        <v>60049</v>
      </c>
      <c r="E70" s="163">
        <f t="shared" si="1"/>
        <v>75.25408860204273</v>
      </c>
    </row>
    <row r="71" spans="1:5" ht="15" customHeight="1">
      <c r="A71" s="31" t="s">
        <v>272</v>
      </c>
      <c r="B71" s="10">
        <v>39</v>
      </c>
      <c r="C71" s="10">
        <v>39</v>
      </c>
      <c r="D71" s="8"/>
      <c r="E71" s="163">
        <f t="shared" si="1"/>
        <v>0</v>
      </c>
    </row>
    <row r="72" spans="1:5" ht="15" customHeight="1">
      <c r="A72" s="31" t="s">
        <v>273</v>
      </c>
      <c r="B72" s="10">
        <v>34105</v>
      </c>
      <c r="C72" s="10">
        <v>34105</v>
      </c>
      <c r="D72" s="8">
        <v>15973</v>
      </c>
      <c r="E72" s="163">
        <f t="shared" si="1"/>
        <v>46.83477495968333</v>
      </c>
    </row>
    <row r="73" spans="1:5" ht="15" customHeight="1">
      <c r="A73" s="30" t="s">
        <v>274</v>
      </c>
      <c r="B73" s="11">
        <f>SUM(B66:B72)</f>
        <v>1802638</v>
      </c>
      <c r="C73" s="11">
        <f>SUM(C66:C72)</f>
        <v>1859092</v>
      </c>
      <c r="D73" s="11">
        <f>SUM(D66:D72)</f>
        <v>833893</v>
      </c>
      <c r="E73" s="46">
        <f t="shared" si="1"/>
        <v>44.854853874902375</v>
      </c>
    </row>
    <row r="74" spans="1:5" ht="15" customHeight="1">
      <c r="A74" s="30" t="s">
        <v>275</v>
      </c>
      <c r="B74" s="11">
        <f>B64+B73</f>
        <v>2050669</v>
      </c>
      <c r="C74" s="11">
        <f>C64+C73</f>
        <v>2188386</v>
      </c>
      <c r="D74" s="11">
        <f>D64+D73</f>
        <v>876380</v>
      </c>
      <c r="E74" s="46">
        <f t="shared" si="1"/>
        <v>40.0468655895258</v>
      </c>
    </row>
    <row r="75" spans="1:5" s="7" customFormat="1" ht="15" customHeight="1">
      <c r="A75" s="30" t="s">
        <v>796</v>
      </c>
      <c r="B75" s="11">
        <v>37500</v>
      </c>
      <c r="C75" s="11">
        <v>37500</v>
      </c>
      <c r="D75" s="12">
        <v>0</v>
      </c>
      <c r="E75" s="46">
        <f t="shared" si="1"/>
        <v>0</v>
      </c>
    </row>
    <row r="76" spans="1:5" ht="15" customHeight="1">
      <c r="A76" s="30" t="s">
        <v>159</v>
      </c>
      <c r="B76" s="11"/>
      <c r="C76" s="8"/>
      <c r="D76" s="8">
        <v>230013</v>
      </c>
      <c r="E76" s="163"/>
    </row>
    <row r="77" spans="1:5" s="7" customFormat="1" ht="15" customHeight="1">
      <c r="A77" s="30" t="s">
        <v>798</v>
      </c>
      <c r="B77" s="11">
        <v>784747</v>
      </c>
      <c r="C77" s="11">
        <v>700357</v>
      </c>
      <c r="D77" s="12"/>
      <c r="E77" s="163">
        <f t="shared" si="1"/>
        <v>0</v>
      </c>
    </row>
    <row r="78" spans="1:5" s="7" customFormat="1" ht="15" customHeight="1">
      <c r="A78" s="30" t="s">
        <v>118</v>
      </c>
      <c r="B78" s="11"/>
      <c r="C78" s="11"/>
      <c r="D78" s="12">
        <v>30665</v>
      </c>
      <c r="E78" s="163"/>
    </row>
    <row r="79" spans="1:5" s="7" customFormat="1" ht="15" customHeight="1">
      <c r="A79" s="30" t="s">
        <v>119</v>
      </c>
      <c r="B79" s="11"/>
      <c r="C79" s="11"/>
      <c r="D79" s="12">
        <v>60</v>
      </c>
      <c r="E79" s="163"/>
    </row>
    <row r="80" spans="1:5" s="7" customFormat="1" ht="15" customHeight="1">
      <c r="A80" s="32" t="s">
        <v>276</v>
      </c>
      <c r="B80" s="11">
        <f>B74+B76+B77+B75</f>
        <v>2872916</v>
      </c>
      <c r="C80" s="11">
        <f>C74+C76+C77+C75</f>
        <v>2926243</v>
      </c>
      <c r="D80" s="11">
        <f>D74+D76+D77+D75+D79+D78</f>
        <v>1137118</v>
      </c>
      <c r="E80" s="46">
        <f t="shared" si="1"/>
        <v>38.85931551139123</v>
      </c>
    </row>
    <row r="81" spans="2:4" ht="15" customHeight="1">
      <c r="B81" s="8"/>
      <c r="C81" s="8"/>
      <c r="D81" s="8"/>
    </row>
    <row r="83" ht="15" customHeight="1">
      <c r="B83" s="8"/>
    </row>
  </sheetData>
  <mergeCells count="15">
    <mergeCell ref="C9:C10"/>
    <mergeCell ref="D9:D10"/>
    <mergeCell ref="E9:E10"/>
    <mergeCell ref="C53:C54"/>
    <mergeCell ref="D53:D54"/>
    <mergeCell ref="E53:E54"/>
    <mergeCell ref="A53:A54"/>
    <mergeCell ref="B53:B54"/>
    <mergeCell ref="A9:A10"/>
    <mergeCell ref="B9:B10"/>
    <mergeCell ref="C1:E1"/>
    <mergeCell ref="A5:E5"/>
    <mergeCell ref="A2:E2"/>
    <mergeCell ref="A3:E3"/>
    <mergeCell ref="A4:E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Y20"/>
  <sheetViews>
    <sheetView workbookViewId="0" topLeftCell="E1">
      <selection activeCell="W20" sqref="W20"/>
    </sheetView>
  </sheetViews>
  <sheetFormatPr defaultColWidth="9.140625" defaultRowHeight="12.75"/>
  <cols>
    <col min="1" max="1" width="26.140625" style="0" customWidth="1"/>
    <col min="2" max="2" width="7.28125" style="0" customWidth="1"/>
    <col min="3" max="4" width="7.28125" style="0" bestFit="1" customWidth="1"/>
    <col min="5" max="7" width="8.421875" style="0" customWidth="1"/>
    <col min="8" max="8" width="5.28125" style="0" customWidth="1"/>
    <col min="9" max="10" width="5.8515625" style="0" customWidth="1"/>
    <col min="11" max="11" width="5.140625" style="0" customWidth="1"/>
    <col min="12" max="12" width="5.57421875" style="0" customWidth="1"/>
    <col min="13" max="13" width="5.7109375" style="0" customWidth="1"/>
    <col min="14" max="14" width="6.140625" style="0" bestFit="1" customWidth="1"/>
    <col min="15" max="15" width="6.421875" style="0" bestFit="1" customWidth="1"/>
    <col min="16" max="16" width="7.00390625" style="0" bestFit="1" customWidth="1"/>
    <col min="17" max="18" width="6.140625" style="0" bestFit="1" customWidth="1"/>
    <col min="19" max="19" width="6.57421875" style="0" customWidth="1"/>
    <col min="20" max="20" width="4.7109375" style="0" customWidth="1"/>
    <col min="21" max="21" width="6.421875" style="0" bestFit="1" customWidth="1"/>
    <col min="22" max="22" width="7.00390625" style="0" bestFit="1" customWidth="1"/>
    <col min="23" max="25" width="8.421875" style="0" bestFit="1" customWidth="1"/>
  </cols>
  <sheetData>
    <row r="1" spans="20:25" ht="15.75" customHeight="1">
      <c r="T1" s="208" t="s">
        <v>842</v>
      </c>
      <c r="U1" s="208"/>
      <c r="V1" s="208"/>
      <c r="W1" s="208"/>
      <c r="X1" s="208"/>
      <c r="Y1" s="208"/>
    </row>
    <row r="2" spans="1:25" s="13" customFormat="1" ht="15.75">
      <c r="A2" s="191" t="s">
        <v>880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</row>
    <row r="3" spans="1:25" s="13" customFormat="1" ht="15.75">
      <c r="A3" s="191" t="s">
        <v>110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</row>
    <row r="4" spans="1:25" s="13" customFormat="1" ht="15.75">
      <c r="A4" s="191" t="s">
        <v>672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</row>
    <row r="5" spans="1:25" s="13" customFormat="1" ht="15.75">
      <c r="A5" s="191" t="s">
        <v>872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</row>
    <row r="6" spans="1:23" s="13" customFormat="1" ht="15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148"/>
      <c r="U6" s="148"/>
      <c r="V6" s="148"/>
      <c r="W6" s="148"/>
    </row>
    <row r="7" spans="1:19" s="1" customFormat="1" ht="15.75">
      <c r="A7" s="3"/>
      <c r="B7" s="3"/>
      <c r="C7" s="3"/>
      <c r="D7" s="3"/>
      <c r="E7" s="3"/>
      <c r="F7" s="3"/>
      <c r="G7" s="3"/>
      <c r="K7" s="3"/>
      <c r="L7" s="3"/>
      <c r="M7" s="3"/>
      <c r="N7" s="3"/>
      <c r="O7" s="3"/>
      <c r="P7" s="3"/>
      <c r="Q7" s="3"/>
      <c r="R7" s="3"/>
      <c r="S7" s="3"/>
    </row>
    <row r="8" spans="1:25" s="77" customFormat="1" ht="12.75" customHeight="1">
      <c r="A8" s="205" t="s">
        <v>881</v>
      </c>
      <c r="B8" s="181" t="s">
        <v>730</v>
      </c>
      <c r="C8" s="182"/>
      <c r="D8" s="183"/>
      <c r="E8" s="181" t="s">
        <v>822</v>
      </c>
      <c r="F8" s="182"/>
      <c r="G8" s="183"/>
      <c r="H8" s="212" t="s">
        <v>673</v>
      </c>
      <c r="I8" s="213"/>
      <c r="J8" s="214"/>
      <c r="K8" s="218" t="s">
        <v>560</v>
      </c>
      <c r="L8" s="218"/>
      <c r="M8" s="218"/>
      <c r="N8" s="218"/>
      <c r="O8" s="218"/>
      <c r="P8" s="218"/>
      <c r="Q8" s="218" t="s">
        <v>667</v>
      </c>
      <c r="R8" s="218"/>
      <c r="S8" s="218"/>
      <c r="T8" s="218"/>
      <c r="U8" s="218"/>
      <c r="V8" s="218"/>
      <c r="W8" s="207" t="s">
        <v>882</v>
      </c>
      <c r="X8" s="207"/>
      <c r="Y8" s="207"/>
    </row>
    <row r="9" spans="1:25" s="77" customFormat="1" ht="24.75" customHeight="1">
      <c r="A9" s="205"/>
      <c r="B9" s="209"/>
      <c r="C9" s="210"/>
      <c r="D9" s="211"/>
      <c r="E9" s="209"/>
      <c r="F9" s="210"/>
      <c r="G9" s="211"/>
      <c r="H9" s="215"/>
      <c r="I9" s="216"/>
      <c r="J9" s="217"/>
      <c r="K9" s="207" t="s">
        <v>730</v>
      </c>
      <c r="L9" s="207"/>
      <c r="M9" s="207"/>
      <c r="N9" s="207" t="s">
        <v>822</v>
      </c>
      <c r="O9" s="207"/>
      <c r="P9" s="207"/>
      <c r="Q9" s="207" t="s">
        <v>668</v>
      </c>
      <c r="R9" s="207"/>
      <c r="S9" s="207"/>
      <c r="T9" s="207" t="s">
        <v>669</v>
      </c>
      <c r="U9" s="207"/>
      <c r="V9" s="207"/>
      <c r="W9" s="207"/>
      <c r="X9" s="207"/>
      <c r="Y9" s="207"/>
    </row>
    <row r="10" spans="1:25" s="77" customFormat="1" ht="48">
      <c r="A10" s="205"/>
      <c r="B10" s="145" t="s">
        <v>534</v>
      </c>
      <c r="C10" s="144" t="s">
        <v>530</v>
      </c>
      <c r="D10" s="145" t="s">
        <v>522</v>
      </c>
      <c r="E10" s="145" t="s">
        <v>534</v>
      </c>
      <c r="F10" s="144" t="s">
        <v>530</v>
      </c>
      <c r="G10" s="145" t="s">
        <v>522</v>
      </c>
      <c r="H10" s="145" t="s">
        <v>534</v>
      </c>
      <c r="I10" s="144" t="s">
        <v>530</v>
      </c>
      <c r="J10" s="145" t="s">
        <v>522</v>
      </c>
      <c r="K10" s="145" t="s">
        <v>534</v>
      </c>
      <c r="L10" s="144" t="s">
        <v>530</v>
      </c>
      <c r="M10" s="145" t="s">
        <v>522</v>
      </c>
      <c r="N10" s="145" t="s">
        <v>534</v>
      </c>
      <c r="O10" s="144" t="s">
        <v>530</v>
      </c>
      <c r="P10" s="145" t="s">
        <v>522</v>
      </c>
      <c r="Q10" s="145" t="s">
        <v>534</v>
      </c>
      <c r="R10" s="145" t="s">
        <v>530</v>
      </c>
      <c r="S10" s="145" t="s">
        <v>522</v>
      </c>
      <c r="T10" s="145" t="s">
        <v>534</v>
      </c>
      <c r="U10" s="144" t="s">
        <v>530</v>
      </c>
      <c r="V10" s="145" t="s">
        <v>522</v>
      </c>
      <c r="W10" s="145" t="s">
        <v>534</v>
      </c>
      <c r="X10" s="144" t="s">
        <v>530</v>
      </c>
      <c r="Y10" s="145" t="s">
        <v>522</v>
      </c>
    </row>
    <row r="11" spans="2:19" s="1" customFormat="1" ht="15.75">
      <c r="B11" s="2"/>
      <c r="C11" s="2"/>
      <c r="D11" s="2"/>
      <c r="E11" s="2"/>
      <c r="F11" s="2"/>
      <c r="G11" s="2"/>
      <c r="K11" s="2"/>
      <c r="L11" s="2"/>
      <c r="M11" s="2"/>
      <c r="N11" s="2"/>
      <c r="O11" s="2"/>
      <c r="P11" s="2"/>
      <c r="Q11" s="2"/>
      <c r="R11" s="2"/>
      <c r="S11" s="2"/>
    </row>
    <row r="12" spans="1:25" s="7" customFormat="1" ht="24.75" customHeight="1">
      <c r="A12" s="21" t="s">
        <v>623</v>
      </c>
      <c r="B12" s="12">
        <v>84000</v>
      </c>
      <c r="C12" s="12">
        <v>97700</v>
      </c>
      <c r="D12" s="12">
        <v>1347</v>
      </c>
      <c r="E12" s="12">
        <v>136781</v>
      </c>
      <c r="F12" s="12">
        <v>194374</v>
      </c>
      <c r="G12" s="12">
        <v>27329</v>
      </c>
      <c r="H12" s="12"/>
      <c r="I12" s="12"/>
      <c r="J12" s="12"/>
      <c r="K12" s="12"/>
      <c r="L12" s="12"/>
      <c r="M12" s="12"/>
      <c r="N12" s="12">
        <v>6630</v>
      </c>
      <c r="O12" s="12">
        <v>7000</v>
      </c>
      <c r="P12" s="12">
        <v>3650</v>
      </c>
      <c r="Q12" s="12">
        <v>3000</v>
      </c>
      <c r="R12" s="12">
        <v>3000</v>
      </c>
      <c r="S12" s="12">
        <v>0</v>
      </c>
      <c r="T12" s="12"/>
      <c r="U12" s="12"/>
      <c r="V12" s="12"/>
      <c r="W12" s="12">
        <f>B12+E12+H12+K12+N12+Q12+T12</f>
        <v>230411</v>
      </c>
      <c r="X12" s="12">
        <f aca="true" t="shared" si="0" ref="X12:Y20">C12+F12+I12+L12+O12+R12+U12</f>
        <v>302074</v>
      </c>
      <c r="Y12" s="12">
        <f t="shared" si="0"/>
        <v>32326</v>
      </c>
    </row>
    <row r="13" spans="1:25" s="1" customFormat="1" ht="24.75" customHeight="1">
      <c r="A13" s="14" t="s">
        <v>671</v>
      </c>
      <c r="B13" s="8"/>
      <c r="C13" s="8"/>
      <c r="D13" s="8"/>
      <c r="E13" s="8">
        <v>10620</v>
      </c>
      <c r="F13" s="8">
        <v>11720</v>
      </c>
      <c r="G13" s="8">
        <v>4010</v>
      </c>
      <c r="H13" s="8"/>
      <c r="I13" s="8"/>
      <c r="J13" s="8"/>
      <c r="K13" s="8"/>
      <c r="L13" s="8"/>
      <c r="M13" s="8"/>
      <c r="N13" s="8"/>
      <c r="O13" s="8"/>
      <c r="P13" s="8">
        <f aca="true" t="shared" si="1" ref="P13:P18">N13+O13</f>
        <v>0</v>
      </c>
      <c r="Q13" s="8"/>
      <c r="R13" s="8"/>
      <c r="S13" s="12"/>
      <c r="T13" s="8"/>
      <c r="U13" s="8"/>
      <c r="V13" s="8"/>
      <c r="W13" s="12">
        <f aca="true" t="shared" si="2" ref="W13:W18">B13+E13+H13+K13+N13+Q13+T13</f>
        <v>10620</v>
      </c>
      <c r="X13" s="12">
        <f t="shared" si="0"/>
        <v>11720</v>
      </c>
      <c r="Y13" s="12">
        <f t="shared" si="0"/>
        <v>4010</v>
      </c>
    </row>
    <row r="14" spans="1:25" s="7" customFormat="1" ht="24.75" customHeight="1">
      <c r="A14" s="14" t="s">
        <v>674</v>
      </c>
      <c r="B14" s="8">
        <v>500</v>
      </c>
      <c r="C14" s="8">
        <v>500</v>
      </c>
      <c r="D14" s="8"/>
      <c r="E14" s="8">
        <v>3116</v>
      </c>
      <c r="F14" s="8">
        <v>3116</v>
      </c>
      <c r="G14" s="8"/>
      <c r="H14" s="8"/>
      <c r="I14" s="8"/>
      <c r="J14" s="8"/>
      <c r="K14" s="8"/>
      <c r="L14" s="8"/>
      <c r="M14" s="8"/>
      <c r="N14" s="8">
        <v>1484</v>
      </c>
      <c r="O14" s="8">
        <v>1484</v>
      </c>
      <c r="P14" s="8">
        <v>1484</v>
      </c>
      <c r="Q14" s="8"/>
      <c r="R14" s="8"/>
      <c r="S14" s="12"/>
      <c r="T14" s="8"/>
      <c r="U14" s="8"/>
      <c r="V14" s="8"/>
      <c r="W14" s="12">
        <f t="shared" si="2"/>
        <v>5100</v>
      </c>
      <c r="X14" s="12">
        <f t="shared" si="0"/>
        <v>5100</v>
      </c>
      <c r="Y14" s="12">
        <f t="shared" si="0"/>
        <v>1484</v>
      </c>
    </row>
    <row r="15" spans="1:25" s="1" customFormat="1" ht="24.75" customHeight="1">
      <c r="A15" s="14" t="s">
        <v>538</v>
      </c>
      <c r="B15" s="8"/>
      <c r="C15" s="8"/>
      <c r="D15" s="8"/>
      <c r="E15" s="8"/>
      <c r="F15" s="8">
        <v>8000</v>
      </c>
      <c r="G15" s="8">
        <v>3000</v>
      </c>
      <c r="H15" s="8"/>
      <c r="I15" s="8"/>
      <c r="J15" s="8"/>
      <c r="K15" s="8"/>
      <c r="L15" s="8"/>
      <c r="M15" s="8"/>
      <c r="N15" s="8"/>
      <c r="O15" s="8"/>
      <c r="P15" s="8">
        <f t="shared" si="1"/>
        <v>0</v>
      </c>
      <c r="Q15" s="8"/>
      <c r="R15" s="8"/>
      <c r="S15" s="12"/>
      <c r="T15" s="8"/>
      <c r="U15" s="8"/>
      <c r="V15" s="8"/>
      <c r="W15" s="12">
        <f t="shared" si="2"/>
        <v>0</v>
      </c>
      <c r="X15" s="12">
        <f t="shared" si="0"/>
        <v>8000</v>
      </c>
      <c r="Y15" s="12">
        <f t="shared" si="0"/>
        <v>3000</v>
      </c>
    </row>
    <row r="16" spans="1:25" s="1" customFormat="1" ht="24.75" customHeight="1">
      <c r="A16" s="14" t="s">
        <v>868</v>
      </c>
      <c r="B16" s="8"/>
      <c r="C16" s="8"/>
      <c r="D16" s="8"/>
      <c r="E16" s="8"/>
      <c r="F16" s="8"/>
      <c r="G16" s="8">
        <v>208</v>
      </c>
      <c r="H16" s="8"/>
      <c r="I16" s="8"/>
      <c r="J16" s="8"/>
      <c r="K16" s="8"/>
      <c r="L16" s="8"/>
      <c r="M16" s="8"/>
      <c r="N16" s="8"/>
      <c r="O16" s="8"/>
      <c r="P16" s="8">
        <f t="shared" si="1"/>
        <v>0</v>
      </c>
      <c r="Q16" s="8"/>
      <c r="R16" s="8"/>
      <c r="S16" s="12"/>
      <c r="T16" s="8"/>
      <c r="U16" s="8"/>
      <c r="V16" s="8"/>
      <c r="W16" s="12">
        <f t="shared" si="2"/>
        <v>0</v>
      </c>
      <c r="X16" s="12">
        <f t="shared" si="0"/>
        <v>0</v>
      </c>
      <c r="Y16" s="12">
        <f t="shared" si="0"/>
        <v>208</v>
      </c>
    </row>
    <row r="17" spans="1:25" s="1" customFormat="1" ht="24.75" customHeight="1">
      <c r="A17" s="14" t="s">
        <v>561</v>
      </c>
      <c r="B17" s="8"/>
      <c r="C17" s="8"/>
      <c r="D17" s="8"/>
      <c r="E17" s="8">
        <v>400</v>
      </c>
      <c r="F17" s="8">
        <v>900</v>
      </c>
      <c r="G17" s="8"/>
      <c r="H17" s="8"/>
      <c r="I17" s="8"/>
      <c r="J17" s="8"/>
      <c r="K17" s="8"/>
      <c r="L17" s="8"/>
      <c r="M17" s="8"/>
      <c r="N17" s="8"/>
      <c r="O17" s="8"/>
      <c r="P17" s="8">
        <f t="shared" si="1"/>
        <v>0</v>
      </c>
      <c r="Q17" s="8"/>
      <c r="R17" s="8"/>
      <c r="S17" s="12"/>
      <c r="T17" s="8"/>
      <c r="U17" s="8"/>
      <c r="V17" s="8"/>
      <c r="W17" s="12">
        <f t="shared" si="2"/>
        <v>400</v>
      </c>
      <c r="X17" s="12">
        <f t="shared" si="0"/>
        <v>900</v>
      </c>
      <c r="Y17" s="12">
        <f t="shared" si="0"/>
        <v>0</v>
      </c>
    </row>
    <row r="18" spans="1:25" s="1" customFormat="1" ht="24.75" customHeight="1">
      <c r="A18" s="14" t="s">
        <v>243</v>
      </c>
      <c r="B18" s="8"/>
      <c r="C18" s="8"/>
      <c r="D18" s="8"/>
      <c r="E18" s="8">
        <v>1500</v>
      </c>
      <c r="F18" s="8">
        <v>1500</v>
      </c>
      <c r="G18" s="8">
        <v>1459</v>
      </c>
      <c r="H18" s="8"/>
      <c r="I18" s="8"/>
      <c r="J18" s="8"/>
      <c r="K18" s="8"/>
      <c r="L18" s="8"/>
      <c r="M18" s="8"/>
      <c r="N18" s="8"/>
      <c r="O18" s="8"/>
      <c r="P18" s="8">
        <f t="shared" si="1"/>
        <v>0</v>
      </c>
      <c r="Q18" s="8"/>
      <c r="R18" s="8"/>
      <c r="S18" s="12"/>
      <c r="T18" s="8"/>
      <c r="U18" s="8"/>
      <c r="V18" s="8"/>
      <c r="W18" s="12">
        <f t="shared" si="2"/>
        <v>1500</v>
      </c>
      <c r="X18" s="12">
        <f t="shared" si="0"/>
        <v>1500</v>
      </c>
      <c r="Y18" s="12">
        <f t="shared" si="0"/>
        <v>1459</v>
      </c>
    </row>
    <row r="19" spans="1:25" s="7" customFormat="1" ht="29.25">
      <c r="A19" s="155" t="s">
        <v>670</v>
      </c>
      <c r="B19" s="12">
        <f>SUM(B13:B18)</f>
        <v>500</v>
      </c>
      <c r="C19" s="12">
        <f aca="true" t="shared" si="3" ref="C19:Y19">SUM(C13:C18)</f>
        <v>500</v>
      </c>
      <c r="D19" s="12">
        <f t="shared" si="3"/>
        <v>0</v>
      </c>
      <c r="E19" s="12">
        <f t="shared" si="3"/>
        <v>15636</v>
      </c>
      <c r="F19" s="12">
        <f t="shared" si="3"/>
        <v>25236</v>
      </c>
      <c r="G19" s="12">
        <f t="shared" si="3"/>
        <v>8677</v>
      </c>
      <c r="H19" s="12">
        <f t="shared" si="3"/>
        <v>0</v>
      </c>
      <c r="I19" s="12">
        <f t="shared" si="3"/>
        <v>0</v>
      </c>
      <c r="J19" s="12">
        <f t="shared" si="3"/>
        <v>0</v>
      </c>
      <c r="K19" s="12">
        <f t="shared" si="3"/>
        <v>0</v>
      </c>
      <c r="L19" s="12">
        <f t="shared" si="3"/>
        <v>0</v>
      </c>
      <c r="M19" s="12">
        <f t="shared" si="3"/>
        <v>0</v>
      </c>
      <c r="N19" s="12">
        <f t="shared" si="3"/>
        <v>1484</v>
      </c>
      <c r="O19" s="12">
        <f t="shared" si="3"/>
        <v>1484</v>
      </c>
      <c r="P19" s="12">
        <f t="shared" si="3"/>
        <v>1484</v>
      </c>
      <c r="Q19" s="12">
        <f t="shared" si="3"/>
        <v>0</v>
      </c>
      <c r="R19" s="12">
        <f t="shared" si="3"/>
        <v>0</v>
      </c>
      <c r="S19" s="12">
        <f t="shared" si="3"/>
        <v>0</v>
      </c>
      <c r="T19" s="12">
        <f t="shared" si="3"/>
        <v>0</v>
      </c>
      <c r="U19" s="12">
        <f t="shared" si="3"/>
        <v>0</v>
      </c>
      <c r="V19" s="12">
        <f t="shared" si="3"/>
        <v>0</v>
      </c>
      <c r="W19" s="12">
        <f t="shared" si="3"/>
        <v>17620</v>
      </c>
      <c r="X19" s="12">
        <f t="shared" si="3"/>
        <v>27220</v>
      </c>
      <c r="Y19" s="12">
        <f t="shared" si="3"/>
        <v>10161</v>
      </c>
    </row>
    <row r="20" spans="1:25" s="7" customFormat="1" ht="24.75" customHeight="1">
      <c r="A20" s="21" t="s">
        <v>879</v>
      </c>
      <c r="B20" s="12">
        <f>B12+B19</f>
        <v>84500</v>
      </c>
      <c r="C20" s="12">
        <f>C12+C19</f>
        <v>98200</v>
      </c>
      <c r="D20" s="12">
        <f>D12+D19</f>
        <v>1347</v>
      </c>
      <c r="E20" s="12">
        <f>E12+E19</f>
        <v>152417</v>
      </c>
      <c r="F20" s="12">
        <f>F12+F19</f>
        <v>219610</v>
      </c>
      <c r="G20" s="12">
        <f aca="true" t="shared" si="4" ref="G20:V20">G12+G19</f>
        <v>36006</v>
      </c>
      <c r="H20" s="12">
        <f t="shared" si="4"/>
        <v>0</v>
      </c>
      <c r="I20" s="12">
        <f t="shared" si="4"/>
        <v>0</v>
      </c>
      <c r="J20" s="12">
        <f t="shared" si="4"/>
        <v>0</v>
      </c>
      <c r="K20" s="12">
        <f t="shared" si="4"/>
        <v>0</v>
      </c>
      <c r="L20" s="12">
        <f t="shared" si="4"/>
        <v>0</v>
      </c>
      <c r="M20" s="12">
        <f t="shared" si="4"/>
        <v>0</v>
      </c>
      <c r="N20" s="12">
        <f t="shared" si="4"/>
        <v>8114</v>
      </c>
      <c r="O20" s="12">
        <f t="shared" si="4"/>
        <v>8484</v>
      </c>
      <c r="P20" s="12">
        <f t="shared" si="4"/>
        <v>5134</v>
      </c>
      <c r="Q20" s="12">
        <f t="shared" si="4"/>
        <v>3000</v>
      </c>
      <c r="R20" s="12">
        <f t="shared" si="4"/>
        <v>3000</v>
      </c>
      <c r="S20" s="12">
        <f t="shared" si="4"/>
        <v>0</v>
      </c>
      <c r="T20" s="12">
        <f t="shared" si="4"/>
        <v>0</v>
      </c>
      <c r="U20" s="12">
        <f t="shared" si="4"/>
        <v>0</v>
      </c>
      <c r="V20" s="12">
        <f t="shared" si="4"/>
        <v>0</v>
      </c>
      <c r="W20" s="12">
        <f>B20+E20+H20+K20+N20+Q20+T20</f>
        <v>248031</v>
      </c>
      <c r="X20" s="12">
        <f t="shared" si="0"/>
        <v>329294</v>
      </c>
      <c r="Y20" s="12">
        <f t="shared" si="0"/>
        <v>42487</v>
      </c>
    </row>
  </sheetData>
  <mergeCells count="16">
    <mergeCell ref="Q9:S9"/>
    <mergeCell ref="T9:V9"/>
    <mergeCell ref="T1:Y1"/>
    <mergeCell ref="A2:Y2"/>
    <mergeCell ref="A3:Y3"/>
    <mergeCell ref="A4:Y4"/>
    <mergeCell ref="A5:Y5"/>
    <mergeCell ref="A8:A10"/>
    <mergeCell ref="B8:D9"/>
    <mergeCell ref="E8:G9"/>
    <mergeCell ref="H8:J9"/>
    <mergeCell ref="K8:P8"/>
    <mergeCell ref="Q8:V8"/>
    <mergeCell ref="W8:Y9"/>
    <mergeCell ref="K9:M9"/>
    <mergeCell ref="N9:P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F246"/>
  <sheetViews>
    <sheetView workbookViewId="0" topLeftCell="A40">
      <selection activeCell="B85" sqref="B85"/>
    </sheetView>
  </sheetViews>
  <sheetFormatPr defaultColWidth="9.140625" defaultRowHeight="13.5" customHeight="1"/>
  <cols>
    <col min="1" max="1" width="3.421875" style="102" customWidth="1"/>
    <col min="2" max="2" width="72.140625" style="102" customWidth="1"/>
    <col min="3" max="3" width="7.421875" style="102" customWidth="1"/>
    <col min="4" max="4" width="7.421875" style="102" bestFit="1" customWidth="1"/>
    <col min="5" max="5" width="9.140625" style="102" customWidth="1"/>
    <col min="6" max="6" width="4.421875" style="102" customWidth="1"/>
    <col min="7" max="16384" width="9.140625" style="102" customWidth="1"/>
  </cols>
  <sheetData>
    <row r="1" spans="1:6" ht="12.75" customHeight="1">
      <c r="A1" s="219" t="s">
        <v>412</v>
      </c>
      <c r="B1" s="219"/>
      <c r="C1" s="219"/>
      <c r="D1" s="219"/>
      <c r="E1" s="219"/>
      <c r="F1" s="219"/>
    </row>
    <row r="2" spans="1:6" ht="13.5" customHeight="1">
      <c r="A2" s="221" t="s">
        <v>880</v>
      </c>
      <c r="B2" s="221"/>
      <c r="C2" s="221"/>
      <c r="D2" s="221"/>
      <c r="E2" s="221"/>
      <c r="F2" s="221"/>
    </row>
    <row r="3" spans="1:6" ht="13.5" customHeight="1">
      <c r="A3" s="221" t="s">
        <v>110</v>
      </c>
      <c r="B3" s="221"/>
      <c r="C3" s="221"/>
      <c r="D3" s="221"/>
      <c r="E3" s="221"/>
      <c r="F3" s="221"/>
    </row>
    <row r="4" spans="1:6" ht="13.5" customHeight="1">
      <c r="A4" s="221" t="s">
        <v>729</v>
      </c>
      <c r="B4" s="221"/>
      <c r="C4" s="221"/>
      <c r="D4" s="221"/>
      <c r="E4" s="221"/>
      <c r="F4" s="221"/>
    </row>
    <row r="5" spans="1:6" ht="13.5" customHeight="1">
      <c r="A5" s="222" t="s">
        <v>872</v>
      </c>
      <c r="B5" s="222"/>
      <c r="C5" s="222"/>
      <c r="D5" s="222"/>
      <c r="E5" s="222"/>
      <c r="F5" s="222"/>
    </row>
    <row r="6" spans="1:2" ht="8.25" customHeight="1">
      <c r="A6" s="220"/>
      <c r="B6" s="220"/>
    </row>
    <row r="7" spans="1:6" ht="41.25">
      <c r="A7" s="128" t="s">
        <v>662</v>
      </c>
      <c r="B7" s="125" t="s">
        <v>873</v>
      </c>
      <c r="C7" s="6" t="s">
        <v>521</v>
      </c>
      <c r="D7" s="6" t="s">
        <v>530</v>
      </c>
      <c r="E7" s="6" t="s">
        <v>522</v>
      </c>
      <c r="F7" s="6" t="s">
        <v>523</v>
      </c>
    </row>
    <row r="8" spans="1:2" ht="12.75" customHeight="1">
      <c r="A8" s="84"/>
      <c r="B8" s="103"/>
    </row>
    <row r="9" spans="2:4" ht="13.5" customHeight="1">
      <c r="B9" s="104" t="s">
        <v>308</v>
      </c>
      <c r="C9" s="107"/>
      <c r="D9" s="107"/>
    </row>
    <row r="10" spans="2:4" ht="10.5" customHeight="1">
      <c r="B10" s="104"/>
      <c r="C10" s="107"/>
      <c r="D10" s="107"/>
    </row>
    <row r="11" spans="2:4" ht="13.5" customHeight="1">
      <c r="B11" s="104" t="s">
        <v>730</v>
      </c>
      <c r="C11" s="107"/>
      <c r="D11" s="107"/>
    </row>
    <row r="12" spans="1:6" ht="12.75">
      <c r="A12" s="105" t="s">
        <v>385</v>
      </c>
      <c r="B12" s="106" t="s">
        <v>635</v>
      </c>
      <c r="C12" s="107">
        <v>10000</v>
      </c>
      <c r="D12" s="107">
        <v>10000</v>
      </c>
      <c r="E12" s="107"/>
      <c r="F12" s="176">
        <f>E12/D12*100</f>
        <v>0</v>
      </c>
    </row>
    <row r="13" spans="1:6" ht="12.75">
      <c r="A13" s="105" t="s">
        <v>386</v>
      </c>
      <c r="B13" s="106" t="s">
        <v>884</v>
      </c>
      <c r="C13" s="107">
        <v>10000</v>
      </c>
      <c r="D13" s="107">
        <v>10000</v>
      </c>
      <c r="E13" s="107">
        <v>355</v>
      </c>
      <c r="F13" s="176">
        <f>E13/D13*100</f>
        <v>3.55</v>
      </c>
    </row>
    <row r="14" spans="1:6" ht="12.75">
      <c r="A14" s="105" t="s">
        <v>387</v>
      </c>
      <c r="B14" s="106" t="s">
        <v>317</v>
      </c>
      <c r="C14" s="107">
        <v>20000</v>
      </c>
      <c r="D14" s="107">
        <v>20000</v>
      </c>
      <c r="E14" s="107"/>
      <c r="F14" s="176">
        <f aca="true" t="shared" si="0" ref="F14:F76">E14/D14*100</f>
        <v>0</v>
      </c>
    </row>
    <row r="15" spans="1:6" ht="25.5">
      <c r="A15" s="105" t="s">
        <v>388</v>
      </c>
      <c r="B15" s="106" t="s">
        <v>0</v>
      </c>
      <c r="C15" s="107">
        <v>15000</v>
      </c>
      <c r="D15" s="107">
        <v>15000</v>
      </c>
      <c r="E15" s="107"/>
      <c r="F15" s="176">
        <f t="shared" si="0"/>
        <v>0</v>
      </c>
    </row>
    <row r="16" spans="1:6" ht="12.75">
      <c r="A16" s="105" t="s">
        <v>389</v>
      </c>
      <c r="B16" s="106" t="s">
        <v>1</v>
      </c>
      <c r="C16" s="107">
        <v>12000</v>
      </c>
      <c r="D16" s="107">
        <v>12000</v>
      </c>
      <c r="E16" s="107"/>
      <c r="F16" s="176">
        <f t="shared" si="0"/>
        <v>0</v>
      </c>
    </row>
    <row r="17" spans="1:6" ht="12.75">
      <c r="A17" s="105" t="s">
        <v>390</v>
      </c>
      <c r="B17" s="106" t="s">
        <v>827</v>
      </c>
      <c r="C17" s="107">
        <v>3000</v>
      </c>
      <c r="D17" s="107">
        <v>3000</v>
      </c>
      <c r="E17" s="107"/>
      <c r="F17" s="176">
        <f t="shared" si="0"/>
        <v>0</v>
      </c>
    </row>
    <row r="18" spans="1:6" ht="12.75">
      <c r="A18" s="105" t="s">
        <v>391</v>
      </c>
      <c r="B18" s="106" t="s">
        <v>496</v>
      </c>
      <c r="C18" s="107"/>
      <c r="D18" s="107">
        <v>500</v>
      </c>
      <c r="E18" s="107">
        <v>134</v>
      </c>
      <c r="F18" s="176">
        <f t="shared" si="0"/>
        <v>26.8</v>
      </c>
    </row>
    <row r="19" spans="1:6" ht="12.75">
      <c r="A19" s="105" t="s">
        <v>392</v>
      </c>
      <c r="B19" s="106" t="s">
        <v>497</v>
      </c>
      <c r="C19" s="107"/>
      <c r="D19" s="107">
        <v>917</v>
      </c>
      <c r="E19" s="107"/>
      <c r="F19" s="176">
        <f t="shared" si="0"/>
        <v>0</v>
      </c>
    </row>
    <row r="20" spans="1:6" ht="25.5">
      <c r="A20" s="105" t="s">
        <v>393</v>
      </c>
      <c r="B20" s="106" t="s">
        <v>498</v>
      </c>
      <c r="C20" s="107"/>
      <c r="D20" s="107">
        <v>10000</v>
      </c>
      <c r="E20" s="107">
        <v>67</v>
      </c>
      <c r="F20" s="176">
        <f t="shared" si="0"/>
        <v>0.67</v>
      </c>
    </row>
    <row r="21" spans="1:6" ht="12.75">
      <c r="A21" s="105" t="s">
        <v>394</v>
      </c>
      <c r="B21" s="106" t="s">
        <v>510</v>
      </c>
      <c r="C21" s="107"/>
      <c r="D21" s="107"/>
      <c r="E21" s="107">
        <v>600</v>
      </c>
      <c r="F21" s="176"/>
    </row>
    <row r="22" spans="1:6" ht="13.5" customHeight="1">
      <c r="A22" s="105"/>
      <c r="B22" s="104" t="s">
        <v>820</v>
      </c>
      <c r="C22" s="109">
        <f>SUM(C12:C21)</f>
        <v>70000</v>
      </c>
      <c r="D22" s="109">
        <f>SUM(D12:D21)</f>
        <v>81417</v>
      </c>
      <c r="E22" s="109">
        <f>SUM(E12:E21)</f>
        <v>1156</v>
      </c>
      <c r="F22" s="177">
        <f t="shared" si="0"/>
        <v>1.419850891091541</v>
      </c>
    </row>
    <row r="23" spans="1:6" ht="13.5" customHeight="1">
      <c r="A23" s="105"/>
      <c r="B23" s="104" t="s">
        <v>821</v>
      </c>
      <c r="C23" s="109">
        <f>C22*0.2</f>
        <v>14000</v>
      </c>
      <c r="D23" s="109">
        <v>16283</v>
      </c>
      <c r="E23" s="109">
        <v>191</v>
      </c>
      <c r="F23" s="177">
        <f t="shared" si="0"/>
        <v>1.1730025179635202</v>
      </c>
    </row>
    <row r="24" spans="1:6" ht="13.5" customHeight="1">
      <c r="A24" s="105"/>
      <c r="B24" s="104" t="s">
        <v>641</v>
      </c>
      <c r="C24" s="109">
        <f>SUM(C22:C23)</f>
        <v>84000</v>
      </c>
      <c r="D24" s="109">
        <f>SUM(D22:D23)</f>
        <v>97700</v>
      </c>
      <c r="E24" s="109">
        <f>SUM(E22:E23)</f>
        <v>1347</v>
      </c>
      <c r="F24" s="177">
        <f t="shared" si="0"/>
        <v>1.3787103377686798</v>
      </c>
    </row>
    <row r="25" spans="1:6" ht="13.5" customHeight="1">
      <c r="A25" s="105"/>
      <c r="B25" s="104"/>
      <c r="C25" s="107"/>
      <c r="D25" s="107"/>
      <c r="E25" s="107"/>
      <c r="F25" s="176"/>
    </row>
    <row r="26" spans="1:6" ht="13.5" customHeight="1">
      <c r="A26" s="105"/>
      <c r="B26" s="104" t="s">
        <v>822</v>
      </c>
      <c r="C26" s="107"/>
      <c r="D26" s="107"/>
      <c r="E26" s="107"/>
      <c r="F26" s="176"/>
    </row>
    <row r="27" spans="1:6" ht="13.5" customHeight="1">
      <c r="A27" s="105"/>
      <c r="B27" s="108" t="s">
        <v>499</v>
      </c>
      <c r="C27" s="107"/>
      <c r="D27" s="107"/>
      <c r="E27" s="107"/>
      <c r="F27" s="176"/>
    </row>
    <row r="28" spans="1:6" ht="13.5" customHeight="1">
      <c r="A28" s="105" t="s">
        <v>385</v>
      </c>
      <c r="B28" s="106" t="s">
        <v>500</v>
      </c>
      <c r="C28" s="107">
        <v>8400</v>
      </c>
      <c r="D28" s="107">
        <v>8400</v>
      </c>
      <c r="E28" s="107"/>
      <c r="F28" s="176">
        <f t="shared" si="0"/>
        <v>0</v>
      </c>
    </row>
    <row r="29" spans="1:6" ht="13.5" customHeight="1">
      <c r="A29" s="105" t="s">
        <v>386</v>
      </c>
      <c r="B29" s="106" t="s">
        <v>659</v>
      </c>
      <c r="C29" s="107">
        <v>840</v>
      </c>
      <c r="D29" s="107">
        <v>840</v>
      </c>
      <c r="E29" s="107">
        <v>60</v>
      </c>
      <c r="F29" s="176">
        <f t="shared" si="0"/>
        <v>7.142857142857142</v>
      </c>
    </row>
    <row r="30" spans="1:6" ht="13.5" customHeight="1">
      <c r="A30" s="105" t="s">
        <v>387</v>
      </c>
      <c r="B30" s="106" t="s">
        <v>857</v>
      </c>
      <c r="C30" s="107">
        <v>3900</v>
      </c>
      <c r="D30" s="107">
        <v>0</v>
      </c>
      <c r="E30" s="107"/>
      <c r="F30" s="176"/>
    </row>
    <row r="31" spans="1:6" ht="13.5" customHeight="1">
      <c r="A31" s="105" t="s">
        <v>388</v>
      </c>
      <c r="B31" s="106" t="s">
        <v>501</v>
      </c>
      <c r="C31" s="107">
        <v>500</v>
      </c>
      <c r="D31" s="107">
        <v>729</v>
      </c>
      <c r="E31" s="107">
        <v>729</v>
      </c>
      <c r="F31" s="176">
        <f t="shared" si="0"/>
        <v>100</v>
      </c>
    </row>
    <row r="32" spans="1:6" ht="13.5" customHeight="1">
      <c r="A32" s="105"/>
      <c r="B32" s="104" t="s">
        <v>502</v>
      </c>
      <c r="C32" s="109">
        <f>SUM(C28:C31)</f>
        <v>13640</v>
      </c>
      <c r="D32" s="109">
        <f>SUM(D28:D31)</f>
        <v>9969</v>
      </c>
      <c r="E32" s="109">
        <f>SUM(E28:E31)</f>
        <v>789</v>
      </c>
      <c r="F32" s="177">
        <f t="shared" si="0"/>
        <v>7.914535058681913</v>
      </c>
    </row>
    <row r="33" spans="1:6" ht="13.5" customHeight="1">
      <c r="A33" s="105"/>
      <c r="B33" s="104"/>
      <c r="C33" s="109"/>
      <c r="D33" s="107"/>
      <c r="E33" s="107"/>
      <c r="F33" s="176"/>
    </row>
    <row r="34" spans="1:6" ht="13.5" customHeight="1">
      <c r="A34" s="105"/>
      <c r="B34" s="108" t="s">
        <v>638</v>
      </c>
      <c r="C34" s="109"/>
      <c r="D34" s="107"/>
      <c r="E34" s="107"/>
      <c r="F34" s="176"/>
    </row>
    <row r="35" spans="1:6" ht="13.5" customHeight="1">
      <c r="A35" s="105" t="s">
        <v>385</v>
      </c>
      <c r="B35" s="106" t="s">
        <v>316</v>
      </c>
      <c r="C35" s="107">
        <v>2100</v>
      </c>
      <c r="D35" s="107">
        <v>2100</v>
      </c>
      <c r="E35" s="107">
        <v>2031</v>
      </c>
      <c r="F35" s="176">
        <f t="shared" si="0"/>
        <v>96.71428571428572</v>
      </c>
    </row>
    <row r="36" spans="1:6" ht="13.5" customHeight="1">
      <c r="A36" s="105" t="s">
        <v>386</v>
      </c>
      <c r="B36" s="106" t="s">
        <v>503</v>
      </c>
      <c r="C36" s="107"/>
      <c r="D36" s="107">
        <v>1667</v>
      </c>
      <c r="E36" s="107">
        <v>8</v>
      </c>
      <c r="F36" s="176">
        <f t="shared" si="0"/>
        <v>0.4799040191961607</v>
      </c>
    </row>
    <row r="37" spans="1:6" ht="13.5" customHeight="1">
      <c r="A37" s="105" t="s">
        <v>387</v>
      </c>
      <c r="B37" s="106" t="s">
        <v>504</v>
      </c>
      <c r="C37" s="107"/>
      <c r="D37" s="107">
        <v>417</v>
      </c>
      <c r="E37" s="107"/>
      <c r="F37" s="176">
        <f t="shared" si="0"/>
        <v>0</v>
      </c>
    </row>
    <row r="38" spans="1:6" ht="13.5" customHeight="1">
      <c r="A38" s="105" t="s">
        <v>388</v>
      </c>
      <c r="B38" s="106" t="s">
        <v>636</v>
      </c>
      <c r="C38" s="107">
        <v>5300</v>
      </c>
      <c r="D38" s="107">
        <v>5300</v>
      </c>
      <c r="E38" s="107"/>
      <c r="F38" s="176">
        <f t="shared" si="0"/>
        <v>0</v>
      </c>
    </row>
    <row r="39" spans="1:6" ht="13.5" customHeight="1">
      <c r="A39" s="105" t="s">
        <v>389</v>
      </c>
      <c r="B39" s="106" t="s">
        <v>637</v>
      </c>
      <c r="C39" s="107">
        <v>4000</v>
      </c>
      <c r="D39" s="107">
        <v>4000</v>
      </c>
      <c r="E39" s="107"/>
      <c r="F39" s="176">
        <f t="shared" si="0"/>
        <v>0</v>
      </c>
    </row>
    <row r="40" spans="1:6" ht="12.75">
      <c r="A40" s="105" t="s">
        <v>390</v>
      </c>
      <c r="B40" s="106" t="s">
        <v>315</v>
      </c>
      <c r="C40" s="107">
        <v>8000</v>
      </c>
      <c r="D40" s="107">
        <v>8000</v>
      </c>
      <c r="E40" s="107"/>
      <c r="F40" s="176">
        <f t="shared" si="0"/>
        <v>0</v>
      </c>
    </row>
    <row r="41" spans="1:6" ht="12.75">
      <c r="A41" s="105" t="s">
        <v>391</v>
      </c>
      <c r="B41" s="106" t="s">
        <v>885</v>
      </c>
      <c r="C41" s="107">
        <v>8000</v>
      </c>
      <c r="D41" s="107">
        <v>4300</v>
      </c>
      <c r="E41" s="107">
        <v>12</v>
      </c>
      <c r="F41" s="176">
        <f t="shared" si="0"/>
        <v>0.27906976744186046</v>
      </c>
    </row>
    <row r="42" spans="1:6" ht="12.75">
      <c r="A42" s="105" t="s">
        <v>392</v>
      </c>
      <c r="B42" s="106" t="s">
        <v>814</v>
      </c>
      <c r="C42" s="107">
        <v>1200</v>
      </c>
      <c r="D42" s="107">
        <v>1200</v>
      </c>
      <c r="E42" s="107"/>
      <c r="F42" s="176">
        <f t="shared" si="0"/>
        <v>0</v>
      </c>
    </row>
    <row r="43" spans="1:6" ht="12.75">
      <c r="A43" s="105" t="s">
        <v>393</v>
      </c>
      <c r="B43" s="106" t="s">
        <v>639</v>
      </c>
      <c r="C43" s="107">
        <v>3000</v>
      </c>
      <c r="D43" s="107">
        <v>3000</v>
      </c>
      <c r="E43" s="107"/>
      <c r="F43" s="176">
        <f t="shared" si="0"/>
        <v>0</v>
      </c>
    </row>
    <row r="44" spans="1:6" ht="12.75">
      <c r="A44" s="105" t="s">
        <v>394</v>
      </c>
      <c r="B44" s="106" t="s">
        <v>640</v>
      </c>
      <c r="C44" s="107">
        <v>19033</v>
      </c>
      <c r="D44" s="107">
        <v>18804</v>
      </c>
      <c r="E44" s="107"/>
      <c r="F44" s="176">
        <f t="shared" si="0"/>
        <v>0</v>
      </c>
    </row>
    <row r="45" spans="1:6" ht="12.75">
      <c r="A45" s="105" t="s">
        <v>395</v>
      </c>
      <c r="B45" s="106" t="s">
        <v>886</v>
      </c>
      <c r="C45" s="107">
        <v>6000</v>
      </c>
      <c r="D45" s="107">
        <v>6000</v>
      </c>
      <c r="E45" s="107"/>
      <c r="F45" s="176">
        <f t="shared" si="0"/>
        <v>0</v>
      </c>
    </row>
    <row r="46" spans="1:6" ht="12.75">
      <c r="A46" s="105" t="s">
        <v>396</v>
      </c>
      <c r="B46" s="106" t="s">
        <v>887</v>
      </c>
      <c r="C46" s="107">
        <v>10000</v>
      </c>
      <c r="D46" s="107">
        <v>0</v>
      </c>
      <c r="E46" s="107"/>
      <c r="F46" s="176"/>
    </row>
    <row r="47" spans="1:6" ht="12.75">
      <c r="A47" s="105" t="s">
        <v>397</v>
      </c>
      <c r="B47" s="106" t="s">
        <v>318</v>
      </c>
      <c r="C47" s="107">
        <v>1000</v>
      </c>
      <c r="D47" s="107">
        <v>1000</v>
      </c>
      <c r="E47" s="107"/>
      <c r="F47" s="176">
        <f t="shared" si="0"/>
        <v>0</v>
      </c>
    </row>
    <row r="48" spans="1:6" ht="13.5" customHeight="1">
      <c r="A48" s="105" t="s">
        <v>398</v>
      </c>
      <c r="B48" s="106" t="s">
        <v>802</v>
      </c>
      <c r="C48" s="107">
        <v>5500</v>
      </c>
      <c r="D48" s="107">
        <v>5500</v>
      </c>
      <c r="E48" s="107"/>
      <c r="F48" s="176">
        <f t="shared" si="0"/>
        <v>0</v>
      </c>
    </row>
    <row r="49" spans="1:6" ht="13.5" customHeight="1">
      <c r="A49" s="105" t="s">
        <v>399</v>
      </c>
      <c r="B49" s="106" t="s">
        <v>505</v>
      </c>
      <c r="C49" s="107">
        <v>11000</v>
      </c>
      <c r="D49" s="107">
        <v>13000</v>
      </c>
      <c r="E49" s="107">
        <v>1350</v>
      </c>
      <c r="F49" s="176">
        <f t="shared" si="0"/>
        <v>10.384615384615385</v>
      </c>
    </row>
    <row r="50" spans="1:6" ht="13.5" customHeight="1">
      <c r="A50" s="105" t="s">
        <v>400</v>
      </c>
      <c r="B50" s="106" t="s">
        <v>506</v>
      </c>
      <c r="C50" s="107">
        <v>1200</v>
      </c>
      <c r="D50" s="107">
        <v>1200</v>
      </c>
      <c r="E50" s="107"/>
      <c r="F50" s="176">
        <f t="shared" si="0"/>
        <v>0</v>
      </c>
    </row>
    <row r="51" spans="1:6" ht="13.5" customHeight="1">
      <c r="A51" s="105" t="s">
        <v>401</v>
      </c>
      <c r="B51" s="106" t="s">
        <v>507</v>
      </c>
      <c r="C51" s="107"/>
      <c r="D51" s="107">
        <v>3900</v>
      </c>
      <c r="E51" s="107">
        <v>250</v>
      </c>
      <c r="F51" s="176">
        <f t="shared" si="0"/>
        <v>6.41025641025641</v>
      </c>
    </row>
    <row r="52" spans="1:6" ht="13.5" customHeight="1">
      <c r="A52" s="105" t="s">
        <v>402</v>
      </c>
      <c r="B52" s="106" t="s">
        <v>508</v>
      </c>
      <c r="C52" s="107"/>
      <c r="D52" s="107">
        <v>16200</v>
      </c>
      <c r="E52" s="107">
        <v>3949</v>
      </c>
      <c r="F52" s="176">
        <f t="shared" si="0"/>
        <v>24.376543209876544</v>
      </c>
    </row>
    <row r="53" spans="1:6" ht="13.5" customHeight="1">
      <c r="A53" s="105" t="s">
        <v>717</v>
      </c>
      <c r="B53" s="106" t="s">
        <v>509</v>
      </c>
      <c r="C53" s="107"/>
      <c r="D53" s="107">
        <v>13000</v>
      </c>
      <c r="E53" s="107">
        <v>251</v>
      </c>
      <c r="F53" s="176">
        <f t="shared" si="0"/>
        <v>1.9307692307692308</v>
      </c>
    </row>
    <row r="54" spans="1:6" ht="13.5" customHeight="1">
      <c r="A54" s="105" t="s">
        <v>718</v>
      </c>
      <c r="B54" s="106" t="s">
        <v>510</v>
      </c>
      <c r="C54" s="107"/>
      <c r="D54" s="107">
        <v>13400</v>
      </c>
      <c r="E54" s="107">
        <v>4430</v>
      </c>
      <c r="F54" s="176">
        <f t="shared" si="0"/>
        <v>33.059701492537314</v>
      </c>
    </row>
    <row r="55" spans="1:6" ht="12.75">
      <c r="A55" s="105"/>
      <c r="B55" s="104" t="s">
        <v>642</v>
      </c>
      <c r="C55" s="109">
        <f>SUM(C35:C54)</f>
        <v>85333</v>
      </c>
      <c r="D55" s="109">
        <f>SUM(D35:D54)</f>
        <v>121988</v>
      </c>
      <c r="E55" s="109">
        <f>SUM(E35:E54)</f>
        <v>12281</v>
      </c>
      <c r="F55" s="177">
        <f t="shared" si="0"/>
        <v>10.067383677082992</v>
      </c>
    </row>
    <row r="56" spans="1:6" ht="12.75">
      <c r="A56" s="105"/>
      <c r="B56" s="106"/>
      <c r="C56" s="107"/>
      <c r="D56" s="107"/>
      <c r="F56" s="176"/>
    </row>
    <row r="57" spans="1:6" ht="13.5" customHeight="1">
      <c r="A57" s="105"/>
      <c r="B57" s="108" t="s">
        <v>819</v>
      </c>
      <c r="C57" s="107"/>
      <c r="D57" s="107"/>
      <c r="F57" s="176"/>
    </row>
    <row r="58" spans="1:6" ht="13.5" customHeight="1">
      <c r="A58" s="105" t="s">
        <v>385</v>
      </c>
      <c r="B58" s="106" t="s">
        <v>818</v>
      </c>
      <c r="C58" s="107">
        <v>7421</v>
      </c>
      <c r="D58" s="107">
        <v>7421</v>
      </c>
      <c r="E58" s="107">
        <v>3711</v>
      </c>
      <c r="F58" s="176">
        <f t="shared" si="0"/>
        <v>50.00673763643714</v>
      </c>
    </row>
    <row r="59" spans="1:6" ht="13.5" customHeight="1">
      <c r="A59" s="105" t="s">
        <v>386</v>
      </c>
      <c r="B59" s="106" t="s">
        <v>511</v>
      </c>
      <c r="C59" s="107"/>
      <c r="D59" s="107">
        <v>15000</v>
      </c>
      <c r="E59" s="107"/>
      <c r="F59" s="176">
        <f t="shared" si="0"/>
        <v>0</v>
      </c>
    </row>
    <row r="60" spans="1:6" ht="13.5" customHeight="1">
      <c r="A60" s="105" t="s">
        <v>387</v>
      </c>
      <c r="B60" s="106" t="s">
        <v>856</v>
      </c>
      <c r="C60" s="107">
        <v>6250</v>
      </c>
      <c r="D60" s="107">
        <v>6250</v>
      </c>
      <c r="E60" s="107">
        <v>5808</v>
      </c>
      <c r="F60" s="176">
        <f t="shared" si="0"/>
        <v>92.928</v>
      </c>
    </row>
    <row r="61" spans="1:6" ht="13.5" customHeight="1">
      <c r="A61" s="105" t="s">
        <v>388</v>
      </c>
      <c r="B61" s="106" t="s">
        <v>854</v>
      </c>
      <c r="C61" s="107">
        <v>160</v>
      </c>
      <c r="D61" s="107">
        <v>160</v>
      </c>
      <c r="E61" s="107">
        <v>113</v>
      </c>
      <c r="F61" s="176">
        <f t="shared" si="0"/>
        <v>70.625</v>
      </c>
    </row>
    <row r="62" spans="1:6" ht="13.5" customHeight="1">
      <c r="A62" s="105" t="s">
        <v>389</v>
      </c>
      <c r="B62" s="106" t="s">
        <v>495</v>
      </c>
      <c r="C62" s="107">
        <v>130</v>
      </c>
      <c r="D62" s="107">
        <v>130</v>
      </c>
      <c r="E62" s="107">
        <v>115</v>
      </c>
      <c r="F62" s="176">
        <f t="shared" si="0"/>
        <v>88.46153846153845</v>
      </c>
    </row>
    <row r="63" spans="1:6" ht="13.5" customHeight="1">
      <c r="A63" s="105" t="s">
        <v>390</v>
      </c>
      <c r="B63" s="106" t="s">
        <v>660</v>
      </c>
      <c r="C63" s="107">
        <v>250</v>
      </c>
      <c r="D63" s="107">
        <v>250</v>
      </c>
      <c r="E63" s="107"/>
      <c r="F63" s="176">
        <f t="shared" si="0"/>
        <v>0</v>
      </c>
    </row>
    <row r="64" spans="1:6" ht="13.5" customHeight="1">
      <c r="A64" s="105" t="s">
        <v>391</v>
      </c>
      <c r="B64" s="106" t="s">
        <v>855</v>
      </c>
      <c r="C64" s="107">
        <v>800</v>
      </c>
      <c r="D64" s="107">
        <v>800</v>
      </c>
      <c r="E64" s="107"/>
      <c r="F64" s="176">
        <f t="shared" si="0"/>
        <v>0</v>
      </c>
    </row>
    <row r="65" spans="1:6" ht="13.5" customHeight="1">
      <c r="A65" s="105"/>
      <c r="B65" s="104" t="s">
        <v>823</v>
      </c>
      <c r="C65" s="109">
        <f>SUM(C58:C64)</f>
        <v>15011</v>
      </c>
      <c r="D65" s="109">
        <f>SUM(D58:D64)</f>
        <v>30011</v>
      </c>
      <c r="E65" s="109">
        <f>SUM(E58:E64)</f>
        <v>9747</v>
      </c>
      <c r="F65" s="177">
        <f t="shared" si="0"/>
        <v>32.47809136649895</v>
      </c>
    </row>
    <row r="66" spans="1:6" ht="12.75">
      <c r="A66" s="105"/>
      <c r="B66" s="106"/>
      <c r="C66" s="107"/>
      <c r="D66" s="107"/>
      <c r="E66" s="109"/>
      <c r="F66" s="177"/>
    </row>
    <row r="67" spans="1:6" ht="13.5" customHeight="1">
      <c r="A67" s="105"/>
      <c r="B67" s="104" t="s">
        <v>824</v>
      </c>
      <c r="C67" s="109">
        <f>C32+C55+C65</f>
        <v>113984</v>
      </c>
      <c r="D67" s="109">
        <f>D32+D55+D65</f>
        <v>161968</v>
      </c>
      <c r="E67" s="109">
        <f>E32+E55+E65</f>
        <v>22817</v>
      </c>
      <c r="F67" s="177">
        <f t="shared" si="0"/>
        <v>14.087350587770423</v>
      </c>
    </row>
    <row r="68" spans="1:6" ht="13.5" customHeight="1">
      <c r="A68" s="105"/>
      <c r="B68" s="104" t="s">
        <v>733</v>
      </c>
      <c r="C68" s="109">
        <v>22797</v>
      </c>
      <c r="D68" s="109">
        <v>32406</v>
      </c>
      <c r="E68" s="109">
        <v>4512</v>
      </c>
      <c r="F68" s="177">
        <f t="shared" si="0"/>
        <v>13.92334752823551</v>
      </c>
    </row>
    <row r="69" spans="1:6" ht="13.5" customHeight="1">
      <c r="A69" s="105"/>
      <c r="B69" s="104" t="s">
        <v>825</v>
      </c>
      <c r="C69" s="109">
        <f>SUM(C67:C68)</f>
        <v>136781</v>
      </c>
      <c r="D69" s="109">
        <f>SUM(D67:D68)</f>
        <v>194374</v>
      </c>
      <c r="E69" s="109">
        <f>SUM(E67:E68)</f>
        <v>27329</v>
      </c>
      <c r="F69" s="177">
        <f t="shared" si="0"/>
        <v>14.060008025764764</v>
      </c>
    </row>
    <row r="70" spans="1:6" ht="13.5" customHeight="1">
      <c r="A70" s="105"/>
      <c r="B70" s="104"/>
      <c r="C70" s="109"/>
      <c r="D70" s="109"/>
      <c r="E70" s="107"/>
      <c r="F70" s="176"/>
    </row>
    <row r="71" spans="1:6" ht="13.5" customHeight="1">
      <c r="A71" s="105"/>
      <c r="B71" s="104" t="s">
        <v>512</v>
      </c>
      <c r="C71" s="109"/>
      <c r="D71" s="109"/>
      <c r="E71" s="107"/>
      <c r="F71" s="176"/>
    </row>
    <row r="72" spans="1:6" ht="13.5" customHeight="1">
      <c r="A72" s="105"/>
      <c r="B72" s="106" t="s">
        <v>513</v>
      </c>
      <c r="C72" s="107">
        <v>0</v>
      </c>
      <c r="D72" s="107">
        <v>1100</v>
      </c>
      <c r="E72" s="107">
        <v>0</v>
      </c>
      <c r="F72" s="176">
        <f t="shared" si="0"/>
        <v>0</v>
      </c>
    </row>
    <row r="73" spans="1:6" ht="13.5" customHeight="1">
      <c r="A73" s="105"/>
      <c r="B73" s="104" t="s">
        <v>514</v>
      </c>
      <c r="C73" s="109">
        <f>SUM(C72)</f>
        <v>0</v>
      </c>
      <c r="D73" s="109">
        <f>SUM(D72)</f>
        <v>1100</v>
      </c>
      <c r="E73" s="109">
        <f>SUM(E72)</f>
        <v>0</v>
      </c>
      <c r="F73" s="176">
        <f t="shared" si="0"/>
        <v>0</v>
      </c>
    </row>
    <row r="74" spans="1:6" ht="13.5" customHeight="1">
      <c r="A74" s="105"/>
      <c r="B74" s="104"/>
      <c r="C74" s="109"/>
      <c r="D74" s="109"/>
      <c r="E74" s="107"/>
      <c r="F74" s="176"/>
    </row>
    <row r="75" spans="1:6" ht="12.75">
      <c r="A75" s="105"/>
      <c r="B75" s="104" t="s">
        <v>633</v>
      </c>
      <c r="C75" s="109"/>
      <c r="D75" s="107"/>
      <c r="E75" s="107"/>
      <c r="F75" s="176"/>
    </row>
    <row r="76" spans="1:6" ht="12.75">
      <c r="A76" s="105" t="s">
        <v>385</v>
      </c>
      <c r="B76" s="106" t="s">
        <v>632</v>
      </c>
      <c r="C76" s="107">
        <v>2250</v>
      </c>
      <c r="D76" s="107">
        <v>2250</v>
      </c>
      <c r="E76" s="107">
        <v>0</v>
      </c>
      <c r="F76" s="176">
        <f t="shared" si="0"/>
        <v>0</v>
      </c>
    </row>
    <row r="77" spans="1:6" ht="25.5">
      <c r="A77" s="105" t="s">
        <v>386</v>
      </c>
      <c r="B77" s="106" t="s">
        <v>727</v>
      </c>
      <c r="C77" s="107">
        <v>4380</v>
      </c>
      <c r="D77" s="107">
        <v>0</v>
      </c>
      <c r="E77" s="107"/>
      <c r="F77" s="176"/>
    </row>
    <row r="78" spans="1:6" ht="12.75">
      <c r="A78" s="105" t="s">
        <v>387</v>
      </c>
      <c r="B78" s="106" t="s">
        <v>199</v>
      </c>
      <c r="C78" s="107"/>
      <c r="D78" s="107">
        <v>2000</v>
      </c>
      <c r="E78" s="107">
        <v>2000</v>
      </c>
      <c r="F78" s="176">
        <f aca="true" t="shared" si="1" ref="F78:F137">E78/D78*100</f>
        <v>100</v>
      </c>
    </row>
    <row r="79" spans="1:6" ht="12.75">
      <c r="A79" s="105" t="s">
        <v>388</v>
      </c>
      <c r="B79" s="106" t="s">
        <v>219</v>
      </c>
      <c r="C79" s="107"/>
      <c r="D79" s="107">
        <v>1000</v>
      </c>
      <c r="E79" s="107">
        <v>1000</v>
      </c>
      <c r="F79" s="176">
        <f t="shared" si="1"/>
        <v>100</v>
      </c>
    </row>
    <row r="80" spans="1:6" ht="25.5">
      <c r="A80" s="105" t="s">
        <v>389</v>
      </c>
      <c r="B80" s="106" t="s">
        <v>218</v>
      </c>
      <c r="C80" s="107"/>
      <c r="D80" s="107">
        <v>500</v>
      </c>
      <c r="E80" s="107">
        <v>500</v>
      </c>
      <c r="F80" s="176">
        <f t="shared" si="1"/>
        <v>100</v>
      </c>
    </row>
    <row r="81" spans="1:6" ht="12.75">
      <c r="A81" s="105" t="s">
        <v>390</v>
      </c>
      <c r="B81" s="106" t="s">
        <v>515</v>
      </c>
      <c r="C81" s="107"/>
      <c r="D81" s="107">
        <v>100</v>
      </c>
      <c r="E81" s="107">
        <v>100</v>
      </c>
      <c r="F81" s="176">
        <f t="shared" si="1"/>
        <v>100</v>
      </c>
    </row>
    <row r="82" spans="1:6" ht="12.75">
      <c r="A82" s="105" t="s">
        <v>391</v>
      </c>
      <c r="B82" s="106" t="s">
        <v>216</v>
      </c>
      <c r="C82" s="107"/>
      <c r="D82" s="107">
        <v>50</v>
      </c>
      <c r="E82" s="107">
        <v>50</v>
      </c>
      <c r="F82" s="176">
        <f t="shared" si="1"/>
        <v>100</v>
      </c>
    </row>
    <row r="83" spans="1:6" ht="12.75">
      <c r="A83" s="105"/>
      <c r="B83" s="104" t="s">
        <v>634</v>
      </c>
      <c r="C83" s="109">
        <f>SUM(C76:C82)</f>
        <v>6630</v>
      </c>
      <c r="D83" s="109">
        <f>SUM(D76:D82)</f>
        <v>5900</v>
      </c>
      <c r="E83" s="109">
        <f>SUM(E76:E82)</f>
        <v>3650</v>
      </c>
      <c r="F83" s="177">
        <f t="shared" si="1"/>
        <v>61.86440677966102</v>
      </c>
    </row>
    <row r="84" spans="1:6" ht="12.75">
      <c r="A84" s="105"/>
      <c r="B84" s="106"/>
      <c r="C84" s="107"/>
      <c r="D84" s="107"/>
      <c r="E84" s="107"/>
      <c r="F84" s="176"/>
    </row>
    <row r="85" spans="1:6" ht="12.75">
      <c r="A85" s="105"/>
      <c r="B85" s="104" t="s">
        <v>661</v>
      </c>
      <c r="C85" s="109">
        <v>3000</v>
      </c>
      <c r="D85" s="109">
        <v>3000</v>
      </c>
      <c r="E85" s="107"/>
      <c r="F85" s="177">
        <f t="shared" si="1"/>
        <v>0</v>
      </c>
    </row>
    <row r="86" spans="1:6" ht="12.75">
      <c r="A86" s="105"/>
      <c r="B86" s="106"/>
      <c r="C86" s="107"/>
      <c r="D86" s="107"/>
      <c r="E86" s="107"/>
      <c r="F86" s="176"/>
    </row>
    <row r="87" spans="1:6" s="110" customFormat="1" ht="13.5" customHeight="1">
      <c r="A87" s="105"/>
      <c r="B87" s="104" t="s">
        <v>643</v>
      </c>
      <c r="C87" s="109">
        <f>C129</f>
        <v>12120</v>
      </c>
      <c r="D87" s="109">
        <f>D129</f>
        <v>20820</v>
      </c>
      <c r="E87" s="109">
        <v>8149</v>
      </c>
      <c r="F87" s="177">
        <f t="shared" si="1"/>
        <v>39.1402497598463</v>
      </c>
    </row>
    <row r="88" spans="1:6" s="110" customFormat="1" ht="13.5" customHeight="1">
      <c r="A88" s="105"/>
      <c r="B88" s="104"/>
      <c r="C88" s="109"/>
      <c r="D88" s="107"/>
      <c r="E88" s="109"/>
      <c r="F88" s="176"/>
    </row>
    <row r="89" spans="2:6" s="110" customFormat="1" ht="13.5" customHeight="1">
      <c r="B89" s="104" t="s">
        <v>826</v>
      </c>
      <c r="C89" s="109">
        <f>C69+C24+C83+C85+C87+C73</f>
        <v>242531</v>
      </c>
      <c r="D89" s="109">
        <f>D69+D24+D83+D85+D87+D73</f>
        <v>322894</v>
      </c>
      <c r="E89" s="109">
        <f>E69+E24+E83+E85+E87+E73</f>
        <v>40475</v>
      </c>
      <c r="F89" s="177">
        <f t="shared" si="1"/>
        <v>12.535073429670419</v>
      </c>
    </row>
    <row r="90" spans="2:6" s="110" customFormat="1" ht="12.75">
      <c r="B90" s="104"/>
      <c r="C90" s="109"/>
      <c r="D90" s="107"/>
      <c r="E90" s="109"/>
      <c r="F90" s="176"/>
    </row>
    <row r="91" spans="2:6" s="110" customFormat="1" ht="13.5" customHeight="1">
      <c r="B91" s="104" t="s">
        <v>883</v>
      </c>
      <c r="C91" s="109"/>
      <c r="D91" s="107"/>
      <c r="E91" s="109"/>
      <c r="F91" s="176"/>
    </row>
    <row r="92" spans="1:6" ht="13.5" customHeight="1">
      <c r="A92" s="102" t="s">
        <v>385</v>
      </c>
      <c r="B92" s="106" t="s">
        <v>644</v>
      </c>
      <c r="C92" s="107">
        <v>8000</v>
      </c>
      <c r="D92" s="107">
        <v>6250</v>
      </c>
      <c r="E92" s="107"/>
      <c r="F92" s="176">
        <f t="shared" si="1"/>
        <v>0</v>
      </c>
    </row>
    <row r="93" spans="1:6" ht="13.5" customHeight="1">
      <c r="A93" s="102" t="s">
        <v>386</v>
      </c>
      <c r="B93" s="106" t="s">
        <v>516</v>
      </c>
      <c r="C93" s="107"/>
      <c r="D93" s="107">
        <v>2667</v>
      </c>
      <c r="E93" s="107">
        <v>2552</v>
      </c>
      <c r="F93" s="176">
        <f t="shared" si="1"/>
        <v>95.68803899512561</v>
      </c>
    </row>
    <row r="94" spans="1:6" ht="12.75">
      <c r="A94" s="102" t="s">
        <v>387</v>
      </c>
      <c r="B94" s="106" t="s">
        <v>415</v>
      </c>
      <c r="C94" s="107">
        <v>850</v>
      </c>
      <c r="D94" s="107">
        <v>850</v>
      </c>
      <c r="E94" s="107">
        <v>850</v>
      </c>
      <c r="F94" s="176">
        <f t="shared" si="1"/>
        <v>100</v>
      </c>
    </row>
    <row r="95" spans="1:6" ht="12.75">
      <c r="A95" s="102" t="s">
        <v>388</v>
      </c>
      <c r="B95" s="106" t="s">
        <v>664</v>
      </c>
      <c r="C95" s="107">
        <f>SUM(C92:C94)</f>
        <v>8850</v>
      </c>
      <c r="D95" s="107">
        <f>SUM(D92:D94)</f>
        <v>9767</v>
      </c>
      <c r="E95" s="107">
        <f>SUM(E92:E94)</f>
        <v>3402</v>
      </c>
      <c r="F95" s="176">
        <f t="shared" si="1"/>
        <v>34.831575714139454</v>
      </c>
    </row>
    <row r="96" spans="1:6" ht="13.5" customHeight="1">
      <c r="A96" s="102" t="s">
        <v>389</v>
      </c>
      <c r="B96" s="106" t="s">
        <v>732</v>
      </c>
      <c r="C96" s="107">
        <f>C95*0.2</f>
        <v>1770</v>
      </c>
      <c r="D96" s="107">
        <v>1953</v>
      </c>
      <c r="E96" s="107">
        <v>608</v>
      </c>
      <c r="F96" s="176">
        <f t="shared" si="1"/>
        <v>31.131592421915006</v>
      </c>
    </row>
    <row r="97" spans="2:6" s="110" customFormat="1" ht="13.5" customHeight="1">
      <c r="B97" s="104" t="s">
        <v>517</v>
      </c>
      <c r="C97" s="109">
        <f>C95+C96</f>
        <v>10620</v>
      </c>
      <c r="D97" s="109">
        <f>D95+D96</f>
        <v>11720</v>
      </c>
      <c r="E97" s="109">
        <f>E95+E96</f>
        <v>4010</v>
      </c>
      <c r="F97" s="177">
        <f t="shared" si="1"/>
        <v>34.215017064846414</v>
      </c>
    </row>
    <row r="98" spans="2:6" s="110" customFormat="1" ht="12.75">
      <c r="B98" s="104"/>
      <c r="C98" s="109"/>
      <c r="D98" s="107"/>
      <c r="E98" s="109"/>
      <c r="F98" s="176"/>
    </row>
    <row r="99" spans="2:6" s="110" customFormat="1" ht="13.5" customHeight="1">
      <c r="B99" s="104" t="s">
        <v>7</v>
      </c>
      <c r="C99" s="109"/>
      <c r="D99" s="107"/>
      <c r="E99" s="109"/>
      <c r="F99" s="176"/>
    </row>
    <row r="100" spans="1:6" s="110" customFormat="1" ht="13.5" customHeight="1">
      <c r="A100" s="102" t="s">
        <v>385</v>
      </c>
      <c r="B100" s="106" t="s">
        <v>2</v>
      </c>
      <c r="C100" s="107">
        <v>417</v>
      </c>
      <c r="D100" s="107">
        <v>417</v>
      </c>
      <c r="E100" s="109"/>
      <c r="F100" s="176">
        <f t="shared" si="1"/>
        <v>0</v>
      </c>
    </row>
    <row r="101" spans="1:6" s="110" customFormat="1" ht="13.5" customHeight="1">
      <c r="A101" s="102" t="s">
        <v>386</v>
      </c>
      <c r="B101" s="106" t="s">
        <v>731</v>
      </c>
      <c r="C101" s="107">
        <v>83</v>
      </c>
      <c r="D101" s="107">
        <v>83</v>
      </c>
      <c r="E101" s="109"/>
      <c r="F101" s="176">
        <f t="shared" si="1"/>
        <v>0</v>
      </c>
    </row>
    <row r="102" spans="1:6" s="110" customFormat="1" ht="13.5" customHeight="1">
      <c r="A102" s="102" t="s">
        <v>387</v>
      </c>
      <c r="B102" s="106" t="s">
        <v>3</v>
      </c>
      <c r="C102" s="107">
        <v>2596</v>
      </c>
      <c r="D102" s="107">
        <v>2596</v>
      </c>
      <c r="E102" s="109"/>
      <c r="F102" s="176">
        <f t="shared" si="1"/>
        <v>0</v>
      </c>
    </row>
    <row r="103" spans="1:6" s="110" customFormat="1" ht="13.5" customHeight="1">
      <c r="A103" s="102" t="s">
        <v>388</v>
      </c>
      <c r="B103" s="106" t="s">
        <v>732</v>
      </c>
      <c r="C103" s="107">
        <v>520</v>
      </c>
      <c r="D103" s="107">
        <v>520</v>
      </c>
      <c r="E103" s="109"/>
      <c r="F103" s="176">
        <f t="shared" si="1"/>
        <v>0</v>
      </c>
    </row>
    <row r="104" spans="1:6" s="110" customFormat="1" ht="13.5" customHeight="1">
      <c r="A104" s="102" t="s">
        <v>389</v>
      </c>
      <c r="B104" s="106" t="s">
        <v>5</v>
      </c>
      <c r="C104" s="107">
        <v>1484</v>
      </c>
      <c r="D104" s="107">
        <v>1484</v>
      </c>
      <c r="E104" s="107">
        <v>1484</v>
      </c>
      <c r="F104" s="176">
        <f t="shared" si="1"/>
        <v>100</v>
      </c>
    </row>
    <row r="105" spans="1:6" s="110" customFormat="1" ht="13.5" customHeight="1">
      <c r="A105" s="102"/>
      <c r="B105" s="104" t="s">
        <v>813</v>
      </c>
      <c r="C105" s="109">
        <f>SUM(C100:C104)</f>
        <v>5100</v>
      </c>
      <c r="D105" s="109">
        <f>SUM(D100:D104)</f>
        <v>5100</v>
      </c>
      <c r="E105" s="109">
        <f>SUM(E100:E104)</f>
        <v>1484</v>
      </c>
      <c r="F105" s="177">
        <f t="shared" si="1"/>
        <v>29.09803921568627</v>
      </c>
    </row>
    <row r="106" spans="1:6" s="110" customFormat="1" ht="13.5" customHeight="1">
      <c r="A106" s="102"/>
      <c r="B106" s="104"/>
      <c r="C106" s="109"/>
      <c r="D106" s="109"/>
      <c r="E106" s="109"/>
      <c r="F106" s="176"/>
    </row>
    <row r="107" spans="1:6" s="110" customFormat="1" ht="13.5" customHeight="1">
      <c r="A107" s="102"/>
      <c r="B107" s="104" t="s">
        <v>773</v>
      </c>
      <c r="C107" s="109"/>
      <c r="D107" s="109"/>
      <c r="E107" s="109"/>
      <c r="F107" s="176"/>
    </row>
    <row r="108" spans="1:6" s="110" customFormat="1" ht="13.5" customHeight="1">
      <c r="A108" s="102" t="s">
        <v>385</v>
      </c>
      <c r="B108" s="106" t="s">
        <v>518</v>
      </c>
      <c r="C108" s="109"/>
      <c r="D108" s="107">
        <v>6667</v>
      </c>
      <c r="E108" s="107">
        <v>2500</v>
      </c>
      <c r="F108" s="176">
        <f t="shared" si="1"/>
        <v>37.49812509374531</v>
      </c>
    </row>
    <row r="109" spans="1:6" s="110" customFormat="1" ht="13.5" customHeight="1">
      <c r="A109" s="102" t="s">
        <v>386</v>
      </c>
      <c r="B109" s="106" t="s">
        <v>732</v>
      </c>
      <c r="C109" s="109"/>
      <c r="D109" s="107">
        <v>1333</v>
      </c>
      <c r="E109" s="107">
        <v>500</v>
      </c>
      <c r="F109" s="176">
        <f t="shared" si="1"/>
        <v>37.50937734433609</v>
      </c>
    </row>
    <row r="110" spans="1:6" s="110" customFormat="1" ht="13.5" customHeight="1">
      <c r="A110" s="102"/>
      <c r="B110" s="104" t="s">
        <v>519</v>
      </c>
      <c r="C110" s="109">
        <f>SUM(C108:C109)</f>
        <v>0</v>
      </c>
      <c r="D110" s="109">
        <f>SUM(D108:D109)</f>
        <v>8000</v>
      </c>
      <c r="E110" s="109">
        <f>SUM(E108:E109)</f>
        <v>3000</v>
      </c>
      <c r="F110" s="177">
        <f t="shared" si="1"/>
        <v>37.5</v>
      </c>
    </row>
    <row r="111" spans="1:6" s="110" customFormat="1" ht="13.5" customHeight="1">
      <c r="A111" s="102"/>
      <c r="B111" s="106"/>
      <c r="C111" s="109"/>
      <c r="D111" s="107"/>
      <c r="E111" s="109"/>
      <c r="F111" s="176"/>
    </row>
    <row r="112" spans="2:6" s="110" customFormat="1" ht="13.5" customHeight="1">
      <c r="B112" s="104" t="s">
        <v>410</v>
      </c>
      <c r="C112" s="109"/>
      <c r="D112" s="107"/>
      <c r="E112" s="109"/>
      <c r="F112" s="176"/>
    </row>
    <row r="113" spans="1:6" ht="13.5" customHeight="1">
      <c r="A113" s="102" t="s">
        <v>385</v>
      </c>
      <c r="B113" s="102" t="s">
        <v>645</v>
      </c>
      <c r="C113" s="107">
        <v>333</v>
      </c>
      <c r="D113" s="107">
        <v>333</v>
      </c>
      <c r="E113" s="107"/>
      <c r="F113" s="176">
        <f t="shared" si="1"/>
        <v>0</v>
      </c>
    </row>
    <row r="114" spans="1:6" ht="13.5" customHeight="1">
      <c r="A114" s="102" t="s">
        <v>386</v>
      </c>
      <c r="B114" s="102" t="s">
        <v>520</v>
      </c>
      <c r="C114" s="107"/>
      <c r="D114" s="107">
        <v>417</v>
      </c>
      <c r="E114" s="107"/>
      <c r="F114" s="176">
        <f t="shared" si="1"/>
        <v>0</v>
      </c>
    </row>
    <row r="115" spans="1:6" ht="13.5" customHeight="1">
      <c r="A115" s="102" t="s">
        <v>387</v>
      </c>
      <c r="B115" s="102" t="s">
        <v>732</v>
      </c>
      <c r="C115" s="107">
        <f>C113*0.2</f>
        <v>66.60000000000001</v>
      </c>
      <c r="D115" s="107">
        <v>150</v>
      </c>
      <c r="E115" s="107"/>
      <c r="F115" s="176">
        <f t="shared" si="1"/>
        <v>0</v>
      </c>
    </row>
    <row r="116" spans="2:6" s="110" customFormat="1" ht="13.5" customHeight="1">
      <c r="B116" s="110" t="s">
        <v>416</v>
      </c>
      <c r="C116" s="109">
        <f>SUM(C113:C115)</f>
        <v>399.6</v>
      </c>
      <c r="D116" s="109">
        <f>SUM(D113:D115)</f>
        <v>900</v>
      </c>
      <c r="E116" s="109">
        <f>SUM(E113:E115)</f>
        <v>0</v>
      </c>
      <c r="F116" s="177">
        <f t="shared" si="1"/>
        <v>0</v>
      </c>
    </row>
    <row r="117" spans="3:6" s="110" customFormat="1" ht="13.5" customHeight="1">
      <c r="C117" s="109"/>
      <c r="D117" s="107"/>
      <c r="E117" s="109"/>
      <c r="F117" s="176"/>
    </row>
    <row r="118" spans="2:6" s="110" customFormat="1" ht="13.5" customHeight="1">
      <c r="B118" s="110" t="s">
        <v>224</v>
      </c>
      <c r="C118" s="109"/>
      <c r="D118" s="107"/>
      <c r="E118" s="109"/>
      <c r="F118" s="176"/>
    </row>
    <row r="119" spans="1:6" s="110" customFormat="1" ht="13.5" customHeight="1">
      <c r="A119" s="102" t="s">
        <v>385</v>
      </c>
      <c r="B119" s="102" t="s">
        <v>128</v>
      </c>
      <c r="C119" s="107"/>
      <c r="D119" s="107"/>
      <c r="E119" s="107">
        <v>173</v>
      </c>
      <c r="F119" s="176"/>
    </row>
    <row r="120" spans="1:6" s="110" customFormat="1" ht="13.5" customHeight="1">
      <c r="A120" s="102" t="s">
        <v>386</v>
      </c>
      <c r="B120" s="102" t="s">
        <v>732</v>
      </c>
      <c r="C120" s="107"/>
      <c r="D120" s="107"/>
      <c r="E120" s="107">
        <v>35</v>
      </c>
      <c r="F120" s="176"/>
    </row>
    <row r="121" spans="2:6" s="110" customFormat="1" ht="13.5" customHeight="1">
      <c r="B121" s="110" t="s">
        <v>225</v>
      </c>
      <c r="C121" s="109"/>
      <c r="D121" s="107"/>
      <c r="E121" s="109">
        <f>SUM(E119:E120)</f>
        <v>208</v>
      </c>
      <c r="F121" s="176"/>
    </row>
    <row r="122" spans="3:6" s="110" customFormat="1" ht="13.5" customHeight="1">
      <c r="C122" s="109"/>
      <c r="D122" s="107"/>
      <c r="E122" s="109"/>
      <c r="F122" s="176"/>
    </row>
    <row r="123" spans="2:6" s="110" customFormat="1" ht="13.5" customHeight="1">
      <c r="B123" s="110" t="s">
        <v>616</v>
      </c>
      <c r="C123" s="109"/>
      <c r="D123" s="107"/>
      <c r="E123" s="109"/>
      <c r="F123" s="176"/>
    </row>
    <row r="124" spans="1:6" s="110" customFormat="1" ht="13.5" customHeight="1">
      <c r="A124" s="102" t="s">
        <v>385</v>
      </c>
      <c r="B124" s="102" t="s">
        <v>494</v>
      </c>
      <c r="C124" s="107">
        <v>1250</v>
      </c>
      <c r="D124" s="107">
        <v>1250</v>
      </c>
      <c r="E124" s="107">
        <v>1216</v>
      </c>
      <c r="F124" s="176">
        <f t="shared" si="1"/>
        <v>97.28</v>
      </c>
    </row>
    <row r="125" spans="1:6" s="110" customFormat="1" ht="13.5" customHeight="1">
      <c r="A125" s="102" t="s">
        <v>386</v>
      </c>
      <c r="B125" s="102" t="s">
        <v>4</v>
      </c>
      <c r="C125" s="107">
        <v>250</v>
      </c>
      <c r="D125" s="107">
        <v>250</v>
      </c>
      <c r="E125" s="107">
        <v>243</v>
      </c>
      <c r="F125" s="176">
        <f t="shared" si="1"/>
        <v>97.2</v>
      </c>
    </row>
    <row r="126" spans="2:6" s="110" customFormat="1" ht="13.5" customHeight="1">
      <c r="B126" s="110" t="s">
        <v>849</v>
      </c>
      <c r="C126" s="109">
        <f>SUM(C124:C125)</f>
        <v>1500</v>
      </c>
      <c r="D126" s="109">
        <f>SUM(D124:D125)</f>
        <v>1500</v>
      </c>
      <c r="E126" s="109">
        <f>SUM(E124:E125)</f>
        <v>1459</v>
      </c>
      <c r="F126" s="177">
        <f t="shared" si="1"/>
        <v>97.26666666666667</v>
      </c>
    </row>
    <row r="127" spans="3:6" s="110" customFormat="1" ht="13.5" customHeight="1">
      <c r="C127" s="109"/>
      <c r="D127" s="107"/>
      <c r="E127" s="109"/>
      <c r="F127" s="176"/>
    </row>
    <row r="128" spans="2:6" s="110" customFormat="1" ht="13.5" customHeight="1">
      <c r="B128" s="110" t="s">
        <v>800</v>
      </c>
      <c r="C128" s="109">
        <f>C97+C105+C116+C126+C110</f>
        <v>17619.6</v>
      </c>
      <c r="D128" s="109">
        <f>D97+D105+D116+D126+D110</f>
        <v>27220</v>
      </c>
      <c r="E128" s="109">
        <v>10161</v>
      </c>
      <c r="F128" s="177">
        <f t="shared" si="1"/>
        <v>37.32916972814107</v>
      </c>
    </row>
    <row r="129" spans="2:6" s="110" customFormat="1" ht="13.5" customHeight="1">
      <c r="B129" s="110" t="s">
        <v>801</v>
      </c>
      <c r="C129" s="109">
        <f>C97+C126</f>
        <v>12120</v>
      </c>
      <c r="D129" s="109">
        <v>20820</v>
      </c>
      <c r="E129" s="109">
        <v>8149</v>
      </c>
      <c r="F129" s="177">
        <f t="shared" si="1"/>
        <v>39.1402497598463</v>
      </c>
    </row>
    <row r="130" spans="3:6" s="110" customFormat="1" ht="13.5" customHeight="1">
      <c r="C130" s="109"/>
      <c r="D130" s="107"/>
      <c r="E130" s="109"/>
      <c r="F130" s="177"/>
    </row>
    <row r="131" spans="2:6" s="110" customFormat="1" ht="13.5" customHeight="1">
      <c r="B131" s="110" t="s">
        <v>319</v>
      </c>
      <c r="C131" s="109">
        <f>C24+C100+C101</f>
        <v>84500</v>
      </c>
      <c r="D131" s="109">
        <f>D24+D100+D101</f>
        <v>98200</v>
      </c>
      <c r="E131" s="109">
        <f>E24+E100+E101</f>
        <v>1347</v>
      </c>
      <c r="F131" s="177">
        <f t="shared" si="1"/>
        <v>1.3716904276985744</v>
      </c>
    </row>
    <row r="132" spans="2:6" s="110" customFormat="1" ht="13.5" customHeight="1">
      <c r="B132" s="110" t="s">
        <v>320</v>
      </c>
      <c r="C132" s="109">
        <f>C69+C97+C103+C102+C116+C126+C110+C121</f>
        <v>152416.6</v>
      </c>
      <c r="D132" s="109">
        <f>D69+D97+D103+D102+D116+D126+D110+D121</f>
        <v>219610</v>
      </c>
      <c r="E132" s="109">
        <f>E69+E97+E103+E102+E116+E126+E110+E121</f>
        <v>36006</v>
      </c>
      <c r="F132" s="177">
        <f t="shared" si="1"/>
        <v>16.39542825918674</v>
      </c>
    </row>
    <row r="133" spans="2:6" s="110" customFormat="1" ht="13.5" customHeight="1">
      <c r="B133" s="110" t="s">
        <v>321</v>
      </c>
      <c r="C133" s="109">
        <f>C104+C73</f>
        <v>1484</v>
      </c>
      <c r="D133" s="109">
        <f>D104+D73</f>
        <v>2584</v>
      </c>
      <c r="E133" s="109">
        <f>E104+E73</f>
        <v>1484</v>
      </c>
      <c r="F133" s="177">
        <f t="shared" si="1"/>
        <v>57.43034055727554</v>
      </c>
    </row>
    <row r="134" spans="2:6" s="110" customFormat="1" ht="13.5" customHeight="1">
      <c r="B134" s="110" t="s">
        <v>322</v>
      </c>
      <c r="C134" s="109">
        <f>C83</f>
        <v>6630</v>
      </c>
      <c r="D134" s="109">
        <f>D83</f>
        <v>5900</v>
      </c>
      <c r="E134" s="109">
        <f>E83</f>
        <v>3650</v>
      </c>
      <c r="F134" s="177">
        <f t="shared" si="1"/>
        <v>61.86440677966102</v>
      </c>
    </row>
    <row r="135" spans="2:6" s="110" customFormat="1" ht="13.5" customHeight="1">
      <c r="B135" s="104" t="s">
        <v>323</v>
      </c>
      <c r="C135" s="109">
        <f>C85</f>
        <v>3000</v>
      </c>
      <c r="D135" s="109">
        <f>D85</f>
        <v>3000</v>
      </c>
      <c r="E135" s="109">
        <f>E85</f>
        <v>0</v>
      </c>
      <c r="F135" s="177">
        <f t="shared" si="1"/>
        <v>0</v>
      </c>
    </row>
    <row r="136" spans="3:6" ht="13.5" customHeight="1">
      <c r="C136" s="107"/>
      <c r="D136" s="107"/>
      <c r="E136" s="107"/>
      <c r="F136" s="177"/>
    </row>
    <row r="137" spans="2:6" s="110" customFormat="1" ht="13.5" customHeight="1">
      <c r="B137" s="110" t="s">
        <v>734</v>
      </c>
      <c r="C137" s="109">
        <f>C128-C129+C89</f>
        <v>248030.6</v>
      </c>
      <c r="D137" s="109">
        <f>D128-D129+D89</f>
        <v>329294</v>
      </c>
      <c r="E137" s="109">
        <f>E128-E129+E89</f>
        <v>42487</v>
      </c>
      <c r="F137" s="177">
        <f t="shared" si="1"/>
        <v>12.902451912272921</v>
      </c>
    </row>
    <row r="138" spans="3:4" ht="13.5" customHeight="1">
      <c r="C138" s="107"/>
      <c r="D138" s="107"/>
    </row>
    <row r="139" spans="3:4" ht="13.5" customHeight="1">
      <c r="C139" s="107"/>
      <c r="D139" s="107"/>
    </row>
    <row r="140" spans="3:4" ht="13.5" customHeight="1">
      <c r="C140" s="107"/>
      <c r="D140" s="107"/>
    </row>
    <row r="141" spans="3:4" ht="13.5" customHeight="1">
      <c r="C141" s="107"/>
      <c r="D141" s="107"/>
    </row>
    <row r="142" spans="3:4" ht="13.5" customHeight="1">
      <c r="C142" s="107"/>
      <c r="D142" s="107"/>
    </row>
    <row r="143" spans="3:4" ht="13.5" customHeight="1">
      <c r="C143" s="107"/>
      <c r="D143" s="107"/>
    </row>
    <row r="144" spans="3:4" ht="13.5" customHeight="1">
      <c r="C144" s="107"/>
      <c r="D144" s="107"/>
    </row>
    <row r="145" spans="3:4" ht="13.5" customHeight="1">
      <c r="C145" s="107"/>
      <c r="D145" s="107"/>
    </row>
    <row r="146" spans="3:4" ht="13.5" customHeight="1">
      <c r="C146" s="107"/>
      <c r="D146" s="107"/>
    </row>
    <row r="147" spans="3:4" ht="13.5" customHeight="1">
      <c r="C147" s="107"/>
      <c r="D147" s="107"/>
    </row>
    <row r="148" spans="3:4" ht="13.5" customHeight="1">
      <c r="C148" s="107"/>
      <c r="D148" s="107"/>
    </row>
    <row r="149" spans="3:4" ht="13.5" customHeight="1">
      <c r="C149" s="107"/>
      <c r="D149" s="107"/>
    </row>
    <row r="150" spans="3:4" ht="13.5" customHeight="1">
      <c r="C150" s="107"/>
      <c r="D150" s="107"/>
    </row>
    <row r="151" spans="3:4" ht="13.5" customHeight="1">
      <c r="C151" s="107"/>
      <c r="D151" s="107"/>
    </row>
    <row r="152" spans="3:4" ht="13.5" customHeight="1">
      <c r="C152" s="107"/>
      <c r="D152" s="107"/>
    </row>
    <row r="153" spans="3:4" ht="13.5" customHeight="1">
      <c r="C153" s="107"/>
      <c r="D153" s="107"/>
    </row>
    <row r="154" spans="3:4" ht="13.5" customHeight="1">
      <c r="C154" s="107"/>
      <c r="D154" s="107"/>
    </row>
    <row r="155" spans="3:4" ht="13.5" customHeight="1">
      <c r="C155" s="107"/>
      <c r="D155" s="107"/>
    </row>
    <row r="156" spans="3:4" ht="13.5" customHeight="1">
      <c r="C156" s="107"/>
      <c r="D156" s="107"/>
    </row>
    <row r="157" spans="3:4" ht="13.5" customHeight="1">
      <c r="C157" s="107"/>
      <c r="D157" s="107"/>
    </row>
    <row r="158" spans="3:4" ht="13.5" customHeight="1">
      <c r="C158" s="107"/>
      <c r="D158" s="107"/>
    </row>
    <row r="159" spans="3:4" ht="13.5" customHeight="1">
      <c r="C159" s="107"/>
      <c r="D159" s="107"/>
    </row>
    <row r="160" spans="3:4" ht="13.5" customHeight="1">
      <c r="C160" s="107"/>
      <c r="D160" s="107"/>
    </row>
    <row r="161" spans="3:4" ht="13.5" customHeight="1">
      <c r="C161" s="107"/>
      <c r="D161" s="107"/>
    </row>
    <row r="162" spans="3:4" ht="13.5" customHeight="1">
      <c r="C162" s="107"/>
      <c r="D162" s="107"/>
    </row>
    <row r="163" spans="3:4" ht="13.5" customHeight="1">
      <c r="C163" s="107"/>
      <c r="D163" s="107"/>
    </row>
    <row r="164" spans="3:4" ht="13.5" customHeight="1">
      <c r="C164" s="107"/>
      <c r="D164" s="107"/>
    </row>
    <row r="165" spans="3:4" ht="13.5" customHeight="1">
      <c r="C165" s="107"/>
      <c r="D165" s="107"/>
    </row>
    <row r="166" spans="3:4" ht="13.5" customHeight="1">
      <c r="C166" s="107"/>
      <c r="D166" s="107"/>
    </row>
    <row r="167" spans="3:4" ht="13.5" customHeight="1">
      <c r="C167" s="107"/>
      <c r="D167" s="107"/>
    </row>
    <row r="168" spans="3:4" ht="13.5" customHeight="1">
      <c r="C168" s="107"/>
      <c r="D168" s="107"/>
    </row>
    <row r="169" spans="3:4" ht="13.5" customHeight="1">
      <c r="C169" s="107"/>
      <c r="D169" s="107"/>
    </row>
    <row r="170" spans="3:4" ht="13.5" customHeight="1">
      <c r="C170" s="107"/>
      <c r="D170" s="107"/>
    </row>
    <row r="171" spans="3:4" ht="13.5" customHeight="1">
      <c r="C171" s="107"/>
      <c r="D171" s="107"/>
    </row>
    <row r="172" spans="3:4" ht="13.5" customHeight="1">
      <c r="C172" s="107"/>
      <c r="D172" s="107"/>
    </row>
    <row r="173" spans="3:4" ht="13.5" customHeight="1">
      <c r="C173" s="107"/>
      <c r="D173" s="107"/>
    </row>
    <row r="174" spans="3:4" ht="13.5" customHeight="1">
      <c r="C174" s="107"/>
      <c r="D174" s="107"/>
    </row>
    <row r="175" spans="3:4" ht="13.5" customHeight="1">
      <c r="C175" s="107"/>
      <c r="D175" s="107"/>
    </row>
    <row r="176" spans="3:4" ht="13.5" customHeight="1">
      <c r="C176" s="107"/>
      <c r="D176" s="107"/>
    </row>
    <row r="177" spans="3:4" ht="13.5" customHeight="1">
      <c r="C177" s="107"/>
      <c r="D177" s="107"/>
    </row>
    <row r="178" spans="3:4" ht="13.5" customHeight="1">
      <c r="C178" s="107"/>
      <c r="D178" s="107"/>
    </row>
    <row r="179" spans="3:4" ht="13.5" customHeight="1">
      <c r="C179" s="107"/>
      <c r="D179" s="107"/>
    </row>
    <row r="180" spans="3:4" ht="13.5" customHeight="1">
      <c r="C180" s="107"/>
      <c r="D180" s="107"/>
    </row>
    <row r="181" spans="3:4" ht="13.5" customHeight="1">
      <c r="C181" s="107"/>
      <c r="D181" s="107"/>
    </row>
    <row r="182" spans="3:4" ht="13.5" customHeight="1">
      <c r="C182" s="107"/>
      <c r="D182" s="107"/>
    </row>
    <row r="183" spans="3:4" ht="13.5" customHeight="1">
      <c r="C183" s="107"/>
      <c r="D183" s="107"/>
    </row>
    <row r="184" spans="3:4" ht="13.5" customHeight="1">
      <c r="C184" s="107"/>
      <c r="D184" s="107"/>
    </row>
    <row r="185" spans="3:4" ht="13.5" customHeight="1">
      <c r="C185" s="107"/>
      <c r="D185" s="107"/>
    </row>
    <row r="186" spans="3:4" ht="13.5" customHeight="1">
      <c r="C186" s="107"/>
      <c r="D186" s="107"/>
    </row>
    <row r="187" spans="3:4" ht="13.5" customHeight="1">
      <c r="C187" s="107"/>
      <c r="D187" s="107"/>
    </row>
    <row r="188" spans="3:4" ht="13.5" customHeight="1">
      <c r="C188" s="107"/>
      <c r="D188" s="107"/>
    </row>
    <row r="189" spans="3:4" ht="13.5" customHeight="1">
      <c r="C189" s="107"/>
      <c r="D189" s="107"/>
    </row>
    <row r="190" spans="3:4" ht="13.5" customHeight="1">
      <c r="C190" s="107"/>
      <c r="D190" s="107"/>
    </row>
    <row r="191" spans="3:4" ht="13.5" customHeight="1">
      <c r="C191" s="107"/>
      <c r="D191" s="107"/>
    </row>
    <row r="192" spans="3:4" ht="13.5" customHeight="1">
      <c r="C192" s="107"/>
      <c r="D192" s="107"/>
    </row>
    <row r="193" spans="3:4" ht="13.5" customHeight="1">
      <c r="C193" s="107"/>
      <c r="D193" s="107"/>
    </row>
    <row r="194" spans="3:4" ht="13.5" customHeight="1">
      <c r="C194" s="107"/>
      <c r="D194" s="107"/>
    </row>
    <row r="195" spans="3:4" ht="13.5" customHeight="1">
      <c r="C195" s="107"/>
      <c r="D195" s="107"/>
    </row>
    <row r="196" spans="3:4" ht="13.5" customHeight="1">
      <c r="C196" s="107"/>
      <c r="D196" s="107"/>
    </row>
    <row r="197" spans="3:4" ht="13.5" customHeight="1">
      <c r="C197" s="107"/>
      <c r="D197" s="107"/>
    </row>
    <row r="198" spans="3:4" ht="13.5" customHeight="1">
      <c r="C198" s="107"/>
      <c r="D198" s="107"/>
    </row>
    <row r="199" spans="3:4" ht="13.5" customHeight="1">
      <c r="C199" s="107"/>
      <c r="D199" s="107"/>
    </row>
    <row r="200" spans="3:4" ht="13.5" customHeight="1">
      <c r="C200" s="107"/>
      <c r="D200" s="107"/>
    </row>
    <row r="201" spans="3:4" ht="13.5" customHeight="1">
      <c r="C201" s="107"/>
      <c r="D201" s="107"/>
    </row>
    <row r="202" spans="3:4" ht="13.5" customHeight="1">
      <c r="C202" s="107"/>
      <c r="D202" s="107"/>
    </row>
    <row r="203" spans="3:4" ht="13.5" customHeight="1">
      <c r="C203" s="107"/>
      <c r="D203" s="107"/>
    </row>
    <row r="204" spans="3:4" ht="13.5" customHeight="1">
      <c r="C204" s="107"/>
      <c r="D204" s="107"/>
    </row>
    <row r="205" spans="3:4" ht="13.5" customHeight="1">
      <c r="C205" s="107"/>
      <c r="D205" s="107"/>
    </row>
    <row r="206" spans="3:4" ht="13.5" customHeight="1">
      <c r="C206" s="107"/>
      <c r="D206" s="107"/>
    </row>
    <row r="207" spans="3:4" ht="13.5" customHeight="1">
      <c r="C207" s="107"/>
      <c r="D207" s="107"/>
    </row>
    <row r="208" spans="3:4" ht="13.5" customHeight="1">
      <c r="C208" s="107"/>
      <c r="D208" s="107"/>
    </row>
    <row r="209" spans="3:4" ht="13.5" customHeight="1">
      <c r="C209" s="107"/>
      <c r="D209" s="107"/>
    </row>
    <row r="210" spans="3:4" ht="13.5" customHeight="1">
      <c r="C210" s="107"/>
      <c r="D210" s="107"/>
    </row>
    <row r="211" spans="3:4" ht="13.5" customHeight="1">
      <c r="C211" s="107"/>
      <c r="D211" s="107"/>
    </row>
    <row r="212" spans="3:4" ht="13.5" customHeight="1">
      <c r="C212" s="107"/>
      <c r="D212" s="107"/>
    </row>
    <row r="213" spans="3:4" ht="13.5" customHeight="1">
      <c r="C213" s="107"/>
      <c r="D213" s="107"/>
    </row>
    <row r="214" spans="3:4" ht="13.5" customHeight="1">
      <c r="C214" s="107"/>
      <c r="D214" s="107"/>
    </row>
    <row r="215" spans="3:4" ht="13.5" customHeight="1">
      <c r="C215" s="107"/>
      <c r="D215" s="107"/>
    </row>
    <row r="216" spans="3:4" ht="13.5" customHeight="1">
      <c r="C216" s="107"/>
      <c r="D216" s="107"/>
    </row>
    <row r="217" spans="3:4" ht="13.5" customHeight="1">
      <c r="C217" s="107"/>
      <c r="D217" s="107"/>
    </row>
    <row r="218" spans="3:4" ht="13.5" customHeight="1">
      <c r="C218" s="107"/>
      <c r="D218" s="107"/>
    </row>
    <row r="219" spans="3:4" ht="13.5" customHeight="1">
      <c r="C219" s="107"/>
      <c r="D219" s="107"/>
    </row>
    <row r="220" spans="3:4" ht="13.5" customHeight="1">
      <c r="C220" s="107"/>
      <c r="D220" s="107"/>
    </row>
    <row r="221" spans="3:4" ht="13.5" customHeight="1">
      <c r="C221" s="107"/>
      <c r="D221" s="107"/>
    </row>
    <row r="222" spans="3:4" ht="13.5" customHeight="1">
      <c r="C222" s="107"/>
      <c r="D222" s="107"/>
    </row>
    <row r="223" spans="3:4" ht="13.5" customHeight="1">
      <c r="C223" s="107"/>
      <c r="D223" s="107"/>
    </row>
    <row r="224" spans="3:4" ht="13.5" customHeight="1">
      <c r="C224" s="107"/>
      <c r="D224" s="107"/>
    </row>
    <row r="225" spans="3:4" ht="13.5" customHeight="1">
      <c r="C225" s="107"/>
      <c r="D225" s="107"/>
    </row>
    <row r="226" spans="3:4" ht="13.5" customHeight="1">
      <c r="C226" s="107"/>
      <c r="D226" s="107"/>
    </row>
    <row r="227" spans="3:4" ht="13.5" customHeight="1">
      <c r="C227" s="107"/>
      <c r="D227" s="107"/>
    </row>
    <row r="228" spans="3:4" ht="13.5" customHeight="1">
      <c r="C228" s="107"/>
      <c r="D228" s="107"/>
    </row>
    <row r="229" spans="3:4" ht="13.5" customHeight="1">
      <c r="C229" s="107"/>
      <c r="D229" s="107"/>
    </row>
    <row r="230" spans="3:4" ht="13.5" customHeight="1">
      <c r="C230" s="107"/>
      <c r="D230" s="107"/>
    </row>
    <row r="231" spans="3:4" ht="13.5" customHeight="1">
      <c r="C231" s="107"/>
      <c r="D231" s="107"/>
    </row>
    <row r="232" spans="3:4" ht="13.5" customHeight="1">
      <c r="C232" s="107"/>
      <c r="D232" s="107"/>
    </row>
    <row r="233" spans="3:4" ht="13.5" customHeight="1">
      <c r="C233" s="107"/>
      <c r="D233" s="107"/>
    </row>
    <row r="234" spans="3:4" ht="13.5" customHeight="1">
      <c r="C234" s="107"/>
      <c r="D234" s="107"/>
    </row>
    <row r="235" spans="3:4" ht="13.5" customHeight="1">
      <c r="C235" s="107"/>
      <c r="D235" s="107"/>
    </row>
    <row r="236" spans="3:4" ht="13.5" customHeight="1">
      <c r="C236" s="107"/>
      <c r="D236" s="107"/>
    </row>
    <row r="237" spans="3:4" ht="13.5" customHeight="1">
      <c r="C237" s="107"/>
      <c r="D237" s="107"/>
    </row>
    <row r="238" spans="3:4" ht="13.5" customHeight="1">
      <c r="C238" s="107"/>
      <c r="D238" s="107"/>
    </row>
    <row r="239" spans="3:4" ht="13.5" customHeight="1">
      <c r="C239" s="107"/>
      <c r="D239" s="107"/>
    </row>
    <row r="240" spans="3:4" ht="13.5" customHeight="1">
      <c r="C240" s="107"/>
      <c r="D240" s="107"/>
    </row>
    <row r="241" spans="3:4" ht="13.5" customHeight="1">
      <c r="C241" s="107"/>
      <c r="D241" s="107"/>
    </row>
    <row r="242" spans="3:4" ht="13.5" customHeight="1">
      <c r="C242" s="107"/>
      <c r="D242" s="107"/>
    </row>
    <row r="243" spans="3:4" ht="13.5" customHeight="1">
      <c r="C243" s="107"/>
      <c r="D243" s="107"/>
    </row>
    <row r="244" spans="3:4" ht="13.5" customHeight="1">
      <c r="C244" s="107"/>
      <c r="D244" s="107"/>
    </row>
    <row r="245" spans="3:4" ht="13.5" customHeight="1">
      <c r="C245" s="107"/>
      <c r="D245" s="107"/>
    </row>
    <row r="246" spans="3:4" ht="13.5" customHeight="1">
      <c r="C246" s="107"/>
      <c r="D246" s="107"/>
    </row>
  </sheetData>
  <mergeCells count="6">
    <mergeCell ref="A1:F1"/>
    <mergeCell ref="A6:B6"/>
    <mergeCell ref="A2:F2"/>
    <mergeCell ref="A3:F3"/>
    <mergeCell ref="A4:F4"/>
    <mergeCell ref="A5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V18"/>
  <sheetViews>
    <sheetView workbookViewId="0" topLeftCell="D1">
      <selection activeCell="I23" sqref="I23"/>
    </sheetView>
  </sheetViews>
  <sheetFormatPr defaultColWidth="9.140625" defaultRowHeight="12.75"/>
  <cols>
    <col min="1" max="1" width="18.7109375" style="0" customWidth="1"/>
    <col min="2" max="2" width="8.421875" style="0" customWidth="1"/>
    <col min="3" max="3" width="8.421875" style="0" bestFit="1" customWidth="1"/>
    <col min="4" max="5" width="8.421875" style="0" customWidth="1"/>
    <col min="6" max="6" width="8.421875" style="0" bestFit="1" customWidth="1"/>
    <col min="7" max="8" width="8.421875" style="0" customWidth="1"/>
    <col min="9" max="9" width="8.421875" style="0" bestFit="1" customWidth="1"/>
    <col min="10" max="11" width="8.421875" style="0" customWidth="1"/>
    <col min="12" max="12" width="8.421875" style="0" bestFit="1" customWidth="1"/>
    <col min="13" max="13" width="8.421875" style="0" customWidth="1"/>
    <col min="14" max="15" width="4.421875" style="0" customWidth="1"/>
    <col min="16" max="16" width="7.00390625" style="0" bestFit="1" customWidth="1"/>
    <col min="17" max="19" width="7.28125" style="0" bestFit="1" customWidth="1"/>
    <col min="20" max="20" width="10.140625" style="0" customWidth="1"/>
    <col min="21" max="21" width="10.140625" style="0" bestFit="1" customWidth="1"/>
    <col min="22" max="22" width="10.140625" style="0" customWidth="1"/>
  </cols>
  <sheetData>
    <row r="1" spans="17:22" ht="15.75">
      <c r="Q1" s="189" t="s">
        <v>680</v>
      </c>
      <c r="R1" s="189"/>
      <c r="S1" s="189"/>
      <c r="T1" s="189"/>
      <c r="U1" s="189"/>
      <c r="V1" s="189"/>
    </row>
    <row r="2" spans="1:22" s="1" customFormat="1" ht="15.75">
      <c r="A2" s="191" t="s">
        <v>880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spans="1:22" s="1" customFormat="1" ht="15.75">
      <c r="A3" s="191" t="s">
        <v>110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</row>
    <row r="4" spans="1:22" s="1" customFormat="1" ht="15.75">
      <c r="A4" s="191" t="s">
        <v>681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</row>
    <row r="5" spans="1:22" s="1" customFormat="1" ht="15.75">
      <c r="A5" s="191" t="s">
        <v>872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</row>
    <row r="6" spans="1:16" s="1" customFormat="1" ht="15.75">
      <c r="A6" s="7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2" s="16" customFormat="1" ht="24.75" customHeight="1">
      <c r="A7" s="205" t="s">
        <v>873</v>
      </c>
      <c r="B7" s="205" t="s">
        <v>682</v>
      </c>
      <c r="C7" s="205"/>
      <c r="D7" s="205"/>
      <c r="E7" s="205" t="s">
        <v>684</v>
      </c>
      <c r="F7" s="205"/>
      <c r="G7" s="205"/>
      <c r="H7" s="205" t="s">
        <v>676</v>
      </c>
      <c r="I7" s="205"/>
      <c r="J7" s="205"/>
      <c r="K7" s="205" t="s">
        <v>683</v>
      </c>
      <c r="L7" s="205"/>
      <c r="M7" s="205"/>
      <c r="N7" s="205" t="s">
        <v>677</v>
      </c>
      <c r="O7" s="205"/>
      <c r="P7" s="205"/>
      <c r="Q7" s="205" t="s">
        <v>678</v>
      </c>
      <c r="R7" s="205"/>
      <c r="S7" s="205"/>
      <c r="T7" s="205" t="s">
        <v>882</v>
      </c>
      <c r="U7" s="205"/>
      <c r="V7" s="205"/>
    </row>
    <row r="8" spans="1:22" s="16" customFormat="1" ht="39.75" customHeight="1">
      <c r="A8" s="205"/>
      <c r="B8" s="6" t="s">
        <v>534</v>
      </c>
      <c r="C8" s="6" t="s">
        <v>530</v>
      </c>
      <c r="D8" s="6" t="s">
        <v>522</v>
      </c>
      <c r="E8" s="6" t="s">
        <v>534</v>
      </c>
      <c r="F8" s="6" t="s">
        <v>530</v>
      </c>
      <c r="G8" s="6" t="s">
        <v>522</v>
      </c>
      <c r="H8" s="6" t="s">
        <v>534</v>
      </c>
      <c r="I8" s="6" t="s">
        <v>530</v>
      </c>
      <c r="J8" s="6" t="s">
        <v>522</v>
      </c>
      <c r="K8" s="6" t="s">
        <v>534</v>
      </c>
      <c r="L8" s="6" t="s">
        <v>530</v>
      </c>
      <c r="M8" s="6" t="s">
        <v>522</v>
      </c>
      <c r="N8" s="6" t="s">
        <v>534</v>
      </c>
      <c r="O8" s="6" t="s">
        <v>530</v>
      </c>
      <c r="P8" s="6" t="s">
        <v>522</v>
      </c>
      <c r="Q8" s="6" t="s">
        <v>534</v>
      </c>
      <c r="R8" s="6" t="s">
        <v>530</v>
      </c>
      <c r="S8" s="6" t="s">
        <v>522</v>
      </c>
      <c r="T8" s="6" t="s">
        <v>534</v>
      </c>
      <c r="U8" s="6" t="s">
        <v>530</v>
      </c>
      <c r="V8" s="6" t="s">
        <v>522</v>
      </c>
    </row>
    <row r="9" spans="2:20" s="16" customFormat="1" ht="15" customHeigh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7"/>
    </row>
    <row r="10" spans="1:22" s="1" customFormat="1" ht="24.75" customHeight="1">
      <c r="A10" s="77" t="s">
        <v>245</v>
      </c>
      <c r="B10" s="45">
        <v>262840</v>
      </c>
      <c r="C10" s="45">
        <v>273565</v>
      </c>
      <c r="D10" s="45">
        <v>109911</v>
      </c>
      <c r="E10" s="45">
        <v>78632</v>
      </c>
      <c r="F10" s="45">
        <v>82035</v>
      </c>
      <c r="G10" s="45">
        <v>31719</v>
      </c>
      <c r="H10" s="45">
        <v>250439</v>
      </c>
      <c r="I10" s="45">
        <v>247594</v>
      </c>
      <c r="J10" s="45">
        <v>81865</v>
      </c>
      <c r="K10" s="45">
        <v>129386</v>
      </c>
      <c r="L10" s="45">
        <v>132672</v>
      </c>
      <c r="M10" s="45">
        <v>84948</v>
      </c>
      <c r="N10" s="45"/>
      <c r="O10" s="45"/>
      <c r="P10" s="45"/>
      <c r="Q10" s="45">
        <v>34105</v>
      </c>
      <c r="R10" s="45">
        <v>34105</v>
      </c>
      <c r="S10" s="45">
        <v>15973</v>
      </c>
      <c r="T10" s="45">
        <f>B10+E10+H10+K10+N10+Q10</f>
        <v>755402</v>
      </c>
      <c r="U10" s="45">
        <f>C10+F10+I10+L10+O10+R10</f>
        <v>769971</v>
      </c>
      <c r="V10" s="45">
        <f>D10+G10+J10+M10+P10+S10</f>
        <v>324416</v>
      </c>
    </row>
    <row r="11" spans="1:22" s="1" customFormat="1" ht="24.75" customHeight="1">
      <c r="A11" s="16" t="s">
        <v>866</v>
      </c>
      <c r="B11" s="44">
        <v>148775</v>
      </c>
      <c r="C11" s="44">
        <v>153475</v>
      </c>
      <c r="D11" s="44">
        <v>66114</v>
      </c>
      <c r="E11" s="44">
        <v>41699</v>
      </c>
      <c r="F11" s="44">
        <v>43203</v>
      </c>
      <c r="G11" s="44">
        <v>19491</v>
      </c>
      <c r="H11" s="44">
        <v>117936</v>
      </c>
      <c r="I11" s="44">
        <v>117736</v>
      </c>
      <c r="J11" s="44">
        <v>60890</v>
      </c>
      <c r="K11" s="44"/>
      <c r="L11" s="44"/>
      <c r="M11" s="45"/>
      <c r="N11" s="44"/>
      <c r="O11" s="44"/>
      <c r="P11" s="44"/>
      <c r="Q11" s="44"/>
      <c r="R11" s="44"/>
      <c r="S11" s="45">
        <f aca="true" t="shared" si="0" ref="S11:S16">Q11+R11</f>
        <v>0</v>
      </c>
      <c r="T11" s="45">
        <f aca="true" t="shared" si="1" ref="T11:V18">B11+E11+H11+K11+N11+Q11</f>
        <v>308410</v>
      </c>
      <c r="U11" s="45">
        <f t="shared" si="1"/>
        <v>314414</v>
      </c>
      <c r="V11" s="45">
        <f t="shared" si="1"/>
        <v>146495</v>
      </c>
    </row>
    <row r="12" spans="1:22" s="1" customFormat="1" ht="24.75" customHeight="1">
      <c r="A12" s="16" t="s">
        <v>867</v>
      </c>
      <c r="B12" s="44">
        <v>101266</v>
      </c>
      <c r="C12" s="44">
        <v>104434</v>
      </c>
      <c r="D12" s="44">
        <v>51046</v>
      </c>
      <c r="E12" s="44">
        <v>29381</v>
      </c>
      <c r="F12" s="44">
        <v>30395</v>
      </c>
      <c r="G12" s="44">
        <v>14987</v>
      </c>
      <c r="H12" s="44">
        <v>15065</v>
      </c>
      <c r="I12" s="44">
        <v>15065</v>
      </c>
      <c r="J12" s="44">
        <v>7484</v>
      </c>
      <c r="K12" s="44"/>
      <c r="L12" s="44"/>
      <c r="M12" s="45"/>
      <c r="N12" s="44">
        <v>39</v>
      </c>
      <c r="O12" s="44">
        <v>39</v>
      </c>
      <c r="P12" s="44"/>
      <c r="Q12" s="44"/>
      <c r="R12" s="44"/>
      <c r="S12" s="45">
        <f t="shared" si="0"/>
        <v>0</v>
      </c>
      <c r="T12" s="45">
        <f t="shared" si="1"/>
        <v>145751</v>
      </c>
      <c r="U12" s="45">
        <f t="shared" si="1"/>
        <v>149933</v>
      </c>
      <c r="V12" s="45">
        <f t="shared" si="1"/>
        <v>73517</v>
      </c>
    </row>
    <row r="13" spans="1:22" s="1" customFormat="1" ht="24.75" customHeight="1">
      <c r="A13" s="16" t="s">
        <v>246</v>
      </c>
      <c r="B13" s="44">
        <v>166145</v>
      </c>
      <c r="C13" s="44">
        <v>173276</v>
      </c>
      <c r="D13" s="44">
        <v>82088</v>
      </c>
      <c r="E13" s="44">
        <v>48044</v>
      </c>
      <c r="F13" s="44">
        <v>50326</v>
      </c>
      <c r="G13" s="44">
        <v>24101</v>
      </c>
      <c r="H13" s="44">
        <v>32762</v>
      </c>
      <c r="I13" s="44">
        <v>32762</v>
      </c>
      <c r="J13" s="44">
        <v>18767</v>
      </c>
      <c r="K13" s="44"/>
      <c r="L13" s="44"/>
      <c r="M13" s="45"/>
      <c r="N13" s="44"/>
      <c r="O13" s="44"/>
      <c r="P13" s="44"/>
      <c r="Q13" s="44"/>
      <c r="R13" s="44"/>
      <c r="S13" s="45">
        <f t="shared" si="0"/>
        <v>0</v>
      </c>
      <c r="T13" s="45">
        <f t="shared" si="1"/>
        <v>246951</v>
      </c>
      <c r="U13" s="45">
        <f t="shared" si="1"/>
        <v>256364</v>
      </c>
      <c r="V13" s="45">
        <f t="shared" si="1"/>
        <v>124956</v>
      </c>
    </row>
    <row r="14" spans="1:22" s="1" customFormat="1" ht="24.75" customHeight="1">
      <c r="A14" s="16" t="s">
        <v>543</v>
      </c>
      <c r="B14" s="44">
        <v>69881</v>
      </c>
      <c r="C14" s="44">
        <v>72281</v>
      </c>
      <c r="D14" s="44">
        <v>34178</v>
      </c>
      <c r="E14" s="44">
        <v>20123</v>
      </c>
      <c r="F14" s="44">
        <v>20891</v>
      </c>
      <c r="G14" s="44">
        <v>10142</v>
      </c>
      <c r="H14" s="44">
        <v>13509</v>
      </c>
      <c r="I14" s="44">
        <v>15389</v>
      </c>
      <c r="J14" s="44">
        <v>6177</v>
      </c>
      <c r="K14" s="44"/>
      <c r="L14" s="44"/>
      <c r="M14" s="45"/>
      <c r="N14" s="44"/>
      <c r="O14" s="44"/>
      <c r="P14" s="44"/>
      <c r="Q14" s="44"/>
      <c r="R14" s="44"/>
      <c r="S14" s="45">
        <f t="shared" si="0"/>
        <v>0</v>
      </c>
      <c r="T14" s="45">
        <f t="shared" si="1"/>
        <v>103513</v>
      </c>
      <c r="U14" s="45">
        <f t="shared" si="1"/>
        <v>108561</v>
      </c>
      <c r="V14" s="45">
        <f t="shared" si="1"/>
        <v>50497</v>
      </c>
    </row>
    <row r="15" spans="1:22" s="1" customFormat="1" ht="24.75" customHeight="1">
      <c r="A15" s="16" t="s">
        <v>247</v>
      </c>
      <c r="B15" s="44">
        <v>98132</v>
      </c>
      <c r="C15" s="44">
        <v>101332</v>
      </c>
      <c r="D15" s="44">
        <v>43382</v>
      </c>
      <c r="E15" s="44">
        <v>27173</v>
      </c>
      <c r="F15" s="44">
        <v>28197</v>
      </c>
      <c r="G15" s="44">
        <v>12854</v>
      </c>
      <c r="H15" s="44">
        <v>46637</v>
      </c>
      <c r="I15" s="44">
        <v>53989</v>
      </c>
      <c r="J15" s="44">
        <v>24455</v>
      </c>
      <c r="K15" s="44"/>
      <c r="L15" s="44"/>
      <c r="M15" s="45"/>
      <c r="N15" s="44"/>
      <c r="O15" s="44"/>
      <c r="P15" s="44"/>
      <c r="Q15" s="44"/>
      <c r="R15" s="44"/>
      <c r="S15" s="45">
        <f t="shared" si="0"/>
        <v>0</v>
      </c>
      <c r="T15" s="45">
        <f t="shared" si="1"/>
        <v>171942</v>
      </c>
      <c r="U15" s="45">
        <f t="shared" si="1"/>
        <v>183518</v>
      </c>
      <c r="V15" s="45">
        <f t="shared" si="1"/>
        <v>80691</v>
      </c>
    </row>
    <row r="16" spans="1:22" s="1" customFormat="1" ht="24.75" customHeight="1">
      <c r="A16" s="16" t="s">
        <v>244</v>
      </c>
      <c r="B16" s="44">
        <v>34312</v>
      </c>
      <c r="C16" s="44">
        <v>37126</v>
      </c>
      <c r="D16" s="44">
        <v>14841</v>
      </c>
      <c r="E16" s="44">
        <v>9820</v>
      </c>
      <c r="F16" s="44">
        <v>10664</v>
      </c>
      <c r="G16" s="44">
        <v>4442</v>
      </c>
      <c r="H16" s="44">
        <v>26537</v>
      </c>
      <c r="I16" s="44">
        <v>28541</v>
      </c>
      <c r="J16" s="44">
        <v>14038</v>
      </c>
      <c r="K16" s="44"/>
      <c r="L16" s="44"/>
      <c r="M16" s="45"/>
      <c r="N16" s="44"/>
      <c r="O16" s="44"/>
      <c r="P16" s="44"/>
      <c r="Q16" s="44"/>
      <c r="R16" s="44"/>
      <c r="S16" s="45">
        <f t="shared" si="0"/>
        <v>0</v>
      </c>
      <c r="T16" s="45">
        <f t="shared" si="1"/>
        <v>70669</v>
      </c>
      <c r="U16" s="45">
        <f t="shared" si="1"/>
        <v>76331</v>
      </c>
      <c r="V16" s="45">
        <f t="shared" si="1"/>
        <v>33321</v>
      </c>
    </row>
    <row r="17" spans="1:22" s="1" customFormat="1" ht="39">
      <c r="A17" s="149" t="s">
        <v>679</v>
      </c>
      <c r="B17" s="45">
        <f>SUM(B11:B16)</f>
        <v>618511</v>
      </c>
      <c r="C17" s="45">
        <f aca="true" t="shared" si="2" ref="C17:S17">SUM(C11:C16)</f>
        <v>641924</v>
      </c>
      <c r="D17" s="45">
        <f t="shared" si="2"/>
        <v>291649</v>
      </c>
      <c r="E17" s="45">
        <f t="shared" si="2"/>
        <v>176240</v>
      </c>
      <c r="F17" s="45">
        <f t="shared" si="2"/>
        <v>183676</v>
      </c>
      <c r="G17" s="45">
        <f t="shared" si="2"/>
        <v>86017</v>
      </c>
      <c r="H17" s="45">
        <f t="shared" si="2"/>
        <v>252446</v>
      </c>
      <c r="I17" s="45">
        <f t="shared" si="2"/>
        <v>263482</v>
      </c>
      <c r="J17" s="45">
        <f t="shared" si="2"/>
        <v>131811</v>
      </c>
      <c r="K17" s="45">
        <f t="shared" si="2"/>
        <v>0</v>
      </c>
      <c r="L17" s="45">
        <f t="shared" si="2"/>
        <v>0</v>
      </c>
      <c r="M17" s="45">
        <f t="shared" si="2"/>
        <v>0</v>
      </c>
      <c r="N17" s="45">
        <f t="shared" si="2"/>
        <v>39</v>
      </c>
      <c r="O17" s="45">
        <f t="shared" si="2"/>
        <v>39</v>
      </c>
      <c r="P17" s="45">
        <f t="shared" si="2"/>
        <v>0</v>
      </c>
      <c r="Q17" s="45">
        <f t="shared" si="2"/>
        <v>0</v>
      </c>
      <c r="R17" s="45">
        <f t="shared" si="2"/>
        <v>0</v>
      </c>
      <c r="S17" s="45">
        <f t="shared" si="2"/>
        <v>0</v>
      </c>
      <c r="T17" s="45">
        <f t="shared" si="1"/>
        <v>1047236</v>
      </c>
      <c r="U17" s="45">
        <f t="shared" si="1"/>
        <v>1089121</v>
      </c>
      <c r="V17" s="45">
        <f t="shared" si="1"/>
        <v>509477</v>
      </c>
    </row>
    <row r="18" spans="1:22" s="1" customFormat="1" ht="24.75" customHeight="1">
      <c r="A18" s="77" t="s">
        <v>12</v>
      </c>
      <c r="B18" s="45">
        <f aca="true" t="shared" si="3" ref="B18:S18">B10+B17</f>
        <v>881351</v>
      </c>
      <c r="C18" s="45">
        <f t="shared" si="3"/>
        <v>915489</v>
      </c>
      <c r="D18" s="45">
        <f t="shared" si="3"/>
        <v>401560</v>
      </c>
      <c r="E18" s="45">
        <f t="shared" si="3"/>
        <v>254872</v>
      </c>
      <c r="F18" s="45">
        <f t="shared" si="3"/>
        <v>265711</v>
      </c>
      <c r="G18" s="45">
        <f t="shared" si="3"/>
        <v>117736</v>
      </c>
      <c r="H18" s="45">
        <f t="shared" si="3"/>
        <v>502885</v>
      </c>
      <c r="I18" s="45">
        <f t="shared" si="3"/>
        <v>511076</v>
      </c>
      <c r="J18" s="45">
        <f t="shared" si="3"/>
        <v>213676</v>
      </c>
      <c r="K18" s="45">
        <f t="shared" si="3"/>
        <v>129386</v>
      </c>
      <c r="L18" s="45">
        <f t="shared" si="3"/>
        <v>132672</v>
      </c>
      <c r="M18" s="45">
        <f t="shared" si="3"/>
        <v>84948</v>
      </c>
      <c r="N18" s="45">
        <f t="shared" si="3"/>
        <v>39</v>
      </c>
      <c r="O18" s="45">
        <f t="shared" si="3"/>
        <v>39</v>
      </c>
      <c r="P18" s="45">
        <f t="shared" si="3"/>
        <v>0</v>
      </c>
      <c r="Q18" s="45">
        <f t="shared" si="3"/>
        <v>34105</v>
      </c>
      <c r="R18" s="45">
        <f t="shared" si="3"/>
        <v>34105</v>
      </c>
      <c r="S18" s="45">
        <f t="shared" si="3"/>
        <v>15973</v>
      </c>
      <c r="T18" s="45">
        <f t="shared" si="1"/>
        <v>1802638</v>
      </c>
      <c r="U18" s="45">
        <f t="shared" si="1"/>
        <v>1859092</v>
      </c>
      <c r="V18" s="45">
        <f t="shared" si="1"/>
        <v>833893</v>
      </c>
    </row>
  </sheetData>
  <mergeCells count="13">
    <mergeCell ref="E7:G7"/>
    <mergeCell ref="H7:J7"/>
    <mergeCell ref="K7:M7"/>
    <mergeCell ref="A7:A8"/>
    <mergeCell ref="A5:V5"/>
    <mergeCell ref="Q1:V1"/>
    <mergeCell ref="A2:V2"/>
    <mergeCell ref="A3:V3"/>
    <mergeCell ref="A4:V4"/>
    <mergeCell ref="N7:P7"/>
    <mergeCell ref="Q7:S7"/>
    <mergeCell ref="T7:V7"/>
    <mergeCell ref="B7:D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V35"/>
  <sheetViews>
    <sheetView workbookViewId="0" topLeftCell="A1">
      <selection activeCell="H31" sqref="H31"/>
    </sheetView>
  </sheetViews>
  <sheetFormatPr defaultColWidth="9.140625" defaultRowHeight="12.75"/>
  <cols>
    <col min="1" max="1" width="22.8515625" style="7" bestFit="1" customWidth="1"/>
    <col min="2" max="3" width="7.28125" style="1" customWidth="1"/>
    <col min="4" max="4" width="7.00390625" style="1" customWidth="1"/>
    <col min="5" max="6" width="7.00390625" style="1" bestFit="1" customWidth="1"/>
    <col min="7" max="10" width="7.28125" style="1" customWidth="1"/>
    <col min="11" max="11" width="6.421875" style="1" bestFit="1" customWidth="1"/>
    <col min="12" max="12" width="7.00390625" style="1" bestFit="1" customWidth="1"/>
    <col min="13" max="13" width="7.28125" style="1" customWidth="1"/>
    <col min="14" max="14" width="6.421875" style="1" bestFit="1" customWidth="1"/>
    <col min="15" max="16" width="7.28125" style="1" customWidth="1"/>
    <col min="17" max="17" width="6.421875" style="1" bestFit="1" customWidth="1"/>
    <col min="18" max="18" width="6.140625" style="1" customWidth="1"/>
    <col min="19" max="22" width="7.28125" style="1" customWidth="1"/>
    <col min="23" max="16384" width="9.140625" style="1" customWidth="1"/>
  </cols>
  <sheetData>
    <row r="1" spans="11:22" ht="15.75">
      <c r="K1" s="189" t="s">
        <v>582</v>
      </c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2" ht="15.75">
      <c r="A2" s="191" t="s">
        <v>871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spans="1:22" ht="15.75">
      <c r="A3" s="191" t="s">
        <v>110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</row>
    <row r="4" spans="1:22" ht="15.75">
      <c r="A4" s="191" t="s">
        <v>726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</row>
    <row r="5" spans="1:22" ht="15.75">
      <c r="A5" s="191" t="s">
        <v>872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</row>
    <row r="6" spans="1:20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2" s="16" customFormat="1" ht="24.75" customHeight="1">
      <c r="A7" s="223" t="s">
        <v>873</v>
      </c>
      <c r="B7" s="205" t="s">
        <v>583</v>
      </c>
      <c r="C7" s="205"/>
      <c r="D7" s="205"/>
      <c r="E7" s="225" t="s">
        <v>597</v>
      </c>
      <c r="F7" s="226"/>
      <c r="G7" s="227"/>
      <c r="H7" s="225" t="s">
        <v>598</v>
      </c>
      <c r="I7" s="226"/>
      <c r="J7" s="227"/>
      <c r="K7" s="225" t="s">
        <v>599</v>
      </c>
      <c r="L7" s="226"/>
      <c r="M7" s="227"/>
      <c r="N7" s="225" t="s">
        <v>600</v>
      </c>
      <c r="O7" s="226"/>
      <c r="P7" s="227"/>
      <c r="Q7" s="225" t="s">
        <v>584</v>
      </c>
      <c r="R7" s="226"/>
      <c r="S7" s="227"/>
      <c r="T7" s="205" t="s">
        <v>882</v>
      </c>
      <c r="U7" s="205"/>
      <c r="V7" s="205"/>
    </row>
    <row r="8" spans="1:22" s="16" customFormat="1" ht="38.25">
      <c r="A8" s="224"/>
      <c r="B8" s="6" t="s">
        <v>534</v>
      </c>
      <c r="C8" s="6" t="s">
        <v>530</v>
      </c>
      <c r="D8" s="6" t="s">
        <v>522</v>
      </c>
      <c r="E8" s="6" t="s">
        <v>534</v>
      </c>
      <c r="F8" s="6" t="s">
        <v>530</v>
      </c>
      <c r="G8" s="6" t="s">
        <v>522</v>
      </c>
      <c r="H8" s="6" t="s">
        <v>534</v>
      </c>
      <c r="I8" s="6" t="s">
        <v>530</v>
      </c>
      <c r="J8" s="6" t="s">
        <v>522</v>
      </c>
      <c r="K8" s="6" t="s">
        <v>534</v>
      </c>
      <c r="L8" s="6" t="s">
        <v>530</v>
      </c>
      <c r="M8" s="6" t="s">
        <v>522</v>
      </c>
      <c r="N8" s="6" t="s">
        <v>534</v>
      </c>
      <c r="O8" s="6" t="s">
        <v>530</v>
      </c>
      <c r="P8" s="6" t="s">
        <v>522</v>
      </c>
      <c r="Q8" s="6" t="s">
        <v>534</v>
      </c>
      <c r="R8" s="6" t="s">
        <v>530</v>
      </c>
      <c r="S8" s="6" t="s">
        <v>522</v>
      </c>
      <c r="T8" s="6" t="s">
        <v>534</v>
      </c>
      <c r="U8" s="6" t="s">
        <v>530</v>
      </c>
      <c r="V8" s="6" t="s">
        <v>522</v>
      </c>
    </row>
    <row r="9" spans="1:22" s="16" customFormat="1" ht="15" customHeight="1">
      <c r="A9" s="66" t="s">
        <v>567</v>
      </c>
      <c r="B9" s="50">
        <v>350</v>
      </c>
      <c r="C9" s="50">
        <v>350</v>
      </c>
      <c r="D9" s="50">
        <v>155</v>
      </c>
      <c r="E9" s="50">
        <v>120</v>
      </c>
      <c r="F9" s="50">
        <v>120</v>
      </c>
      <c r="G9" s="50">
        <v>33</v>
      </c>
      <c r="H9" s="50">
        <v>7444</v>
      </c>
      <c r="I9" s="50">
        <v>7444</v>
      </c>
      <c r="J9" s="50">
        <v>2748</v>
      </c>
      <c r="K9" s="50"/>
      <c r="L9" s="50"/>
      <c r="M9" s="50"/>
      <c r="N9" s="50"/>
      <c r="O9" s="50"/>
      <c r="P9" s="50"/>
      <c r="Q9" s="50"/>
      <c r="R9" s="50"/>
      <c r="S9" s="50"/>
      <c r="T9" s="67">
        <f>B9+E9+H9+K9+N9+Q9</f>
        <v>7914</v>
      </c>
      <c r="U9" s="67">
        <f>C9+F9+I9+L9+O9+R9</f>
        <v>7914</v>
      </c>
      <c r="V9" s="67">
        <f>D9+G9+J9+M9+P9+S9</f>
        <v>2936</v>
      </c>
    </row>
    <row r="10" spans="1:22" s="16" customFormat="1" ht="15" customHeight="1">
      <c r="A10" s="49" t="s">
        <v>585</v>
      </c>
      <c r="B10" s="51"/>
      <c r="C10" s="51"/>
      <c r="D10" s="51"/>
      <c r="E10" s="51"/>
      <c r="F10" s="51"/>
      <c r="G10" s="51"/>
      <c r="H10" s="51">
        <v>203</v>
      </c>
      <c r="I10" s="51">
        <v>203</v>
      </c>
      <c r="J10" s="51">
        <v>7</v>
      </c>
      <c r="K10" s="51"/>
      <c r="L10" s="51"/>
      <c r="M10" s="51"/>
      <c r="N10" s="51"/>
      <c r="O10" s="51"/>
      <c r="P10" s="51"/>
      <c r="Q10" s="51"/>
      <c r="R10" s="51"/>
      <c r="S10" s="51"/>
      <c r="T10" s="52">
        <f aca="true" t="shared" si="0" ref="T10:V33">B10+E10+H10+K10+N10+Q10</f>
        <v>203</v>
      </c>
      <c r="U10" s="52">
        <f t="shared" si="0"/>
        <v>203</v>
      </c>
      <c r="V10" s="52">
        <f t="shared" si="0"/>
        <v>7</v>
      </c>
    </row>
    <row r="11" spans="1:22" s="16" customFormat="1" ht="15" customHeight="1">
      <c r="A11" s="49" t="s">
        <v>653</v>
      </c>
      <c r="B11" s="51"/>
      <c r="C11" s="51"/>
      <c r="D11" s="51"/>
      <c r="E11" s="51"/>
      <c r="F11" s="51"/>
      <c r="G11" s="51"/>
      <c r="H11" s="51">
        <v>6036</v>
      </c>
      <c r="I11" s="51">
        <v>6036</v>
      </c>
      <c r="J11" s="51">
        <v>149</v>
      </c>
      <c r="K11" s="51"/>
      <c r="L11" s="51"/>
      <c r="M11" s="51"/>
      <c r="N11" s="51"/>
      <c r="O11" s="51"/>
      <c r="P11" s="51"/>
      <c r="Q11" s="51"/>
      <c r="R11" s="51"/>
      <c r="S11" s="51"/>
      <c r="T11" s="52">
        <f t="shared" si="0"/>
        <v>6036</v>
      </c>
      <c r="U11" s="52">
        <f t="shared" si="0"/>
        <v>6036</v>
      </c>
      <c r="V11" s="52">
        <f t="shared" si="0"/>
        <v>149</v>
      </c>
    </row>
    <row r="12" spans="1:22" s="16" customFormat="1" ht="15" customHeight="1">
      <c r="A12" s="49" t="s">
        <v>586</v>
      </c>
      <c r="B12" s="51"/>
      <c r="C12" s="51"/>
      <c r="D12" s="51"/>
      <c r="E12" s="51"/>
      <c r="F12" s="51"/>
      <c r="G12" s="51"/>
      <c r="H12" s="51">
        <v>14286</v>
      </c>
      <c r="I12" s="51">
        <v>14286</v>
      </c>
      <c r="J12" s="51">
        <v>830</v>
      </c>
      <c r="K12" s="51"/>
      <c r="L12" s="51"/>
      <c r="M12" s="51"/>
      <c r="N12" s="51"/>
      <c r="O12" s="51"/>
      <c r="P12" s="51"/>
      <c r="Q12" s="51"/>
      <c r="R12" s="51"/>
      <c r="S12" s="51"/>
      <c r="T12" s="52">
        <f t="shared" si="0"/>
        <v>14286</v>
      </c>
      <c r="U12" s="52">
        <f t="shared" si="0"/>
        <v>14286</v>
      </c>
      <c r="V12" s="52">
        <f t="shared" si="0"/>
        <v>830</v>
      </c>
    </row>
    <row r="13" spans="1:22" s="16" customFormat="1" ht="15" customHeight="1">
      <c r="A13" s="49" t="s">
        <v>248</v>
      </c>
      <c r="B13" s="51"/>
      <c r="C13" s="51"/>
      <c r="D13" s="51"/>
      <c r="E13" s="51"/>
      <c r="F13" s="51"/>
      <c r="G13" s="51"/>
      <c r="H13" s="51">
        <v>10620</v>
      </c>
      <c r="I13" s="51">
        <v>10559</v>
      </c>
      <c r="J13" s="51">
        <v>518</v>
      </c>
      <c r="K13" s="51"/>
      <c r="L13" s="51">
        <v>61</v>
      </c>
      <c r="M13" s="51"/>
      <c r="N13" s="51"/>
      <c r="O13" s="51">
        <v>32000</v>
      </c>
      <c r="P13" s="51">
        <v>28500</v>
      </c>
      <c r="Q13" s="51"/>
      <c r="R13" s="51"/>
      <c r="S13" s="51"/>
      <c r="T13" s="52">
        <f t="shared" si="0"/>
        <v>10620</v>
      </c>
      <c r="U13" s="52">
        <f t="shared" si="0"/>
        <v>42620</v>
      </c>
      <c r="V13" s="52">
        <f t="shared" si="0"/>
        <v>29018</v>
      </c>
    </row>
    <row r="14" spans="1:22" s="16" customFormat="1" ht="15" customHeight="1">
      <c r="A14" s="49" t="s">
        <v>587</v>
      </c>
      <c r="B14" s="51"/>
      <c r="C14" s="51"/>
      <c r="D14" s="51"/>
      <c r="E14" s="51"/>
      <c r="F14" s="51"/>
      <c r="G14" s="51"/>
      <c r="H14" s="51">
        <v>27062</v>
      </c>
      <c r="I14" s="51">
        <v>27062</v>
      </c>
      <c r="J14" s="51">
        <v>7672</v>
      </c>
      <c r="K14" s="51"/>
      <c r="L14" s="51"/>
      <c r="M14" s="51"/>
      <c r="N14" s="51"/>
      <c r="O14" s="51"/>
      <c r="P14" s="51"/>
      <c r="Q14" s="51"/>
      <c r="R14" s="51"/>
      <c r="S14" s="51"/>
      <c r="T14" s="52">
        <f t="shared" si="0"/>
        <v>27062</v>
      </c>
      <c r="U14" s="52">
        <f t="shared" si="0"/>
        <v>27062</v>
      </c>
      <c r="V14" s="52">
        <f t="shared" si="0"/>
        <v>7672</v>
      </c>
    </row>
    <row r="15" spans="1:22" s="16" customFormat="1" ht="15" customHeight="1">
      <c r="A15" s="49" t="s">
        <v>588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2">
        <f t="shared" si="0"/>
        <v>0</v>
      </c>
      <c r="U15" s="52">
        <f t="shared" si="0"/>
        <v>0</v>
      </c>
      <c r="V15" s="52">
        <f t="shared" si="0"/>
        <v>0</v>
      </c>
    </row>
    <row r="16" spans="1:22" s="16" customFormat="1" ht="15" customHeight="1">
      <c r="A16" s="49" t="s">
        <v>589</v>
      </c>
      <c r="B16" s="51">
        <v>10696</v>
      </c>
      <c r="C16" s="51">
        <v>10696</v>
      </c>
      <c r="D16" s="51">
        <v>5222</v>
      </c>
      <c r="E16" s="51">
        <v>3147</v>
      </c>
      <c r="F16" s="51">
        <v>3147</v>
      </c>
      <c r="G16" s="51">
        <v>1507</v>
      </c>
      <c r="H16" s="51">
        <v>292</v>
      </c>
      <c r="I16" s="51">
        <v>292</v>
      </c>
      <c r="J16" s="51">
        <v>14</v>
      </c>
      <c r="K16" s="51"/>
      <c r="L16" s="51"/>
      <c r="M16" s="51"/>
      <c r="N16" s="51"/>
      <c r="O16" s="51"/>
      <c r="P16" s="51"/>
      <c r="Q16" s="51"/>
      <c r="R16" s="51"/>
      <c r="S16" s="51"/>
      <c r="T16" s="52">
        <f t="shared" si="0"/>
        <v>14135</v>
      </c>
      <c r="U16" s="52">
        <f t="shared" si="0"/>
        <v>14135</v>
      </c>
      <c r="V16" s="52">
        <f t="shared" si="0"/>
        <v>6743</v>
      </c>
    </row>
    <row r="17" spans="1:22" s="16" customFormat="1" ht="15" customHeight="1">
      <c r="A17" s="49" t="s">
        <v>590</v>
      </c>
      <c r="B17" s="51">
        <v>32706</v>
      </c>
      <c r="C17" s="51">
        <v>32706</v>
      </c>
      <c r="D17" s="51">
        <v>13208</v>
      </c>
      <c r="E17" s="51">
        <v>9456</v>
      </c>
      <c r="F17" s="51">
        <v>9456</v>
      </c>
      <c r="G17" s="51">
        <v>3762</v>
      </c>
      <c r="H17" s="51">
        <v>4202</v>
      </c>
      <c r="I17" s="51">
        <v>4202</v>
      </c>
      <c r="J17" s="51">
        <v>2018</v>
      </c>
      <c r="K17" s="51"/>
      <c r="L17" s="51"/>
      <c r="M17" s="51"/>
      <c r="N17" s="51"/>
      <c r="O17" s="51"/>
      <c r="P17" s="51"/>
      <c r="Q17" s="51"/>
      <c r="R17" s="51"/>
      <c r="S17" s="51"/>
      <c r="T17" s="52">
        <f t="shared" si="0"/>
        <v>46364</v>
      </c>
      <c r="U17" s="52">
        <f t="shared" si="0"/>
        <v>46364</v>
      </c>
      <c r="V17" s="52">
        <f t="shared" si="0"/>
        <v>18988</v>
      </c>
    </row>
    <row r="18" spans="1:22" s="42" customFormat="1" ht="15" customHeight="1">
      <c r="A18" s="54" t="s">
        <v>591</v>
      </c>
      <c r="B18" s="55">
        <f aca="true" t="shared" si="1" ref="B18:S18">SUM(B16:B17)</f>
        <v>43402</v>
      </c>
      <c r="C18" s="55">
        <f t="shared" si="1"/>
        <v>43402</v>
      </c>
      <c r="D18" s="55">
        <f t="shared" si="1"/>
        <v>18430</v>
      </c>
      <c r="E18" s="55">
        <f t="shared" si="1"/>
        <v>12603</v>
      </c>
      <c r="F18" s="55">
        <f t="shared" si="1"/>
        <v>12603</v>
      </c>
      <c r="G18" s="55">
        <f t="shared" si="1"/>
        <v>5269</v>
      </c>
      <c r="H18" s="55">
        <f t="shared" si="1"/>
        <v>4494</v>
      </c>
      <c r="I18" s="55">
        <f t="shared" si="1"/>
        <v>4494</v>
      </c>
      <c r="J18" s="55">
        <f t="shared" si="1"/>
        <v>2032</v>
      </c>
      <c r="K18" s="55">
        <f t="shared" si="1"/>
        <v>0</v>
      </c>
      <c r="L18" s="55">
        <f t="shared" si="1"/>
        <v>0</v>
      </c>
      <c r="M18" s="55">
        <f t="shared" si="1"/>
        <v>0</v>
      </c>
      <c r="N18" s="55">
        <f t="shared" si="1"/>
        <v>0</v>
      </c>
      <c r="O18" s="55">
        <f t="shared" si="1"/>
        <v>0</v>
      </c>
      <c r="P18" s="55">
        <f t="shared" si="1"/>
        <v>0</v>
      </c>
      <c r="Q18" s="55">
        <f t="shared" si="1"/>
        <v>0</v>
      </c>
      <c r="R18" s="55">
        <f t="shared" si="1"/>
        <v>0</v>
      </c>
      <c r="S18" s="55">
        <f t="shared" si="1"/>
        <v>0</v>
      </c>
      <c r="T18" s="52">
        <f t="shared" si="0"/>
        <v>60499</v>
      </c>
      <c r="U18" s="52">
        <f t="shared" si="0"/>
        <v>60499</v>
      </c>
      <c r="V18" s="52">
        <f t="shared" si="0"/>
        <v>25731</v>
      </c>
    </row>
    <row r="19" spans="1:22" s="16" customFormat="1" ht="15" customHeight="1">
      <c r="A19" s="49" t="s">
        <v>573</v>
      </c>
      <c r="B19" s="51">
        <v>191833</v>
      </c>
      <c r="C19" s="51">
        <v>201927</v>
      </c>
      <c r="D19" s="51">
        <v>79780</v>
      </c>
      <c r="E19" s="51">
        <v>56216</v>
      </c>
      <c r="F19" s="51">
        <v>59417</v>
      </c>
      <c r="G19" s="51">
        <v>22257</v>
      </c>
      <c r="H19" s="51">
        <v>142396</v>
      </c>
      <c r="I19" s="51">
        <v>139216</v>
      </c>
      <c r="J19" s="51">
        <v>53436</v>
      </c>
      <c r="K19" s="51">
        <v>55000</v>
      </c>
      <c r="L19" s="51">
        <v>52416</v>
      </c>
      <c r="M19" s="51">
        <v>24732</v>
      </c>
      <c r="N19" s="51">
        <v>74386</v>
      </c>
      <c r="O19" s="51">
        <v>15791</v>
      </c>
      <c r="P19" s="51">
        <v>10895</v>
      </c>
      <c r="Q19" s="51"/>
      <c r="R19" s="51"/>
      <c r="S19" s="51"/>
      <c r="T19" s="52">
        <f t="shared" si="0"/>
        <v>519831</v>
      </c>
      <c r="U19" s="52">
        <f t="shared" si="0"/>
        <v>468767</v>
      </c>
      <c r="V19" s="52">
        <f t="shared" si="0"/>
        <v>191100</v>
      </c>
    </row>
    <row r="20" spans="1:22" s="16" customFormat="1" ht="15" customHeight="1">
      <c r="A20" s="49" t="s">
        <v>545</v>
      </c>
      <c r="B20" s="51"/>
      <c r="C20" s="51">
        <v>631</v>
      </c>
      <c r="D20" s="51">
        <v>577</v>
      </c>
      <c r="E20" s="51"/>
      <c r="F20" s="51">
        <v>202</v>
      </c>
      <c r="G20" s="51">
        <v>162</v>
      </c>
      <c r="H20" s="51"/>
      <c r="I20" s="51">
        <v>396</v>
      </c>
      <c r="J20" s="51">
        <v>450</v>
      </c>
      <c r="K20" s="51"/>
      <c r="L20" s="51"/>
      <c r="M20" s="51"/>
      <c r="N20" s="51"/>
      <c r="O20" s="51"/>
      <c r="P20" s="51"/>
      <c r="Q20" s="51"/>
      <c r="R20" s="51"/>
      <c r="S20" s="51"/>
      <c r="T20" s="52">
        <f>B20+E20+H20+K20+N20+Q20</f>
        <v>0</v>
      </c>
      <c r="U20" s="52">
        <f>C20+F20+I20+L20+O20+R20</f>
        <v>1229</v>
      </c>
      <c r="V20" s="52">
        <f>D20+G20+J20+M20+P20+S20</f>
        <v>1189</v>
      </c>
    </row>
    <row r="21" spans="1:22" s="16" customFormat="1" ht="15" customHeight="1">
      <c r="A21" s="49" t="s">
        <v>574</v>
      </c>
      <c r="B21" s="51">
        <v>11358</v>
      </c>
      <c r="C21" s="51">
        <v>11358</v>
      </c>
      <c r="D21" s="51">
        <v>5432</v>
      </c>
      <c r="E21" s="51">
        <v>3251</v>
      </c>
      <c r="F21" s="51">
        <v>3251</v>
      </c>
      <c r="G21" s="51">
        <v>1513</v>
      </c>
      <c r="H21" s="51">
        <v>258</v>
      </c>
      <c r="I21" s="51">
        <v>258</v>
      </c>
      <c r="J21" s="51">
        <v>79</v>
      </c>
      <c r="K21" s="51"/>
      <c r="L21" s="51"/>
      <c r="M21" s="51"/>
      <c r="N21" s="51"/>
      <c r="O21" s="51"/>
      <c r="P21" s="51"/>
      <c r="Q21" s="51"/>
      <c r="R21" s="51"/>
      <c r="S21" s="51"/>
      <c r="T21" s="52">
        <f t="shared" si="0"/>
        <v>14867</v>
      </c>
      <c r="U21" s="52">
        <f t="shared" si="0"/>
        <v>14867</v>
      </c>
      <c r="V21" s="52">
        <f t="shared" si="0"/>
        <v>7024</v>
      </c>
    </row>
    <row r="22" spans="1:22" s="16" customFormat="1" ht="15" customHeight="1">
      <c r="A22" s="49" t="s">
        <v>575</v>
      </c>
      <c r="B22" s="51">
        <v>13232</v>
      </c>
      <c r="C22" s="51">
        <v>13232</v>
      </c>
      <c r="D22" s="51">
        <v>4157</v>
      </c>
      <c r="E22" s="51">
        <v>3654</v>
      </c>
      <c r="F22" s="51">
        <v>3654</v>
      </c>
      <c r="G22" s="51">
        <v>1116</v>
      </c>
      <c r="H22" s="51">
        <v>520</v>
      </c>
      <c r="I22" s="51">
        <v>520</v>
      </c>
      <c r="J22" s="51">
        <v>197</v>
      </c>
      <c r="K22" s="51"/>
      <c r="L22" s="51"/>
      <c r="M22" s="51"/>
      <c r="N22" s="51"/>
      <c r="O22" s="51"/>
      <c r="P22" s="51"/>
      <c r="Q22" s="51"/>
      <c r="R22" s="51"/>
      <c r="S22" s="51"/>
      <c r="T22" s="52">
        <f t="shared" si="0"/>
        <v>17406</v>
      </c>
      <c r="U22" s="52">
        <f t="shared" si="0"/>
        <v>17406</v>
      </c>
      <c r="V22" s="52">
        <f t="shared" si="0"/>
        <v>5470</v>
      </c>
    </row>
    <row r="23" spans="1:22" s="16" customFormat="1" ht="15" customHeight="1">
      <c r="A23" s="49" t="s">
        <v>592</v>
      </c>
      <c r="B23" s="51">
        <v>1036</v>
      </c>
      <c r="C23" s="51">
        <v>1036</v>
      </c>
      <c r="D23" s="51">
        <v>553</v>
      </c>
      <c r="E23" s="51">
        <v>325</v>
      </c>
      <c r="F23" s="51">
        <v>325</v>
      </c>
      <c r="G23" s="51">
        <v>135</v>
      </c>
      <c r="H23" s="51">
        <v>11340</v>
      </c>
      <c r="I23" s="51">
        <v>11340</v>
      </c>
      <c r="J23" s="51">
        <v>2983</v>
      </c>
      <c r="K23" s="51"/>
      <c r="L23" s="51"/>
      <c r="M23" s="51"/>
      <c r="N23" s="51"/>
      <c r="O23" s="51"/>
      <c r="P23" s="51"/>
      <c r="Q23" s="51"/>
      <c r="R23" s="51"/>
      <c r="S23" s="51"/>
      <c r="T23" s="52">
        <f t="shared" si="0"/>
        <v>12701</v>
      </c>
      <c r="U23" s="52">
        <f t="shared" si="0"/>
        <v>12701</v>
      </c>
      <c r="V23" s="52">
        <f t="shared" si="0"/>
        <v>3671</v>
      </c>
    </row>
    <row r="24" spans="1:22" s="16" customFormat="1" ht="15" customHeight="1">
      <c r="A24" s="49" t="s">
        <v>593</v>
      </c>
      <c r="B24" s="51"/>
      <c r="C24" s="51"/>
      <c r="D24" s="51"/>
      <c r="E24" s="51"/>
      <c r="F24" s="51"/>
      <c r="G24" s="51"/>
      <c r="H24" s="51">
        <v>15000</v>
      </c>
      <c r="I24" s="51">
        <v>15000</v>
      </c>
      <c r="J24" s="51">
        <v>6758</v>
      </c>
      <c r="K24" s="51"/>
      <c r="L24" s="51"/>
      <c r="M24" s="51"/>
      <c r="N24" s="51"/>
      <c r="O24" s="51"/>
      <c r="P24" s="51"/>
      <c r="Q24" s="51"/>
      <c r="R24" s="51"/>
      <c r="S24" s="51"/>
      <c r="T24" s="52">
        <f t="shared" si="0"/>
        <v>15000</v>
      </c>
      <c r="U24" s="52">
        <f t="shared" si="0"/>
        <v>15000</v>
      </c>
      <c r="V24" s="52">
        <f t="shared" si="0"/>
        <v>6758</v>
      </c>
    </row>
    <row r="25" spans="1:22" s="16" customFormat="1" ht="15" customHeight="1">
      <c r="A25" s="49" t="s">
        <v>281</v>
      </c>
      <c r="B25" s="51"/>
      <c r="C25" s="51"/>
      <c r="D25" s="51"/>
      <c r="E25" s="51"/>
      <c r="F25" s="51"/>
      <c r="G25" s="51"/>
      <c r="H25" s="51">
        <v>40</v>
      </c>
      <c r="I25" s="51">
        <v>40</v>
      </c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2">
        <f t="shared" si="0"/>
        <v>40</v>
      </c>
      <c r="U25" s="52">
        <f t="shared" si="0"/>
        <v>40</v>
      </c>
      <c r="V25" s="52">
        <f t="shared" si="0"/>
        <v>0</v>
      </c>
    </row>
    <row r="26" spans="1:22" s="16" customFormat="1" ht="15" customHeight="1">
      <c r="A26" s="49" t="s">
        <v>594</v>
      </c>
      <c r="B26" s="51">
        <v>1629</v>
      </c>
      <c r="C26" s="51">
        <v>1629</v>
      </c>
      <c r="D26" s="51">
        <v>827</v>
      </c>
      <c r="E26" s="51">
        <v>501</v>
      </c>
      <c r="F26" s="51">
        <v>501</v>
      </c>
      <c r="G26" s="51">
        <v>330</v>
      </c>
      <c r="H26" s="51">
        <v>300</v>
      </c>
      <c r="I26" s="51">
        <v>300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2">
        <f t="shared" si="0"/>
        <v>2430</v>
      </c>
      <c r="U26" s="52">
        <f t="shared" si="0"/>
        <v>2430</v>
      </c>
      <c r="V26" s="52">
        <f t="shared" si="0"/>
        <v>1157</v>
      </c>
    </row>
    <row r="27" spans="1:22" s="16" customFormat="1" ht="15" customHeight="1">
      <c r="A27" s="49" t="s">
        <v>249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>
        <v>4</v>
      </c>
      <c r="P27" s="51">
        <v>4</v>
      </c>
      <c r="Q27" s="51"/>
      <c r="R27" s="51"/>
      <c r="S27" s="51"/>
      <c r="T27" s="52">
        <f t="shared" si="0"/>
        <v>0</v>
      </c>
      <c r="U27" s="52">
        <f t="shared" si="0"/>
        <v>4</v>
      </c>
      <c r="V27" s="52">
        <f t="shared" si="0"/>
        <v>4</v>
      </c>
    </row>
    <row r="28" spans="1:22" s="16" customFormat="1" ht="15" customHeight="1">
      <c r="A28" s="49" t="s">
        <v>345</v>
      </c>
      <c r="B28" s="51"/>
      <c r="C28" s="51"/>
      <c r="D28" s="51"/>
      <c r="E28" s="51">
        <v>1962</v>
      </c>
      <c r="F28" s="51">
        <v>1962</v>
      </c>
      <c r="G28" s="51">
        <v>904</v>
      </c>
      <c r="H28" s="51">
        <v>120</v>
      </c>
      <c r="I28" s="51">
        <v>120</v>
      </c>
      <c r="J28" s="51"/>
      <c r="K28" s="49"/>
      <c r="L28" s="49"/>
      <c r="M28" s="51"/>
      <c r="N28" s="49"/>
      <c r="O28" s="49"/>
      <c r="P28" s="51"/>
      <c r="Q28" s="51">
        <v>20734</v>
      </c>
      <c r="R28" s="51">
        <v>20734</v>
      </c>
      <c r="S28" s="51">
        <v>11701</v>
      </c>
      <c r="T28" s="52">
        <f t="shared" si="0"/>
        <v>22816</v>
      </c>
      <c r="U28" s="52">
        <f t="shared" si="0"/>
        <v>22816</v>
      </c>
      <c r="V28" s="52">
        <f t="shared" si="0"/>
        <v>12605</v>
      </c>
    </row>
    <row r="29" spans="1:22" s="16" customFormat="1" ht="15" customHeight="1">
      <c r="A29" s="49" t="s">
        <v>595</v>
      </c>
      <c r="B29" s="51"/>
      <c r="C29" s="51"/>
      <c r="D29" s="51"/>
      <c r="E29" s="51"/>
      <c r="F29" s="51"/>
      <c r="G29" s="51"/>
      <c r="H29" s="51"/>
      <c r="I29" s="51"/>
      <c r="J29" s="51"/>
      <c r="K29" s="49"/>
      <c r="L29" s="49"/>
      <c r="M29" s="51"/>
      <c r="N29" s="49"/>
      <c r="O29" s="49"/>
      <c r="P29" s="51"/>
      <c r="Q29" s="51">
        <v>13371</v>
      </c>
      <c r="R29" s="51">
        <v>13371</v>
      </c>
      <c r="S29" s="51">
        <v>4272</v>
      </c>
      <c r="T29" s="52">
        <f t="shared" si="0"/>
        <v>13371</v>
      </c>
      <c r="U29" s="52">
        <f t="shared" si="0"/>
        <v>13371</v>
      </c>
      <c r="V29" s="52">
        <f t="shared" si="0"/>
        <v>4272</v>
      </c>
    </row>
    <row r="30" spans="1:22" s="16" customFormat="1" ht="15" customHeight="1">
      <c r="A30" s="49" t="s">
        <v>250</v>
      </c>
      <c r="B30" s="51"/>
      <c r="C30" s="51"/>
      <c r="D30" s="51"/>
      <c r="E30" s="51"/>
      <c r="F30" s="51"/>
      <c r="G30" s="51"/>
      <c r="H30" s="51">
        <v>10320</v>
      </c>
      <c r="I30" s="51">
        <v>10320</v>
      </c>
      <c r="J30" s="51">
        <v>4006</v>
      </c>
      <c r="K30" s="51"/>
      <c r="L30" s="51"/>
      <c r="M30" s="51"/>
      <c r="N30" s="51"/>
      <c r="O30" s="51"/>
      <c r="P30" s="51"/>
      <c r="Q30" s="51"/>
      <c r="R30" s="51"/>
      <c r="S30" s="51"/>
      <c r="T30" s="52">
        <f t="shared" si="0"/>
        <v>10320</v>
      </c>
      <c r="U30" s="52">
        <f t="shared" si="0"/>
        <v>10320</v>
      </c>
      <c r="V30" s="52">
        <f t="shared" si="0"/>
        <v>4006</v>
      </c>
    </row>
    <row r="31" spans="1:22" s="16" customFormat="1" ht="15" customHeight="1">
      <c r="A31" s="49" t="s">
        <v>251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>
        <v>400</v>
      </c>
      <c r="M31" s="51">
        <v>167</v>
      </c>
      <c r="N31" s="51"/>
      <c r="O31" s="51"/>
      <c r="P31" s="51"/>
      <c r="Q31" s="51"/>
      <c r="R31" s="51"/>
      <c r="S31" s="51"/>
      <c r="T31" s="52">
        <f t="shared" si="0"/>
        <v>0</v>
      </c>
      <c r="U31" s="52">
        <f t="shared" si="0"/>
        <v>400</v>
      </c>
      <c r="V31" s="52">
        <f t="shared" si="0"/>
        <v>167</v>
      </c>
    </row>
    <row r="32" spans="1:22" s="16" customFormat="1" ht="15" customHeight="1">
      <c r="A32" s="49" t="s">
        <v>252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>
        <v>32000</v>
      </c>
      <c r="P32" s="51">
        <v>20650</v>
      </c>
      <c r="Q32" s="51"/>
      <c r="R32" s="51"/>
      <c r="S32" s="51"/>
      <c r="T32" s="52">
        <f t="shared" si="0"/>
        <v>0</v>
      </c>
      <c r="U32" s="52">
        <f t="shared" si="0"/>
        <v>32000</v>
      </c>
      <c r="V32" s="52">
        <f t="shared" si="0"/>
        <v>20650</v>
      </c>
    </row>
    <row r="33" spans="1:22" s="16" customFormat="1" ht="25.5">
      <c r="A33" s="156" t="s">
        <v>596</v>
      </c>
      <c r="B33" s="52">
        <f aca="true" t="shared" si="2" ref="B33:O33">SUM(B18:B32)+B9+B10+B13+B12+B14+B15+B11</f>
        <v>262840</v>
      </c>
      <c r="C33" s="52">
        <f t="shared" si="2"/>
        <v>273565</v>
      </c>
      <c r="D33" s="52">
        <f t="shared" si="2"/>
        <v>109911</v>
      </c>
      <c r="E33" s="52">
        <f t="shared" si="2"/>
        <v>78632</v>
      </c>
      <c r="F33" s="52">
        <f t="shared" si="2"/>
        <v>82035</v>
      </c>
      <c r="G33" s="52">
        <f t="shared" si="2"/>
        <v>31719</v>
      </c>
      <c r="H33" s="52">
        <f t="shared" si="2"/>
        <v>250439</v>
      </c>
      <c r="I33" s="52">
        <f t="shared" si="2"/>
        <v>247594</v>
      </c>
      <c r="J33" s="52">
        <f t="shared" si="2"/>
        <v>81865</v>
      </c>
      <c r="K33" s="52">
        <f t="shared" si="2"/>
        <v>55000</v>
      </c>
      <c r="L33" s="52">
        <f t="shared" si="2"/>
        <v>52877</v>
      </c>
      <c r="M33" s="52">
        <f t="shared" si="2"/>
        <v>24899</v>
      </c>
      <c r="N33" s="52">
        <f t="shared" si="2"/>
        <v>74386</v>
      </c>
      <c r="O33" s="52">
        <f t="shared" si="2"/>
        <v>79795</v>
      </c>
      <c r="P33" s="52">
        <f>SUM(P18:P32)+P9+P10+P13+P12+P14+P15+P11</f>
        <v>60049</v>
      </c>
      <c r="Q33" s="52">
        <f>SUM(Q18:Q32)+Q9+Q10+Q13+Q12+Q14+Q15+Q11</f>
        <v>34105</v>
      </c>
      <c r="R33" s="52">
        <f>SUM(R18:R32)+R9+R10+R13+R12+R14+R15+R11</f>
        <v>34105</v>
      </c>
      <c r="S33" s="52">
        <f>SUM(S18:S32)+S9+S10+S13+S12+S14+S15+S11</f>
        <v>15973</v>
      </c>
      <c r="T33" s="52">
        <f t="shared" si="0"/>
        <v>755402</v>
      </c>
      <c r="U33" s="52">
        <f t="shared" si="0"/>
        <v>769971</v>
      </c>
      <c r="V33" s="52">
        <f>D33+G33+J33+M33+P33+S33</f>
        <v>324416</v>
      </c>
    </row>
    <row r="34" spans="1:21" ht="15.7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8"/>
      <c r="U34" s="8"/>
    </row>
    <row r="35" ht="15.75">
      <c r="T35" s="8"/>
    </row>
  </sheetData>
  <mergeCells count="13">
    <mergeCell ref="E7:G7"/>
    <mergeCell ref="H7:J7"/>
    <mergeCell ref="K7:M7"/>
    <mergeCell ref="A7:A8"/>
    <mergeCell ref="A5:V5"/>
    <mergeCell ref="K1:V1"/>
    <mergeCell ref="A2:V2"/>
    <mergeCell ref="A3:V3"/>
    <mergeCell ref="A4:V4"/>
    <mergeCell ref="N7:P7"/>
    <mergeCell ref="Q7:S7"/>
    <mergeCell ref="T7:V7"/>
    <mergeCell ref="B7:D7"/>
  </mergeCells>
  <printOptions/>
  <pageMargins left="0.3937007874015748" right="0.7874015748031497" top="0.984251968503937" bottom="0.7874015748031497" header="0.5118110236220472" footer="0.511811023622047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G74"/>
  <sheetViews>
    <sheetView workbookViewId="0" topLeftCell="A1">
      <selection activeCell="B65" sqref="B65"/>
    </sheetView>
  </sheetViews>
  <sheetFormatPr defaultColWidth="9.140625" defaultRowHeight="12.75"/>
  <cols>
    <col min="1" max="1" width="4.28125" style="1" customWidth="1"/>
    <col min="2" max="2" width="65.7109375" style="1" customWidth="1"/>
    <col min="3" max="3" width="8.7109375" style="1" customWidth="1"/>
    <col min="4" max="5" width="9.140625" style="1" customWidth="1"/>
    <col min="6" max="6" width="5.28125" style="1" customWidth="1"/>
    <col min="7" max="16384" width="9.140625" style="1" customWidth="1"/>
  </cols>
  <sheetData>
    <row r="1" spans="1:6" ht="15.75" customHeight="1">
      <c r="A1" s="229" t="s">
        <v>166</v>
      </c>
      <c r="B1" s="229"/>
      <c r="C1" s="229"/>
      <c r="D1" s="229"/>
      <c r="E1" s="229"/>
      <c r="F1" s="229"/>
    </row>
    <row r="2" spans="1:3" ht="15.75" customHeight="1">
      <c r="A2" s="4"/>
      <c r="B2" s="4"/>
      <c r="C2" s="4"/>
    </row>
    <row r="3" spans="1:6" ht="15.75">
      <c r="A3" s="191" t="s">
        <v>880</v>
      </c>
      <c r="B3" s="191"/>
      <c r="C3" s="191"/>
      <c r="D3" s="191"/>
      <c r="E3" s="191"/>
      <c r="F3" s="191"/>
    </row>
    <row r="4" spans="1:6" ht="15.75">
      <c r="A4" s="191" t="s">
        <v>110</v>
      </c>
      <c r="B4" s="191"/>
      <c r="C4" s="191"/>
      <c r="D4" s="191"/>
      <c r="E4" s="191"/>
      <c r="F4" s="191"/>
    </row>
    <row r="5" spans="1:6" ht="15.75">
      <c r="A5" s="191" t="s">
        <v>162</v>
      </c>
      <c r="B5" s="191"/>
      <c r="C5" s="191"/>
      <c r="D5" s="191"/>
      <c r="E5" s="191"/>
      <c r="F5" s="191"/>
    </row>
    <row r="6" spans="1:6" ht="15.75">
      <c r="A6" s="190" t="s">
        <v>872</v>
      </c>
      <c r="B6" s="190"/>
      <c r="C6" s="190"/>
      <c r="D6" s="190"/>
      <c r="E6" s="190"/>
      <c r="F6" s="190"/>
    </row>
    <row r="7" spans="1:2" ht="15.75">
      <c r="A7" s="20"/>
      <c r="B7" s="20"/>
    </row>
    <row r="8" spans="1:6" ht="42.75">
      <c r="A8" s="230" t="s">
        <v>873</v>
      </c>
      <c r="B8" s="231"/>
      <c r="C8" s="36" t="s">
        <v>528</v>
      </c>
      <c r="D8" s="36" t="s">
        <v>524</v>
      </c>
      <c r="E8" s="36" t="s">
        <v>522</v>
      </c>
      <c r="F8" s="36" t="s">
        <v>526</v>
      </c>
    </row>
    <row r="9" spans="1:2" ht="15.75">
      <c r="A9" s="232"/>
      <c r="B9" s="232"/>
    </row>
    <row r="10" spans="1:2" ht="15.75">
      <c r="A10" s="228" t="s">
        <v>309</v>
      </c>
      <c r="B10" s="228"/>
    </row>
    <row r="11" ht="15.75">
      <c r="B11" s="1" t="s">
        <v>310</v>
      </c>
    </row>
    <row r="12" spans="1:6" ht="15.75">
      <c r="A12" s="157" t="s">
        <v>385</v>
      </c>
      <c r="B12" s="1" t="s">
        <v>311</v>
      </c>
      <c r="C12" s="8">
        <v>22000</v>
      </c>
      <c r="D12" s="8">
        <v>21200</v>
      </c>
      <c r="E12" s="8">
        <v>10578</v>
      </c>
      <c r="F12" s="163">
        <f>E12/D12*100</f>
        <v>49.89622641509434</v>
      </c>
    </row>
    <row r="13" spans="1:6" ht="15.75">
      <c r="A13" s="157" t="s">
        <v>386</v>
      </c>
      <c r="B13" s="1" t="s">
        <v>312</v>
      </c>
      <c r="C13" s="8">
        <v>29840</v>
      </c>
      <c r="D13" s="8">
        <v>28351</v>
      </c>
      <c r="E13" s="8">
        <v>14104</v>
      </c>
      <c r="F13" s="163">
        <f aca="true" t="shared" si="0" ref="F13:F71">E13/D13*100</f>
        <v>49.747804310253606</v>
      </c>
    </row>
    <row r="14" spans="1:6" ht="15.75">
      <c r="A14" s="157" t="s">
        <v>387</v>
      </c>
      <c r="B14" s="1" t="s">
        <v>253</v>
      </c>
      <c r="C14" s="9">
        <v>3000</v>
      </c>
      <c r="D14" s="8">
        <v>2500</v>
      </c>
      <c r="E14" s="8"/>
      <c r="F14" s="163">
        <f t="shared" si="0"/>
        <v>0</v>
      </c>
    </row>
    <row r="15" spans="1:6" ht="30" customHeight="1">
      <c r="A15" s="157" t="s">
        <v>388</v>
      </c>
      <c r="B15" s="81" t="s">
        <v>375</v>
      </c>
      <c r="C15" s="9">
        <v>160</v>
      </c>
      <c r="D15" s="8">
        <v>160</v>
      </c>
      <c r="E15" s="8">
        <v>0</v>
      </c>
      <c r="F15" s="163">
        <f t="shared" si="0"/>
        <v>0</v>
      </c>
    </row>
    <row r="16" spans="1:6" ht="15.75" customHeight="1">
      <c r="A16" s="157" t="s">
        <v>389</v>
      </c>
      <c r="B16" s="81" t="s">
        <v>117</v>
      </c>
      <c r="C16" s="9"/>
      <c r="D16" s="8">
        <v>50</v>
      </c>
      <c r="E16" s="8">
        <v>50</v>
      </c>
      <c r="F16" s="163">
        <f t="shared" si="0"/>
        <v>100</v>
      </c>
    </row>
    <row r="17" spans="1:6" ht="15.75">
      <c r="A17" s="157" t="s">
        <v>390</v>
      </c>
      <c r="B17" s="81" t="s">
        <v>213</v>
      </c>
      <c r="C17" s="9"/>
      <c r="D17" s="8">
        <v>100</v>
      </c>
      <c r="E17" s="8"/>
      <c r="F17" s="163">
        <f t="shared" si="0"/>
        <v>0</v>
      </c>
    </row>
    <row r="18" spans="1:6" ht="15.75">
      <c r="A18" s="157" t="s">
        <v>391</v>
      </c>
      <c r="B18" s="81" t="s">
        <v>163</v>
      </c>
      <c r="C18" s="8"/>
      <c r="D18" s="8">
        <v>50</v>
      </c>
      <c r="E18" s="8"/>
      <c r="F18" s="163">
        <f t="shared" si="0"/>
        <v>0</v>
      </c>
    </row>
    <row r="19" spans="1:6" ht="15.75">
      <c r="A19" s="157" t="s">
        <v>392</v>
      </c>
      <c r="B19" s="81" t="s">
        <v>115</v>
      </c>
      <c r="C19" s="8"/>
      <c r="D19" s="8">
        <v>5</v>
      </c>
      <c r="E19" s="8"/>
      <c r="F19" s="163">
        <f t="shared" si="0"/>
        <v>0</v>
      </c>
    </row>
    <row r="20" spans="1:6" ht="15.75">
      <c r="A20" s="157" t="s">
        <v>393</v>
      </c>
      <c r="B20" s="81" t="s">
        <v>233</v>
      </c>
      <c r="C20" s="9"/>
      <c r="D20" s="8">
        <v>61</v>
      </c>
      <c r="E20" s="8"/>
      <c r="F20" s="163">
        <f t="shared" si="0"/>
        <v>0</v>
      </c>
    </row>
    <row r="21" spans="1:6" ht="30.75">
      <c r="A21" s="157" t="s">
        <v>394</v>
      </c>
      <c r="B21" s="81" t="s">
        <v>214</v>
      </c>
      <c r="C21" s="9"/>
      <c r="D21" s="8">
        <v>400</v>
      </c>
      <c r="E21" s="8">
        <v>167</v>
      </c>
      <c r="F21" s="163">
        <f t="shared" si="0"/>
        <v>41.75</v>
      </c>
    </row>
    <row r="22" spans="1:6" ht="21" customHeight="1">
      <c r="A22" s="7" t="s">
        <v>313</v>
      </c>
      <c r="C22" s="12">
        <f>SUM(C12:C15)</f>
        <v>55000</v>
      </c>
      <c r="D22" s="12">
        <f>SUM(D12:D21)</f>
        <v>52877</v>
      </c>
      <c r="E22" s="12">
        <f>SUM(E12:E21)</f>
        <v>24899</v>
      </c>
      <c r="F22" s="46">
        <f t="shared" si="0"/>
        <v>47.08852620231859</v>
      </c>
    </row>
    <row r="23" spans="1:6" ht="15.75">
      <c r="A23" s="7"/>
      <c r="C23" s="8"/>
      <c r="D23" s="8"/>
      <c r="E23" s="8"/>
      <c r="F23" s="163"/>
    </row>
    <row r="24" spans="1:6" ht="15.75">
      <c r="A24" s="228" t="s">
        <v>314</v>
      </c>
      <c r="B24" s="228"/>
      <c r="C24" s="8"/>
      <c r="D24" s="8"/>
      <c r="E24" s="8"/>
      <c r="F24" s="163"/>
    </row>
    <row r="25" spans="1:6" ht="15.75">
      <c r="A25" s="2" t="s">
        <v>385</v>
      </c>
      <c r="B25" s="178" t="s">
        <v>135</v>
      </c>
      <c r="C25" s="8"/>
      <c r="D25" s="8">
        <v>32200</v>
      </c>
      <c r="E25" s="8">
        <v>20650</v>
      </c>
      <c r="F25" s="163">
        <f t="shared" si="0"/>
        <v>64.13043478260869</v>
      </c>
    </row>
    <row r="26" spans="1:6" ht="15.75">
      <c r="A26" s="157" t="s">
        <v>386</v>
      </c>
      <c r="B26" s="178" t="s">
        <v>215</v>
      </c>
      <c r="C26" s="8">
        <v>4475</v>
      </c>
      <c r="D26" s="8">
        <v>4475</v>
      </c>
      <c r="E26" s="8">
        <v>2150</v>
      </c>
      <c r="F26" s="163">
        <f t="shared" si="0"/>
        <v>48.04469273743017</v>
      </c>
    </row>
    <row r="27" spans="1:6" ht="15.75">
      <c r="A27" s="157" t="s">
        <v>387</v>
      </c>
      <c r="B27" s="178" t="s">
        <v>220</v>
      </c>
      <c r="C27" s="8"/>
      <c r="D27" s="8">
        <v>1000</v>
      </c>
      <c r="E27" s="8">
        <v>500</v>
      </c>
      <c r="F27" s="163">
        <f t="shared" si="0"/>
        <v>50</v>
      </c>
    </row>
    <row r="28" spans="1:6" ht="15.75">
      <c r="A28" s="157" t="s">
        <v>388</v>
      </c>
      <c r="B28" s="178" t="s">
        <v>136</v>
      </c>
      <c r="C28" s="8"/>
      <c r="D28" s="8">
        <v>1070</v>
      </c>
      <c r="E28" s="8">
        <v>1070</v>
      </c>
      <c r="F28" s="163">
        <f t="shared" si="0"/>
        <v>100</v>
      </c>
    </row>
    <row r="29" spans="1:6" ht="15.75">
      <c r="A29" s="157" t="s">
        <v>389</v>
      </c>
      <c r="B29" s="178" t="s">
        <v>137</v>
      </c>
      <c r="C29" s="8"/>
      <c r="D29" s="8">
        <v>1300</v>
      </c>
      <c r="E29" s="8">
        <v>1300</v>
      </c>
      <c r="F29" s="163">
        <f t="shared" si="0"/>
        <v>100</v>
      </c>
    </row>
    <row r="30" spans="1:6" ht="15.75">
      <c r="A30" s="157" t="s">
        <v>390</v>
      </c>
      <c r="B30" s="178" t="s">
        <v>138</v>
      </c>
      <c r="C30" s="8"/>
      <c r="D30" s="8">
        <v>200</v>
      </c>
      <c r="E30" s="8">
        <v>200</v>
      </c>
      <c r="F30" s="163">
        <f t="shared" si="0"/>
        <v>100</v>
      </c>
    </row>
    <row r="31" spans="1:6" ht="15.75">
      <c r="A31" s="157" t="s">
        <v>391</v>
      </c>
      <c r="B31" s="178" t="s">
        <v>139</v>
      </c>
      <c r="C31" s="8"/>
      <c r="D31" s="8">
        <v>250</v>
      </c>
      <c r="E31" s="8">
        <v>250</v>
      </c>
      <c r="F31" s="163">
        <f t="shared" si="0"/>
        <v>100</v>
      </c>
    </row>
    <row r="32" spans="1:6" ht="30.75">
      <c r="A32" s="157" t="s">
        <v>392</v>
      </c>
      <c r="B32" s="81" t="s">
        <v>140</v>
      </c>
      <c r="C32" s="8"/>
      <c r="D32" s="8">
        <v>500</v>
      </c>
      <c r="E32" s="8">
        <v>500</v>
      </c>
      <c r="F32" s="163">
        <f t="shared" si="0"/>
        <v>100</v>
      </c>
    </row>
    <row r="33" spans="1:6" ht="15.75">
      <c r="A33" s="157" t="s">
        <v>393</v>
      </c>
      <c r="B33" s="81" t="s">
        <v>141</v>
      </c>
      <c r="C33" s="8"/>
      <c r="D33" s="8">
        <v>100</v>
      </c>
      <c r="E33" s="8">
        <v>100</v>
      </c>
      <c r="F33" s="163">
        <f t="shared" si="0"/>
        <v>100</v>
      </c>
    </row>
    <row r="34" spans="1:6" ht="15.75">
      <c r="A34" s="157" t="s">
        <v>394</v>
      </c>
      <c r="B34" s="81" t="s">
        <v>142</v>
      </c>
      <c r="C34" s="8"/>
      <c r="D34" s="8">
        <v>500</v>
      </c>
      <c r="E34" s="8">
        <v>500</v>
      </c>
      <c r="F34" s="163">
        <f t="shared" si="0"/>
        <v>100</v>
      </c>
    </row>
    <row r="35" spans="1:6" s="124" customFormat="1" ht="15.75">
      <c r="A35" s="157" t="s">
        <v>395</v>
      </c>
      <c r="B35" s="81" t="s">
        <v>143</v>
      </c>
      <c r="C35" s="8"/>
      <c r="D35" s="8">
        <v>700</v>
      </c>
      <c r="E35" s="8">
        <v>700</v>
      </c>
      <c r="F35" s="163">
        <f t="shared" si="0"/>
        <v>100</v>
      </c>
    </row>
    <row r="36" spans="1:6" ht="15.75">
      <c r="A36" s="157" t="s">
        <v>396</v>
      </c>
      <c r="B36" s="81" t="s">
        <v>144</v>
      </c>
      <c r="C36" s="8"/>
      <c r="D36" s="8">
        <v>50</v>
      </c>
      <c r="E36" s="8">
        <v>50</v>
      </c>
      <c r="F36" s="163">
        <f t="shared" si="0"/>
        <v>100</v>
      </c>
    </row>
    <row r="37" spans="1:6" ht="15.75">
      <c r="A37" s="157" t="s">
        <v>397</v>
      </c>
      <c r="B37" s="81" t="s">
        <v>145</v>
      </c>
      <c r="C37" s="8"/>
      <c r="D37" s="8">
        <v>600</v>
      </c>
      <c r="E37" s="8">
        <v>600</v>
      </c>
      <c r="F37" s="163">
        <f t="shared" si="0"/>
        <v>100</v>
      </c>
    </row>
    <row r="38" spans="1:6" ht="30.75">
      <c r="A38" s="157" t="s">
        <v>398</v>
      </c>
      <c r="B38" s="81" t="s">
        <v>146</v>
      </c>
      <c r="C38" s="8"/>
      <c r="D38" s="8">
        <v>200</v>
      </c>
      <c r="E38" s="8">
        <v>200</v>
      </c>
      <c r="F38" s="163">
        <f t="shared" si="0"/>
        <v>100</v>
      </c>
    </row>
    <row r="39" spans="1:6" ht="15.75">
      <c r="A39" s="157" t="s">
        <v>399</v>
      </c>
      <c r="B39" s="81" t="s">
        <v>163</v>
      </c>
      <c r="C39" s="8"/>
      <c r="D39" s="8"/>
      <c r="E39" s="8">
        <v>50</v>
      </c>
      <c r="F39" s="163"/>
    </row>
    <row r="40" spans="1:6" ht="15.75">
      <c r="A40" s="157" t="s">
        <v>400</v>
      </c>
      <c r="B40" s="81" t="s">
        <v>164</v>
      </c>
      <c r="C40" s="8"/>
      <c r="D40" s="8">
        <v>20</v>
      </c>
      <c r="E40" s="8">
        <v>20</v>
      </c>
      <c r="F40" s="163">
        <f t="shared" si="0"/>
        <v>100</v>
      </c>
    </row>
    <row r="41" spans="1:6" ht="15.75">
      <c r="A41" s="157" t="s">
        <v>401</v>
      </c>
      <c r="B41" s="81" t="s">
        <v>222</v>
      </c>
      <c r="C41" s="8"/>
      <c r="D41" s="8"/>
      <c r="E41" s="8">
        <v>10</v>
      </c>
      <c r="F41" s="163"/>
    </row>
    <row r="42" spans="1:6" ht="15.75">
      <c r="A42" s="157" t="s">
        <v>402</v>
      </c>
      <c r="B42" s="81" t="s">
        <v>200</v>
      </c>
      <c r="C42" s="8"/>
      <c r="D42" s="8">
        <v>30</v>
      </c>
      <c r="E42" s="8">
        <v>30</v>
      </c>
      <c r="F42" s="163">
        <f t="shared" si="0"/>
        <v>100</v>
      </c>
    </row>
    <row r="43" spans="1:6" ht="30.75">
      <c r="A43" s="157" t="s">
        <v>717</v>
      </c>
      <c r="B43" s="81" t="s">
        <v>147</v>
      </c>
      <c r="C43" s="8"/>
      <c r="D43" s="8">
        <v>150</v>
      </c>
      <c r="E43" s="8">
        <v>150</v>
      </c>
      <c r="F43" s="163">
        <f t="shared" si="0"/>
        <v>100</v>
      </c>
    </row>
    <row r="44" spans="1:6" ht="31.5">
      <c r="A44" s="157" t="s">
        <v>718</v>
      </c>
      <c r="B44" s="81" t="s">
        <v>217</v>
      </c>
      <c r="C44" s="8"/>
      <c r="D44" s="8">
        <v>80</v>
      </c>
      <c r="E44" s="8">
        <v>80</v>
      </c>
      <c r="F44" s="163">
        <f t="shared" si="0"/>
        <v>100</v>
      </c>
    </row>
    <row r="45" spans="1:6" ht="15.75">
      <c r="A45" s="157" t="s">
        <v>719</v>
      </c>
      <c r="B45" s="81" t="s">
        <v>202</v>
      </c>
      <c r="C45" s="8"/>
      <c r="D45" s="8">
        <v>50</v>
      </c>
      <c r="E45" s="8">
        <v>50</v>
      </c>
      <c r="F45" s="163">
        <f t="shared" si="0"/>
        <v>100</v>
      </c>
    </row>
    <row r="46" spans="1:6" ht="30.75">
      <c r="A46" s="157" t="s">
        <v>234</v>
      </c>
      <c r="B46" s="81" t="s">
        <v>148</v>
      </c>
      <c r="C46" s="8"/>
      <c r="D46" s="8">
        <v>50</v>
      </c>
      <c r="E46" s="8">
        <v>50</v>
      </c>
      <c r="F46" s="163">
        <f t="shared" si="0"/>
        <v>100</v>
      </c>
    </row>
    <row r="47" spans="1:6" ht="15.75">
      <c r="A47" s="157" t="s">
        <v>235</v>
      </c>
      <c r="B47" s="81" t="s">
        <v>203</v>
      </c>
      <c r="C47" s="8"/>
      <c r="D47" s="8">
        <v>50</v>
      </c>
      <c r="E47" s="8">
        <v>50</v>
      </c>
      <c r="F47" s="163">
        <f t="shared" si="0"/>
        <v>100</v>
      </c>
    </row>
    <row r="48" spans="1:6" ht="31.5">
      <c r="A48" s="157" t="s">
        <v>720</v>
      </c>
      <c r="B48" s="81" t="s">
        <v>149</v>
      </c>
      <c r="C48" s="8"/>
      <c r="D48" s="8">
        <v>200</v>
      </c>
      <c r="E48" s="8">
        <v>200</v>
      </c>
      <c r="F48" s="163">
        <f t="shared" si="0"/>
        <v>100</v>
      </c>
    </row>
    <row r="49" spans="1:6" ht="15.75">
      <c r="A49" s="157" t="s">
        <v>236</v>
      </c>
      <c r="B49" s="81" t="s">
        <v>150</v>
      </c>
      <c r="C49" s="8"/>
      <c r="D49" s="8">
        <v>32000</v>
      </c>
      <c r="E49" s="8">
        <v>28500</v>
      </c>
      <c r="F49" s="163">
        <f t="shared" si="0"/>
        <v>89.0625</v>
      </c>
    </row>
    <row r="50" spans="1:6" ht="15.75">
      <c r="A50" s="157" t="s">
        <v>237</v>
      </c>
      <c r="B50" s="81" t="s">
        <v>228</v>
      </c>
      <c r="C50" s="41"/>
      <c r="D50" s="8">
        <v>4</v>
      </c>
      <c r="E50" s="8">
        <v>4</v>
      </c>
      <c r="F50" s="163">
        <f t="shared" si="0"/>
        <v>100</v>
      </c>
    </row>
    <row r="51" spans="1:6" s="124" customFormat="1" ht="30.75">
      <c r="A51" s="157" t="s">
        <v>721</v>
      </c>
      <c r="B51" s="81" t="s">
        <v>151</v>
      </c>
      <c r="C51" s="8"/>
      <c r="D51" s="8">
        <v>50</v>
      </c>
      <c r="E51" s="8">
        <v>50</v>
      </c>
      <c r="F51" s="163">
        <f t="shared" si="0"/>
        <v>100</v>
      </c>
    </row>
    <row r="52" spans="1:6" s="124" customFormat="1" ht="16.5" customHeight="1">
      <c r="A52" s="157" t="s">
        <v>238</v>
      </c>
      <c r="B52" s="81" t="s">
        <v>152</v>
      </c>
      <c r="C52" s="8"/>
      <c r="D52" s="8">
        <v>250</v>
      </c>
      <c r="E52" s="8">
        <v>250</v>
      </c>
      <c r="F52" s="163">
        <f t="shared" si="0"/>
        <v>100</v>
      </c>
    </row>
    <row r="53" spans="1:6" s="124" customFormat="1" ht="30.75">
      <c r="A53" s="157" t="s">
        <v>239</v>
      </c>
      <c r="B53" s="81" t="s">
        <v>153</v>
      </c>
      <c r="C53" s="8"/>
      <c r="D53" s="8">
        <v>300</v>
      </c>
      <c r="E53" s="8">
        <v>300</v>
      </c>
      <c r="F53" s="163">
        <f t="shared" si="0"/>
        <v>100</v>
      </c>
    </row>
    <row r="54" spans="1:6" s="124" customFormat="1" ht="15.75">
      <c r="A54" s="157" t="s">
        <v>240</v>
      </c>
      <c r="B54" s="81" t="s">
        <v>115</v>
      </c>
      <c r="C54" s="8"/>
      <c r="D54" s="8"/>
      <c r="E54" s="8">
        <v>5</v>
      </c>
      <c r="F54" s="163"/>
    </row>
    <row r="55" spans="1:6" s="124" customFormat="1" ht="15.75">
      <c r="A55" s="157" t="s">
        <v>722</v>
      </c>
      <c r="B55" s="81" t="s">
        <v>201</v>
      </c>
      <c r="C55" s="8"/>
      <c r="D55" s="8">
        <v>50</v>
      </c>
      <c r="E55" s="8">
        <v>50</v>
      </c>
      <c r="F55" s="163">
        <f t="shared" si="0"/>
        <v>100</v>
      </c>
    </row>
    <row r="56" spans="1:6" s="124" customFormat="1" ht="30.75">
      <c r="A56" s="157" t="s">
        <v>785</v>
      </c>
      <c r="B56" s="81" t="s">
        <v>204</v>
      </c>
      <c r="C56" s="8"/>
      <c r="D56" s="8">
        <v>50</v>
      </c>
      <c r="E56" s="8">
        <v>50</v>
      </c>
      <c r="F56" s="163">
        <f t="shared" si="0"/>
        <v>100</v>
      </c>
    </row>
    <row r="57" spans="1:6" s="124" customFormat="1" ht="15.75">
      <c r="A57" s="157" t="s">
        <v>786</v>
      </c>
      <c r="B57" s="81" t="s">
        <v>205</v>
      </c>
      <c r="C57" s="8"/>
      <c r="D57" s="8">
        <v>20</v>
      </c>
      <c r="E57" s="8">
        <v>20</v>
      </c>
      <c r="F57" s="163">
        <f t="shared" si="0"/>
        <v>100</v>
      </c>
    </row>
    <row r="58" spans="1:6" s="124" customFormat="1" ht="15.75">
      <c r="A58" s="157" t="s">
        <v>815</v>
      </c>
      <c r="B58" s="81" t="s">
        <v>206</v>
      </c>
      <c r="C58" s="8"/>
      <c r="D58" s="8">
        <v>20</v>
      </c>
      <c r="E58" s="8">
        <v>20</v>
      </c>
      <c r="F58" s="163">
        <f t="shared" si="0"/>
        <v>100</v>
      </c>
    </row>
    <row r="59" spans="1:6" s="124" customFormat="1" ht="30.75">
      <c r="A59" s="157" t="s">
        <v>816</v>
      </c>
      <c r="B59" s="81" t="s">
        <v>207</v>
      </c>
      <c r="C59" s="8"/>
      <c r="D59" s="8">
        <v>20</v>
      </c>
      <c r="E59" s="8">
        <v>20</v>
      </c>
      <c r="F59" s="163">
        <f t="shared" si="0"/>
        <v>100</v>
      </c>
    </row>
    <row r="60" spans="1:6" s="124" customFormat="1" ht="15" customHeight="1">
      <c r="A60" s="157" t="s">
        <v>331</v>
      </c>
      <c r="B60" s="81" t="s">
        <v>208</v>
      </c>
      <c r="C60" s="8"/>
      <c r="D60" s="8">
        <v>100</v>
      </c>
      <c r="E60" s="8">
        <v>100</v>
      </c>
      <c r="F60" s="163">
        <f t="shared" si="0"/>
        <v>100</v>
      </c>
    </row>
    <row r="61" spans="1:6" s="124" customFormat="1" ht="31.5">
      <c r="A61" s="157" t="s">
        <v>817</v>
      </c>
      <c r="B61" s="81" t="s">
        <v>209</v>
      </c>
      <c r="C61" s="8"/>
      <c r="D61" s="8">
        <v>50</v>
      </c>
      <c r="E61" s="8">
        <v>50</v>
      </c>
      <c r="F61" s="163">
        <f t="shared" si="0"/>
        <v>100</v>
      </c>
    </row>
    <row r="62" spans="1:6" s="124" customFormat="1" ht="15.75">
      <c r="A62" s="157" t="s">
        <v>254</v>
      </c>
      <c r="B62" s="81" t="s">
        <v>210</v>
      </c>
      <c r="C62" s="8"/>
      <c r="D62" s="8">
        <v>40</v>
      </c>
      <c r="E62" s="8">
        <v>40</v>
      </c>
      <c r="F62" s="163">
        <f t="shared" si="0"/>
        <v>100</v>
      </c>
    </row>
    <row r="63" spans="1:6" s="124" customFormat="1" ht="30.75">
      <c r="A63" s="157" t="s">
        <v>255</v>
      </c>
      <c r="B63" s="81" t="s">
        <v>211</v>
      </c>
      <c r="C63" s="8"/>
      <c r="D63" s="8">
        <v>50</v>
      </c>
      <c r="E63" s="8">
        <v>50</v>
      </c>
      <c r="F63" s="163">
        <f t="shared" si="0"/>
        <v>100</v>
      </c>
    </row>
    <row r="64" spans="1:6" s="124" customFormat="1" ht="15.75">
      <c r="A64" s="157" t="s">
        <v>256</v>
      </c>
      <c r="B64" s="81" t="s">
        <v>212</v>
      </c>
      <c r="C64" s="8"/>
      <c r="D64" s="8">
        <v>156</v>
      </c>
      <c r="E64" s="8"/>
      <c r="F64" s="163">
        <f t="shared" si="0"/>
        <v>0</v>
      </c>
    </row>
    <row r="65" spans="1:6" s="124" customFormat="1" ht="15.75">
      <c r="A65" s="157" t="s">
        <v>257</v>
      </c>
      <c r="B65" s="81" t="s">
        <v>229</v>
      </c>
      <c r="C65" s="8"/>
      <c r="D65" s="8">
        <v>180</v>
      </c>
      <c r="E65" s="8"/>
      <c r="F65" s="163">
        <f t="shared" si="0"/>
        <v>0</v>
      </c>
    </row>
    <row r="66" spans="1:6" s="124" customFormat="1" ht="15.75">
      <c r="A66" s="157" t="s">
        <v>258</v>
      </c>
      <c r="B66" s="81" t="s">
        <v>114</v>
      </c>
      <c r="C66" s="8"/>
      <c r="D66" s="8">
        <v>1600</v>
      </c>
      <c r="E66" s="8"/>
      <c r="F66" s="163">
        <f t="shared" si="0"/>
        <v>0</v>
      </c>
    </row>
    <row r="67" spans="1:6" s="124" customFormat="1" ht="15.75">
      <c r="A67" s="157" t="s">
        <v>241</v>
      </c>
      <c r="B67" s="81" t="s">
        <v>221</v>
      </c>
      <c r="C67" s="8"/>
      <c r="D67" s="8">
        <v>1080</v>
      </c>
      <c r="E67" s="8">
        <v>1080</v>
      </c>
      <c r="F67" s="163">
        <f t="shared" si="0"/>
        <v>100</v>
      </c>
    </row>
    <row r="68" spans="1:6" s="124" customFormat="1" ht="15.75">
      <c r="A68" s="2"/>
      <c r="B68" s="81" t="s">
        <v>116</v>
      </c>
      <c r="C68" s="8">
        <v>69911</v>
      </c>
      <c r="D68" s="8"/>
      <c r="E68" s="8"/>
      <c r="F68" s="163"/>
    </row>
    <row r="69" spans="1:7" ht="15.75">
      <c r="A69" s="7" t="s">
        <v>330</v>
      </c>
      <c r="C69" s="12">
        <f>SUM(C25:C68)</f>
        <v>74386</v>
      </c>
      <c r="D69" s="12">
        <f>SUM(D25:D67)</f>
        <v>79795</v>
      </c>
      <c r="E69" s="12">
        <f>SUM(E25:E67)</f>
        <v>60049</v>
      </c>
      <c r="F69" s="46">
        <f t="shared" si="0"/>
        <v>75.25408860204273</v>
      </c>
      <c r="G69" s="8"/>
    </row>
    <row r="70" spans="1:6" ht="15.75">
      <c r="A70" s="7"/>
      <c r="F70" s="163"/>
    </row>
    <row r="71" spans="1:6" ht="15.75">
      <c r="A71" s="228" t="s">
        <v>227</v>
      </c>
      <c r="B71" s="228"/>
      <c r="C71" s="12">
        <f>C22+C69</f>
        <v>129386</v>
      </c>
      <c r="D71" s="12">
        <f>D22+D69</f>
        <v>132672</v>
      </c>
      <c r="E71" s="12">
        <f>E22+E69</f>
        <v>84948</v>
      </c>
      <c r="F71" s="46">
        <f t="shared" si="0"/>
        <v>64.02858176555716</v>
      </c>
    </row>
    <row r="72" ht="15.75">
      <c r="F72" s="163"/>
    </row>
    <row r="74" ht="15.75">
      <c r="C74" s="8"/>
    </row>
  </sheetData>
  <mergeCells count="10">
    <mergeCell ref="A71:B71"/>
    <mergeCell ref="A3:F3"/>
    <mergeCell ref="A4:F4"/>
    <mergeCell ref="A1:F1"/>
    <mergeCell ref="A24:B24"/>
    <mergeCell ref="A8:B8"/>
    <mergeCell ref="A9:B9"/>
    <mergeCell ref="A10:B10"/>
    <mergeCell ref="A5:F5"/>
    <mergeCell ref="A6:F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S854"/>
  <sheetViews>
    <sheetView workbookViewId="0" topLeftCell="A1">
      <pane xSplit="1" ySplit="8" topLeftCell="E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" sqref="A4:S4"/>
    </sheetView>
  </sheetViews>
  <sheetFormatPr defaultColWidth="9.140625" defaultRowHeight="12.75"/>
  <cols>
    <col min="1" max="1" width="36.7109375" style="16" customWidth="1"/>
    <col min="2" max="16" width="7.421875" style="16" customWidth="1"/>
    <col min="17" max="17" width="8.8515625" style="16" bestFit="1" customWidth="1"/>
    <col min="18" max="19" width="8.8515625" style="16" customWidth="1"/>
    <col min="20" max="16384" width="9.140625" style="16" customWidth="1"/>
  </cols>
  <sheetData>
    <row r="1" spans="14:19" ht="15.75">
      <c r="N1" s="189" t="s">
        <v>167</v>
      </c>
      <c r="O1" s="189"/>
      <c r="P1" s="189"/>
      <c r="Q1" s="189"/>
      <c r="R1" s="189"/>
      <c r="S1" s="189"/>
    </row>
    <row r="2" spans="1:19" ht="12.75">
      <c r="A2" s="233" t="s">
        <v>417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</row>
    <row r="3" spans="1:19" ht="12.75">
      <c r="A3" s="233" t="s">
        <v>451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</row>
    <row r="4" spans="1:19" ht="12.75">
      <c r="A4" s="233" t="s">
        <v>112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</row>
    <row r="5" spans="1:19" ht="12.75">
      <c r="A5" s="233" t="s">
        <v>872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</row>
    <row r="6" spans="1:17" ht="12.7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pans="1:19" s="77" customFormat="1" ht="30" customHeight="1">
      <c r="A7" s="234" t="s">
        <v>873</v>
      </c>
      <c r="B7" s="205" t="s">
        <v>452</v>
      </c>
      <c r="C7" s="205"/>
      <c r="D7" s="205"/>
      <c r="E7" s="205" t="s">
        <v>453</v>
      </c>
      <c r="F7" s="205"/>
      <c r="G7" s="205"/>
      <c r="H7" s="205" t="s">
        <v>454</v>
      </c>
      <c r="I7" s="205"/>
      <c r="J7" s="205"/>
      <c r="K7" s="235" t="s">
        <v>455</v>
      </c>
      <c r="L7" s="235"/>
      <c r="M7" s="235"/>
      <c r="N7" s="205" t="s">
        <v>456</v>
      </c>
      <c r="O7" s="205"/>
      <c r="P7" s="205"/>
      <c r="Q7" s="207" t="s">
        <v>882</v>
      </c>
      <c r="R7" s="207"/>
      <c r="S7" s="207"/>
    </row>
    <row r="8" spans="1:19" s="77" customFormat="1" ht="38.25">
      <c r="A8" s="234"/>
      <c r="B8" s="6" t="s">
        <v>534</v>
      </c>
      <c r="C8" s="6" t="s">
        <v>530</v>
      </c>
      <c r="D8" s="6" t="s">
        <v>522</v>
      </c>
      <c r="E8" s="6" t="s">
        <v>534</v>
      </c>
      <c r="F8" s="6" t="s">
        <v>530</v>
      </c>
      <c r="G8" s="6" t="s">
        <v>522</v>
      </c>
      <c r="H8" s="6" t="s">
        <v>534</v>
      </c>
      <c r="I8" s="6" t="s">
        <v>530</v>
      </c>
      <c r="J8" s="6" t="s">
        <v>522</v>
      </c>
      <c r="K8" s="6" t="s">
        <v>534</v>
      </c>
      <c r="L8" s="6" t="s">
        <v>530</v>
      </c>
      <c r="M8" s="6" t="s">
        <v>522</v>
      </c>
      <c r="N8" s="6" t="s">
        <v>534</v>
      </c>
      <c r="O8" s="6" t="s">
        <v>530</v>
      </c>
      <c r="P8" s="6" t="s">
        <v>522</v>
      </c>
      <c r="Q8" s="6" t="s">
        <v>534</v>
      </c>
      <c r="R8" s="6" t="s">
        <v>530</v>
      </c>
      <c r="S8" s="6" t="s">
        <v>522</v>
      </c>
    </row>
    <row r="9" spans="1:19" s="77" customFormat="1" ht="12.75" customHeight="1">
      <c r="A9" s="53" t="s">
        <v>866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120"/>
      <c r="S9" s="141"/>
    </row>
    <row r="10" spans="1:19" ht="12.75" customHeight="1">
      <c r="A10" s="49" t="s">
        <v>421</v>
      </c>
      <c r="B10" s="51">
        <v>37514</v>
      </c>
      <c r="C10" s="51">
        <v>38859</v>
      </c>
      <c r="D10" s="51">
        <v>16206</v>
      </c>
      <c r="E10" s="51">
        <v>10313</v>
      </c>
      <c r="F10" s="51">
        <v>10743</v>
      </c>
      <c r="G10" s="51">
        <v>4723</v>
      </c>
      <c r="H10" s="51">
        <v>19966</v>
      </c>
      <c r="I10" s="51">
        <v>19966</v>
      </c>
      <c r="J10" s="51">
        <v>11793</v>
      </c>
      <c r="K10" s="51"/>
      <c r="L10" s="51"/>
      <c r="M10" s="51"/>
      <c r="N10" s="51"/>
      <c r="O10" s="51"/>
      <c r="P10" s="51"/>
      <c r="Q10" s="52">
        <f>B10+E10+H10+K10+N10</f>
        <v>67793</v>
      </c>
      <c r="R10" s="52">
        <f>C10+F10+I10+L10+O10</f>
        <v>69568</v>
      </c>
      <c r="S10" s="52">
        <f>D10+G10+J10+M10+P10</f>
        <v>32722</v>
      </c>
    </row>
    <row r="11" spans="1:19" ht="12.75" customHeight="1">
      <c r="A11" s="49" t="s">
        <v>422</v>
      </c>
      <c r="B11" s="51">
        <v>6358</v>
      </c>
      <c r="C11" s="51">
        <v>6542</v>
      </c>
      <c r="D11" s="51">
        <v>2742</v>
      </c>
      <c r="E11" s="51">
        <v>1769</v>
      </c>
      <c r="F11" s="51">
        <v>1829</v>
      </c>
      <c r="G11" s="51">
        <v>825</v>
      </c>
      <c r="H11" s="51">
        <v>9537</v>
      </c>
      <c r="I11" s="51">
        <v>9537</v>
      </c>
      <c r="J11" s="51">
        <v>5399</v>
      </c>
      <c r="K11" s="51"/>
      <c r="L11" s="51"/>
      <c r="M11" s="51"/>
      <c r="N11" s="51"/>
      <c r="O11" s="51"/>
      <c r="P11" s="51"/>
      <c r="Q11" s="52">
        <f aca="true" t="shared" si="0" ref="Q11:S23">B11+E11+H11+K11+N11</f>
        <v>17664</v>
      </c>
      <c r="R11" s="52">
        <f t="shared" si="0"/>
        <v>17908</v>
      </c>
      <c r="S11" s="52">
        <f t="shared" si="0"/>
        <v>8966</v>
      </c>
    </row>
    <row r="12" spans="1:19" ht="12.75" customHeight="1">
      <c r="A12" s="49" t="s">
        <v>423</v>
      </c>
      <c r="B12" s="51">
        <v>18320</v>
      </c>
      <c r="C12" s="51">
        <v>18852</v>
      </c>
      <c r="D12" s="51">
        <v>7418</v>
      </c>
      <c r="E12" s="51">
        <v>5096</v>
      </c>
      <c r="F12" s="51">
        <v>5266</v>
      </c>
      <c r="G12" s="51">
        <v>2233</v>
      </c>
      <c r="H12" s="51">
        <v>27489</v>
      </c>
      <c r="I12" s="51">
        <v>27489</v>
      </c>
      <c r="J12" s="51">
        <v>14609</v>
      </c>
      <c r="K12" s="51"/>
      <c r="L12" s="51"/>
      <c r="M12" s="51"/>
      <c r="N12" s="51"/>
      <c r="O12" s="51"/>
      <c r="P12" s="51"/>
      <c r="Q12" s="52">
        <f t="shared" si="0"/>
        <v>50905</v>
      </c>
      <c r="R12" s="52">
        <f t="shared" si="0"/>
        <v>51607</v>
      </c>
      <c r="S12" s="52">
        <f t="shared" si="0"/>
        <v>24260</v>
      </c>
    </row>
    <row r="13" spans="1:19" ht="12.75" customHeight="1">
      <c r="A13" s="49" t="s">
        <v>457</v>
      </c>
      <c r="B13" s="51">
        <v>749</v>
      </c>
      <c r="C13" s="51">
        <v>771</v>
      </c>
      <c r="D13" s="51">
        <v>323</v>
      </c>
      <c r="E13" s="51">
        <v>209</v>
      </c>
      <c r="F13" s="51">
        <v>216</v>
      </c>
      <c r="G13" s="51">
        <v>97</v>
      </c>
      <c r="H13" s="51">
        <v>1122</v>
      </c>
      <c r="I13" s="51">
        <v>1122</v>
      </c>
      <c r="J13" s="51">
        <v>635</v>
      </c>
      <c r="K13" s="51"/>
      <c r="L13" s="51"/>
      <c r="M13" s="51"/>
      <c r="N13" s="51"/>
      <c r="O13" s="51"/>
      <c r="P13" s="51"/>
      <c r="Q13" s="52">
        <f t="shared" si="0"/>
        <v>2080</v>
      </c>
      <c r="R13" s="52">
        <f t="shared" si="0"/>
        <v>2109</v>
      </c>
      <c r="S13" s="52">
        <f t="shared" si="0"/>
        <v>1055</v>
      </c>
    </row>
    <row r="14" spans="1:19" ht="12.75" customHeight="1">
      <c r="A14" s="49" t="s">
        <v>425</v>
      </c>
      <c r="B14" s="51">
        <v>11965</v>
      </c>
      <c r="C14" s="51">
        <v>12312</v>
      </c>
      <c r="D14" s="51">
        <v>5645</v>
      </c>
      <c r="E14" s="51">
        <v>3327</v>
      </c>
      <c r="F14" s="51">
        <v>3438</v>
      </c>
      <c r="G14" s="51">
        <v>1699</v>
      </c>
      <c r="H14" s="51">
        <v>17952</v>
      </c>
      <c r="I14" s="51">
        <v>17952</v>
      </c>
      <c r="J14" s="51">
        <v>11117</v>
      </c>
      <c r="K14" s="51"/>
      <c r="L14" s="51"/>
      <c r="M14" s="51"/>
      <c r="N14" s="51"/>
      <c r="O14" s="51"/>
      <c r="P14" s="51"/>
      <c r="Q14" s="52">
        <f t="shared" si="0"/>
        <v>33244</v>
      </c>
      <c r="R14" s="52">
        <f t="shared" si="0"/>
        <v>33702</v>
      </c>
      <c r="S14" s="52">
        <f t="shared" si="0"/>
        <v>18461</v>
      </c>
    </row>
    <row r="15" spans="1:19" ht="12.75" customHeight="1">
      <c r="A15" s="49" t="s">
        <v>426</v>
      </c>
      <c r="B15" s="51">
        <v>54595</v>
      </c>
      <c r="C15" s="51">
        <v>56555</v>
      </c>
      <c r="D15" s="51">
        <v>24741</v>
      </c>
      <c r="E15" s="51">
        <v>15345</v>
      </c>
      <c r="F15" s="51">
        <v>15972</v>
      </c>
      <c r="G15" s="51">
        <v>7237</v>
      </c>
      <c r="H15" s="51">
        <v>8900</v>
      </c>
      <c r="I15" s="51">
        <v>8900</v>
      </c>
      <c r="J15" s="51">
        <v>3232</v>
      </c>
      <c r="K15" s="51"/>
      <c r="L15" s="51"/>
      <c r="M15" s="51"/>
      <c r="N15" s="51"/>
      <c r="O15" s="51"/>
      <c r="P15" s="51"/>
      <c r="Q15" s="52">
        <f t="shared" si="0"/>
        <v>78840</v>
      </c>
      <c r="R15" s="52">
        <f t="shared" si="0"/>
        <v>81427</v>
      </c>
      <c r="S15" s="52">
        <f t="shared" si="0"/>
        <v>35210</v>
      </c>
    </row>
    <row r="16" spans="1:19" ht="12.75" customHeight="1">
      <c r="A16" s="49" t="s">
        <v>427</v>
      </c>
      <c r="B16" s="51">
        <v>1529</v>
      </c>
      <c r="C16" s="51">
        <v>1569</v>
      </c>
      <c r="D16" s="51">
        <v>742</v>
      </c>
      <c r="E16" s="51">
        <v>438</v>
      </c>
      <c r="F16" s="51">
        <v>451</v>
      </c>
      <c r="G16" s="51">
        <v>239</v>
      </c>
      <c r="H16" s="51">
        <v>484</v>
      </c>
      <c r="I16" s="51">
        <v>484</v>
      </c>
      <c r="J16" s="51">
        <v>235</v>
      </c>
      <c r="K16" s="51"/>
      <c r="L16" s="51"/>
      <c r="M16" s="51"/>
      <c r="N16" s="51"/>
      <c r="O16" s="51"/>
      <c r="P16" s="51"/>
      <c r="Q16" s="52">
        <f t="shared" si="0"/>
        <v>2451</v>
      </c>
      <c r="R16" s="52">
        <f t="shared" si="0"/>
        <v>2504</v>
      </c>
      <c r="S16" s="52">
        <f t="shared" si="0"/>
        <v>1216</v>
      </c>
    </row>
    <row r="17" spans="1:19" ht="12.75" customHeight="1">
      <c r="A17" s="49" t="s">
        <v>429</v>
      </c>
      <c r="B17" s="51"/>
      <c r="C17" s="51"/>
      <c r="D17" s="51"/>
      <c r="E17" s="51"/>
      <c r="F17" s="51"/>
      <c r="G17" s="51"/>
      <c r="H17" s="51">
        <v>0</v>
      </c>
      <c r="I17" s="51"/>
      <c r="J17" s="51"/>
      <c r="K17" s="51"/>
      <c r="L17" s="51"/>
      <c r="M17" s="51"/>
      <c r="N17" s="51"/>
      <c r="O17" s="51"/>
      <c r="P17" s="51"/>
      <c r="Q17" s="52">
        <f t="shared" si="0"/>
        <v>0</v>
      </c>
      <c r="R17" s="52">
        <f t="shared" si="0"/>
        <v>0</v>
      </c>
      <c r="S17" s="52">
        <f t="shared" si="0"/>
        <v>0</v>
      </c>
    </row>
    <row r="18" spans="1:19" ht="12.75" customHeight="1">
      <c r="A18" s="49" t="s">
        <v>458</v>
      </c>
      <c r="B18" s="51">
        <v>0</v>
      </c>
      <c r="C18" s="51"/>
      <c r="D18" s="51"/>
      <c r="E18" s="51"/>
      <c r="F18" s="51"/>
      <c r="G18" s="51"/>
      <c r="H18" s="51">
        <v>1846</v>
      </c>
      <c r="I18" s="51">
        <v>1846</v>
      </c>
      <c r="J18" s="51">
        <v>914</v>
      </c>
      <c r="K18" s="51"/>
      <c r="L18" s="51"/>
      <c r="M18" s="51"/>
      <c r="N18" s="51"/>
      <c r="O18" s="51"/>
      <c r="P18" s="51"/>
      <c r="Q18" s="52">
        <f t="shared" si="0"/>
        <v>1846</v>
      </c>
      <c r="R18" s="52">
        <f t="shared" si="0"/>
        <v>1846</v>
      </c>
      <c r="S18" s="52">
        <f t="shared" si="0"/>
        <v>914</v>
      </c>
    </row>
    <row r="19" spans="1:19" ht="12.75" customHeight="1">
      <c r="A19" s="49" t="s">
        <v>430</v>
      </c>
      <c r="B19" s="51">
        <v>10347</v>
      </c>
      <c r="C19" s="51">
        <v>10447</v>
      </c>
      <c r="D19" s="51">
        <v>5468</v>
      </c>
      <c r="E19" s="51">
        <v>3135</v>
      </c>
      <c r="F19" s="51">
        <v>3167</v>
      </c>
      <c r="G19" s="51">
        <v>1536</v>
      </c>
      <c r="H19" s="51">
        <v>24180</v>
      </c>
      <c r="I19" s="51">
        <v>24180</v>
      </c>
      <c r="J19" s="51">
        <v>11104</v>
      </c>
      <c r="K19" s="51"/>
      <c r="L19" s="51"/>
      <c r="M19" s="51"/>
      <c r="N19" s="51"/>
      <c r="O19" s="51"/>
      <c r="P19" s="51"/>
      <c r="Q19" s="52">
        <f t="shared" si="0"/>
        <v>37662</v>
      </c>
      <c r="R19" s="52">
        <f t="shared" si="0"/>
        <v>37794</v>
      </c>
      <c r="S19" s="52">
        <f t="shared" si="0"/>
        <v>18108</v>
      </c>
    </row>
    <row r="20" spans="1:19" ht="12.75" customHeight="1">
      <c r="A20" s="49" t="s">
        <v>459</v>
      </c>
      <c r="B20" s="51">
        <v>242</v>
      </c>
      <c r="C20" s="51">
        <v>242</v>
      </c>
      <c r="D20" s="51"/>
      <c r="E20" s="51">
        <v>77</v>
      </c>
      <c r="F20" s="51">
        <v>77</v>
      </c>
      <c r="G20" s="51"/>
      <c r="H20" s="51">
        <v>0</v>
      </c>
      <c r="I20" s="51"/>
      <c r="J20" s="51">
        <v>181</v>
      </c>
      <c r="K20" s="51"/>
      <c r="L20" s="51"/>
      <c r="M20" s="51"/>
      <c r="N20" s="51"/>
      <c r="O20" s="51"/>
      <c r="P20" s="51"/>
      <c r="Q20" s="52">
        <f t="shared" si="0"/>
        <v>319</v>
      </c>
      <c r="R20" s="52">
        <f t="shared" si="0"/>
        <v>319</v>
      </c>
      <c r="S20" s="52">
        <f t="shared" si="0"/>
        <v>181</v>
      </c>
    </row>
    <row r="21" spans="1:19" ht="12.75" customHeight="1">
      <c r="A21" s="49" t="s">
        <v>432</v>
      </c>
      <c r="B21" s="51">
        <v>0</v>
      </c>
      <c r="C21" s="51"/>
      <c r="D21" s="51"/>
      <c r="E21" s="51"/>
      <c r="F21" s="51"/>
      <c r="G21" s="51"/>
      <c r="H21" s="51">
        <v>1158</v>
      </c>
      <c r="I21" s="51">
        <v>1158</v>
      </c>
      <c r="J21" s="51">
        <v>790</v>
      </c>
      <c r="K21" s="51"/>
      <c r="L21" s="51"/>
      <c r="M21" s="51"/>
      <c r="N21" s="51"/>
      <c r="O21" s="51"/>
      <c r="P21" s="51"/>
      <c r="Q21" s="52">
        <f t="shared" si="0"/>
        <v>1158</v>
      </c>
      <c r="R21" s="52">
        <f t="shared" si="0"/>
        <v>1158</v>
      </c>
      <c r="S21" s="52">
        <f t="shared" si="0"/>
        <v>790</v>
      </c>
    </row>
    <row r="22" spans="1:19" ht="12.75" customHeight="1">
      <c r="A22" s="49" t="s">
        <v>460</v>
      </c>
      <c r="B22" s="51">
        <v>7156</v>
      </c>
      <c r="C22" s="51">
        <v>7326</v>
      </c>
      <c r="D22" s="51">
        <v>2829</v>
      </c>
      <c r="E22" s="51">
        <v>1990</v>
      </c>
      <c r="F22" s="51">
        <v>2044</v>
      </c>
      <c r="G22" s="51">
        <v>902</v>
      </c>
      <c r="H22" s="51">
        <v>5302</v>
      </c>
      <c r="I22" s="51">
        <v>5102</v>
      </c>
      <c r="J22" s="51">
        <v>881</v>
      </c>
      <c r="K22" s="51"/>
      <c r="L22" s="51"/>
      <c r="M22" s="51"/>
      <c r="N22" s="51"/>
      <c r="O22" s="51"/>
      <c r="P22" s="51"/>
      <c r="Q22" s="52">
        <f t="shared" si="0"/>
        <v>14448</v>
      </c>
      <c r="R22" s="52">
        <f t="shared" si="0"/>
        <v>14472</v>
      </c>
      <c r="S22" s="52">
        <f t="shared" si="0"/>
        <v>4612</v>
      </c>
    </row>
    <row r="23" spans="1:19" ht="12.75" customHeight="1">
      <c r="A23" s="53" t="s">
        <v>461</v>
      </c>
      <c r="B23" s="52">
        <f aca="true" t="shared" si="1" ref="B23:J23">SUM(B10:B22)</f>
        <v>148775</v>
      </c>
      <c r="C23" s="52">
        <f t="shared" si="1"/>
        <v>153475</v>
      </c>
      <c r="D23" s="52">
        <f t="shared" si="1"/>
        <v>66114</v>
      </c>
      <c r="E23" s="52">
        <f t="shared" si="1"/>
        <v>41699</v>
      </c>
      <c r="F23" s="52">
        <f t="shared" si="1"/>
        <v>43203</v>
      </c>
      <c r="G23" s="52">
        <f t="shared" si="1"/>
        <v>19491</v>
      </c>
      <c r="H23" s="52">
        <f t="shared" si="1"/>
        <v>117936</v>
      </c>
      <c r="I23" s="52">
        <f t="shared" si="1"/>
        <v>117736</v>
      </c>
      <c r="J23" s="52">
        <f t="shared" si="1"/>
        <v>60890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f t="shared" si="0"/>
        <v>308410</v>
      </c>
      <c r="R23" s="52">
        <f t="shared" si="0"/>
        <v>314414</v>
      </c>
      <c r="S23" s="52">
        <f t="shared" si="0"/>
        <v>146495</v>
      </c>
    </row>
    <row r="24" spans="1:19" ht="12.75" customHeight="1">
      <c r="A24" s="53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21"/>
      <c r="S24" s="142"/>
    </row>
    <row r="25" spans="1:19" ht="12.75" customHeight="1">
      <c r="A25" s="53" t="s">
        <v>867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2"/>
      <c r="R25" s="121"/>
      <c r="S25" s="142"/>
    </row>
    <row r="26" spans="1:19" ht="12.75" customHeight="1">
      <c r="A26" s="49" t="s">
        <v>462</v>
      </c>
      <c r="B26" s="51">
        <v>9185</v>
      </c>
      <c r="C26" s="51">
        <v>9370</v>
      </c>
      <c r="D26" s="51">
        <v>5421</v>
      </c>
      <c r="E26" s="51">
        <v>2705</v>
      </c>
      <c r="F26" s="51">
        <v>2765</v>
      </c>
      <c r="G26" s="51">
        <v>1641</v>
      </c>
      <c r="H26" s="51">
        <v>1200</v>
      </c>
      <c r="I26" s="51">
        <v>1200</v>
      </c>
      <c r="J26" s="51">
        <v>475</v>
      </c>
      <c r="K26" s="51"/>
      <c r="L26" s="51"/>
      <c r="M26" s="51"/>
      <c r="N26" s="51"/>
      <c r="O26" s="51"/>
      <c r="P26" s="51"/>
      <c r="Q26" s="52">
        <f aca="true" t="shared" si="2" ref="Q26:S29">B26+E26+H26+K26+N26</f>
        <v>13090</v>
      </c>
      <c r="R26" s="52">
        <f t="shared" si="2"/>
        <v>13335</v>
      </c>
      <c r="S26" s="52">
        <f t="shared" si="2"/>
        <v>7537</v>
      </c>
    </row>
    <row r="27" spans="1:19" ht="12.75" customHeight="1">
      <c r="A27" s="49" t="s">
        <v>463</v>
      </c>
      <c r="B27" s="51">
        <v>87119</v>
      </c>
      <c r="C27" s="51">
        <v>90002</v>
      </c>
      <c r="D27" s="51">
        <v>43296</v>
      </c>
      <c r="E27" s="51">
        <v>25231</v>
      </c>
      <c r="F27" s="51">
        <v>26153</v>
      </c>
      <c r="G27" s="51">
        <v>12687</v>
      </c>
      <c r="H27" s="51">
        <v>13565</v>
      </c>
      <c r="I27" s="51">
        <v>13565</v>
      </c>
      <c r="J27" s="51">
        <v>6712</v>
      </c>
      <c r="K27" s="51"/>
      <c r="L27" s="51"/>
      <c r="M27" s="51"/>
      <c r="N27" s="51">
        <v>39</v>
      </c>
      <c r="O27" s="51">
        <v>39</v>
      </c>
      <c r="P27" s="51">
        <v>0</v>
      </c>
      <c r="Q27" s="52">
        <f t="shared" si="2"/>
        <v>125954</v>
      </c>
      <c r="R27" s="52">
        <f t="shared" si="2"/>
        <v>129759</v>
      </c>
      <c r="S27" s="52">
        <f t="shared" si="2"/>
        <v>62695</v>
      </c>
    </row>
    <row r="28" spans="1:19" ht="12.75" customHeight="1">
      <c r="A28" s="49" t="s">
        <v>464</v>
      </c>
      <c r="B28" s="51">
        <v>4962</v>
      </c>
      <c r="C28" s="51">
        <v>5062</v>
      </c>
      <c r="D28" s="51">
        <v>2329</v>
      </c>
      <c r="E28" s="51">
        <v>1445</v>
      </c>
      <c r="F28" s="51">
        <v>1477</v>
      </c>
      <c r="G28" s="51">
        <v>659</v>
      </c>
      <c r="H28" s="51">
        <v>300</v>
      </c>
      <c r="I28" s="51">
        <v>300</v>
      </c>
      <c r="J28" s="51">
        <v>297</v>
      </c>
      <c r="K28" s="51"/>
      <c r="L28" s="51"/>
      <c r="M28" s="51"/>
      <c r="N28" s="51"/>
      <c r="O28" s="51"/>
      <c r="P28" s="51"/>
      <c r="Q28" s="52">
        <f t="shared" si="2"/>
        <v>6707</v>
      </c>
      <c r="R28" s="52">
        <f t="shared" si="2"/>
        <v>6839</v>
      </c>
      <c r="S28" s="52">
        <f t="shared" si="2"/>
        <v>3285</v>
      </c>
    </row>
    <row r="29" spans="1:19" ht="12.75" customHeight="1">
      <c r="A29" s="53" t="s">
        <v>465</v>
      </c>
      <c r="B29" s="52">
        <f aca="true" t="shared" si="3" ref="B29:P29">SUM(B26:B28)</f>
        <v>101266</v>
      </c>
      <c r="C29" s="52">
        <f t="shared" si="3"/>
        <v>104434</v>
      </c>
      <c r="D29" s="52">
        <f t="shared" si="3"/>
        <v>51046</v>
      </c>
      <c r="E29" s="52">
        <f t="shared" si="3"/>
        <v>29381</v>
      </c>
      <c r="F29" s="52">
        <f t="shared" si="3"/>
        <v>30395</v>
      </c>
      <c r="G29" s="52">
        <f t="shared" si="3"/>
        <v>14987</v>
      </c>
      <c r="H29" s="52">
        <f t="shared" si="3"/>
        <v>15065</v>
      </c>
      <c r="I29" s="52">
        <f t="shared" si="3"/>
        <v>15065</v>
      </c>
      <c r="J29" s="52">
        <f t="shared" si="3"/>
        <v>7484</v>
      </c>
      <c r="K29" s="52">
        <f t="shared" si="3"/>
        <v>0</v>
      </c>
      <c r="L29" s="52">
        <f t="shared" si="3"/>
        <v>0</v>
      </c>
      <c r="M29" s="52">
        <f t="shared" si="3"/>
        <v>0</v>
      </c>
      <c r="N29" s="52">
        <f t="shared" si="3"/>
        <v>39</v>
      </c>
      <c r="O29" s="52">
        <f t="shared" si="3"/>
        <v>39</v>
      </c>
      <c r="P29" s="52">
        <f t="shared" si="3"/>
        <v>0</v>
      </c>
      <c r="Q29" s="52">
        <f t="shared" si="2"/>
        <v>145751</v>
      </c>
      <c r="R29" s="52">
        <f t="shared" si="2"/>
        <v>149933</v>
      </c>
      <c r="S29" s="52">
        <f t="shared" si="2"/>
        <v>73517</v>
      </c>
    </row>
    <row r="30" spans="1:19" ht="12.75" customHeight="1">
      <c r="A30" s="53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121"/>
      <c r="S30" s="142"/>
    </row>
    <row r="31" spans="1:19" s="77" customFormat="1" ht="12.75" customHeight="1">
      <c r="A31" s="53" t="s">
        <v>466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120"/>
      <c r="S31" s="141"/>
    </row>
    <row r="32" spans="1:19" ht="12.75" customHeight="1">
      <c r="A32" s="49" t="s">
        <v>467</v>
      </c>
      <c r="B32" s="51">
        <v>111475</v>
      </c>
      <c r="C32" s="51">
        <v>115371</v>
      </c>
      <c r="D32" s="51">
        <v>57532</v>
      </c>
      <c r="E32" s="51">
        <v>32267</v>
      </c>
      <c r="F32" s="51">
        <v>33513</v>
      </c>
      <c r="G32" s="51">
        <v>16916</v>
      </c>
      <c r="H32" s="168">
        <v>32762</v>
      </c>
      <c r="I32" s="51">
        <v>32762</v>
      </c>
      <c r="J32" s="51">
        <v>18641</v>
      </c>
      <c r="K32" s="51"/>
      <c r="L32" s="51"/>
      <c r="M32" s="51"/>
      <c r="N32" s="51"/>
      <c r="O32" s="51"/>
      <c r="P32" s="51"/>
      <c r="Q32" s="52">
        <f aca="true" t="shared" si="4" ref="Q32:S36">B32+E32+H32+K32+N32</f>
        <v>176504</v>
      </c>
      <c r="R32" s="52">
        <f t="shared" si="4"/>
        <v>181646</v>
      </c>
      <c r="S32" s="52">
        <f t="shared" si="4"/>
        <v>93089</v>
      </c>
    </row>
    <row r="33" spans="1:19" ht="12.75" customHeight="1">
      <c r="A33" s="49" t="s">
        <v>468</v>
      </c>
      <c r="B33" s="51">
        <v>12089</v>
      </c>
      <c r="C33" s="51">
        <v>12484</v>
      </c>
      <c r="D33" s="51">
        <v>5788</v>
      </c>
      <c r="E33" s="51">
        <v>3492</v>
      </c>
      <c r="F33" s="51">
        <v>3619</v>
      </c>
      <c r="G33" s="51">
        <v>1716</v>
      </c>
      <c r="H33" s="168">
        <v>0</v>
      </c>
      <c r="I33" s="51">
        <v>0</v>
      </c>
      <c r="J33" s="51">
        <v>65</v>
      </c>
      <c r="K33" s="51"/>
      <c r="L33" s="51"/>
      <c r="M33" s="51"/>
      <c r="N33" s="51"/>
      <c r="O33" s="51"/>
      <c r="P33" s="51"/>
      <c r="Q33" s="52">
        <f t="shared" si="4"/>
        <v>15581</v>
      </c>
      <c r="R33" s="52">
        <f t="shared" si="4"/>
        <v>16103</v>
      </c>
      <c r="S33" s="52">
        <f t="shared" si="4"/>
        <v>7569</v>
      </c>
    </row>
    <row r="34" spans="1:19" ht="12.75" customHeight="1">
      <c r="A34" s="49" t="s">
        <v>469</v>
      </c>
      <c r="B34" s="51">
        <v>26048</v>
      </c>
      <c r="C34" s="51">
        <v>26945</v>
      </c>
      <c r="D34" s="51">
        <v>12837</v>
      </c>
      <c r="E34" s="51">
        <v>7483</v>
      </c>
      <c r="F34" s="51">
        <v>7770</v>
      </c>
      <c r="G34" s="51">
        <v>3728</v>
      </c>
      <c r="H34" s="168">
        <v>0</v>
      </c>
      <c r="I34" s="51">
        <v>0</v>
      </c>
      <c r="J34" s="51">
        <v>9</v>
      </c>
      <c r="K34" s="51"/>
      <c r="L34" s="51"/>
      <c r="M34" s="51"/>
      <c r="N34" s="51"/>
      <c r="O34" s="51"/>
      <c r="P34" s="51"/>
      <c r="Q34" s="52">
        <f t="shared" si="4"/>
        <v>33531</v>
      </c>
      <c r="R34" s="52">
        <f t="shared" si="4"/>
        <v>34715</v>
      </c>
      <c r="S34" s="52">
        <f t="shared" si="4"/>
        <v>16574</v>
      </c>
    </row>
    <row r="35" spans="1:19" ht="12.75" customHeight="1">
      <c r="A35" s="49" t="s">
        <v>848</v>
      </c>
      <c r="B35" s="51">
        <v>16533</v>
      </c>
      <c r="C35" s="51">
        <v>18476</v>
      </c>
      <c r="D35" s="51">
        <v>5931</v>
      </c>
      <c r="E35" s="51">
        <v>4802</v>
      </c>
      <c r="F35" s="51">
        <v>5424</v>
      </c>
      <c r="G35" s="51">
        <v>1741</v>
      </c>
      <c r="H35" s="168">
        <v>0</v>
      </c>
      <c r="I35" s="51">
        <v>0</v>
      </c>
      <c r="J35" s="51">
        <v>52</v>
      </c>
      <c r="K35" s="51"/>
      <c r="L35" s="51"/>
      <c r="M35" s="51"/>
      <c r="N35" s="51"/>
      <c r="O35" s="51"/>
      <c r="P35" s="51"/>
      <c r="Q35" s="52">
        <f t="shared" si="4"/>
        <v>21335</v>
      </c>
      <c r="R35" s="52">
        <f t="shared" si="4"/>
        <v>23900</v>
      </c>
      <c r="S35" s="52">
        <f t="shared" si="4"/>
        <v>7724</v>
      </c>
    </row>
    <row r="36" spans="1:19" ht="12.75" customHeight="1">
      <c r="A36" s="53" t="s">
        <v>470</v>
      </c>
      <c r="B36" s="52">
        <f>SUM(B32:B35)</f>
        <v>166145</v>
      </c>
      <c r="C36" s="52">
        <f aca="true" t="shared" si="5" ref="C36:P36">SUM(C32:C35)</f>
        <v>173276</v>
      </c>
      <c r="D36" s="52">
        <f t="shared" si="5"/>
        <v>82088</v>
      </c>
      <c r="E36" s="52">
        <f t="shared" si="5"/>
        <v>48044</v>
      </c>
      <c r="F36" s="52">
        <f t="shared" si="5"/>
        <v>50326</v>
      </c>
      <c r="G36" s="52">
        <f t="shared" si="5"/>
        <v>24101</v>
      </c>
      <c r="H36" s="169">
        <f t="shared" si="5"/>
        <v>32762</v>
      </c>
      <c r="I36" s="52">
        <f t="shared" si="5"/>
        <v>32762</v>
      </c>
      <c r="J36" s="52">
        <f t="shared" si="5"/>
        <v>18767</v>
      </c>
      <c r="K36" s="52">
        <f t="shared" si="5"/>
        <v>0</v>
      </c>
      <c r="L36" s="52">
        <f t="shared" si="5"/>
        <v>0</v>
      </c>
      <c r="M36" s="52">
        <f t="shared" si="5"/>
        <v>0</v>
      </c>
      <c r="N36" s="52">
        <f t="shared" si="5"/>
        <v>0</v>
      </c>
      <c r="O36" s="52">
        <f t="shared" si="5"/>
        <v>0</v>
      </c>
      <c r="P36" s="52">
        <f t="shared" si="5"/>
        <v>0</v>
      </c>
      <c r="Q36" s="52">
        <f t="shared" si="4"/>
        <v>246951</v>
      </c>
      <c r="R36" s="52">
        <f t="shared" si="4"/>
        <v>256364</v>
      </c>
      <c r="S36" s="52">
        <f t="shared" si="4"/>
        <v>124956</v>
      </c>
    </row>
    <row r="37" spans="1:19" ht="12.75">
      <c r="A37" s="49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2"/>
      <c r="R37" s="121"/>
      <c r="S37" s="142"/>
    </row>
    <row r="38" spans="1:19" s="77" customFormat="1" ht="12.75" customHeight="1">
      <c r="A38" s="53" t="s">
        <v>471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120"/>
      <c r="S38" s="141"/>
    </row>
    <row r="39" spans="1:19" ht="12.75" customHeight="1">
      <c r="A39" s="49" t="s">
        <v>472</v>
      </c>
      <c r="B39" s="51">
        <v>69881</v>
      </c>
      <c r="C39" s="51">
        <v>72281</v>
      </c>
      <c r="D39" s="51">
        <v>34178</v>
      </c>
      <c r="E39" s="51">
        <v>20123</v>
      </c>
      <c r="F39" s="51">
        <v>20891</v>
      </c>
      <c r="G39" s="51">
        <v>10142</v>
      </c>
      <c r="H39" s="51">
        <v>13509</v>
      </c>
      <c r="I39" s="51">
        <v>15389</v>
      </c>
      <c r="J39" s="51">
        <v>6177</v>
      </c>
      <c r="K39" s="51"/>
      <c r="L39" s="51"/>
      <c r="M39" s="51"/>
      <c r="N39" s="51"/>
      <c r="O39" s="51"/>
      <c r="P39" s="51"/>
      <c r="Q39" s="52">
        <f aca="true" t="shared" si="6" ref="Q39:S40">B39+E39+H39+K39+N39</f>
        <v>103513</v>
      </c>
      <c r="R39" s="52">
        <f t="shared" si="6"/>
        <v>108561</v>
      </c>
      <c r="S39" s="52">
        <f t="shared" si="6"/>
        <v>50497</v>
      </c>
    </row>
    <row r="40" spans="1:19" ht="12.75" customHeight="1">
      <c r="A40" s="53" t="s">
        <v>473</v>
      </c>
      <c r="B40" s="52">
        <f aca="true" t="shared" si="7" ref="B40:P40">SUM(B39)</f>
        <v>69881</v>
      </c>
      <c r="C40" s="52">
        <f t="shared" si="7"/>
        <v>72281</v>
      </c>
      <c r="D40" s="52">
        <f t="shared" si="7"/>
        <v>34178</v>
      </c>
      <c r="E40" s="52">
        <f t="shared" si="7"/>
        <v>20123</v>
      </c>
      <c r="F40" s="52">
        <f t="shared" si="7"/>
        <v>20891</v>
      </c>
      <c r="G40" s="52">
        <f t="shared" si="7"/>
        <v>10142</v>
      </c>
      <c r="H40" s="52">
        <f t="shared" si="7"/>
        <v>13509</v>
      </c>
      <c r="I40" s="52">
        <f t="shared" si="7"/>
        <v>15389</v>
      </c>
      <c r="J40" s="52">
        <f t="shared" si="7"/>
        <v>6177</v>
      </c>
      <c r="K40" s="52">
        <f t="shared" si="7"/>
        <v>0</v>
      </c>
      <c r="L40" s="52">
        <f t="shared" si="7"/>
        <v>0</v>
      </c>
      <c r="M40" s="52">
        <f t="shared" si="7"/>
        <v>0</v>
      </c>
      <c r="N40" s="52">
        <f t="shared" si="7"/>
        <v>0</v>
      </c>
      <c r="O40" s="52">
        <f t="shared" si="7"/>
        <v>0</v>
      </c>
      <c r="P40" s="52">
        <f t="shared" si="7"/>
        <v>0</v>
      </c>
      <c r="Q40" s="52">
        <f t="shared" si="6"/>
        <v>103513</v>
      </c>
      <c r="R40" s="52">
        <f t="shared" si="6"/>
        <v>108561</v>
      </c>
      <c r="S40" s="52">
        <f t="shared" si="6"/>
        <v>50497</v>
      </c>
    </row>
    <row r="41" spans="1:19" ht="12.75">
      <c r="A41" s="53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121"/>
      <c r="S41" s="142"/>
    </row>
    <row r="42" spans="1:19" s="77" customFormat="1" ht="12.75" customHeight="1">
      <c r="A42" s="53" t="s">
        <v>442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120"/>
      <c r="S42" s="141"/>
    </row>
    <row r="43" spans="1:19" s="77" customFormat="1" ht="12.75" customHeight="1">
      <c r="A43" s="49" t="s">
        <v>425</v>
      </c>
      <c r="B43" s="51">
        <v>589</v>
      </c>
      <c r="C43" s="51">
        <v>611</v>
      </c>
      <c r="D43" s="51">
        <v>300</v>
      </c>
      <c r="E43" s="51">
        <v>159</v>
      </c>
      <c r="F43" s="51">
        <v>166</v>
      </c>
      <c r="G43" s="51">
        <v>88</v>
      </c>
      <c r="H43" s="51">
        <v>3080</v>
      </c>
      <c r="I43" s="51">
        <v>3080</v>
      </c>
      <c r="J43" s="51">
        <v>1145</v>
      </c>
      <c r="K43" s="51"/>
      <c r="L43" s="51"/>
      <c r="M43" s="51"/>
      <c r="N43" s="51"/>
      <c r="O43" s="51"/>
      <c r="P43" s="51"/>
      <c r="Q43" s="52">
        <f>B43+E43+H43+K43+N43</f>
        <v>3828</v>
      </c>
      <c r="R43" s="52">
        <f>C43+F43+I43+L43+O43</f>
        <v>3857</v>
      </c>
      <c r="S43" s="52">
        <f>D43+G43+J43+M43+P43</f>
        <v>1533</v>
      </c>
    </row>
    <row r="44" spans="1:19" s="77" customFormat="1" ht="12.75" customHeight="1">
      <c r="A44" s="49" t="s">
        <v>443</v>
      </c>
      <c r="B44" s="51">
        <v>8700</v>
      </c>
      <c r="C44" s="51">
        <v>9005</v>
      </c>
      <c r="D44" s="51">
        <v>3982</v>
      </c>
      <c r="E44" s="51">
        <v>2456</v>
      </c>
      <c r="F44" s="51">
        <v>2553</v>
      </c>
      <c r="G44" s="51">
        <v>1179</v>
      </c>
      <c r="H44" s="51">
        <v>700</v>
      </c>
      <c r="I44" s="51">
        <v>700</v>
      </c>
      <c r="J44" s="51">
        <v>216</v>
      </c>
      <c r="K44" s="52"/>
      <c r="L44" s="52"/>
      <c r="M44" s="52"/>
      <c r="N44" s="52"/>
      <c r="O44" s="52"/>
      <c r="P44" s="52"/>
      <c r="Q44" s="52">
        <f aca="true" t="shared" si="8" ref="Q44:S52">B44+E44+H44+K44+N44</f>
        <v>11856</v>
      </c>
      <c r="R44" s="52">
        <f t="shared" si="8"/>
        <v>12258</v>
      </c>
      <c r="S44" s="52">
        <f t="shared" si="8"/>
        <v>5377</v>
      </c>
    </row>
    <row r="45" spans="1:19" ht="12.75" customHeight="1">
      <c r="A45" s="49" t="s">
        <v>474</v>
      </c>
      <c r="B45" s="51">
        <v>44492</v>
      </c>
      <c r="C45" s="51">
        <v>46133</v>
      </c>
      <c r="D45" s="51">
        <v>20306</v>
      </c>
      <c r="E45" s="51">
        <v>12321</v>
      </c>
      <c r="F45" s="51">
        <v>12845</v>
      </c>
      <c r="G45" s="51">
        <v>5977</v>
      </c>
      <c r="H45" s="51">
        <v>32257</v>
      </c>
      <c r="I45" s="51">
        <v>36361</v>
      </c>
      <c r="J45" s="51">
        <v>17121</v>
      </c>
      <c r="K45" s="51"/>
      <c r="L45" s="51"/>
      <c r="M45" s="51"/>
      <c r="N45" s="51"/>
      <c r="O45" s="51"/>
      <c r="P45" s="51"/>
      <c r="Q45" s="52">
        <f t="shared" si="8"/>
        <v>89070</v>
      </c>
      <c r="R45" s="52">
        <f t="shared" si="8"/>
        <v>95339</v>
      </c>
      <c r="S45" s="52">
        <f t="shared" si="8"/>
        <v>43404</v>
      </c>
    </row>
    <row r="46" spans="1:19" ht="12.75" customHeight="1">
      <c r="A46" s="49" t="s">
        <v>10</v>
      </c>
      <c r="B46" s="51">
        <v>11115</v>
      </c>
      <c r="C46" s="51">
        <v>11376</v>
      </c>
      <c r="D46" s="51">
        <v>4515</v>
      </c>
      <c r="E46" s="51">
        <v>3042</v>
      </c>
      <c r="F46" s="51">
        <v>3126</v>
      </c>
      <c r="G46" s="51">
        <v>1317</v>
      </c>
      <c r="H46" s="51">
        <v>400</v>
      </c>
      <c r="I46" s="51">
        <v>400</v>
      </c>
      <c r="J46" s="51">
        <v>419</v>
      </c>
      <c r="K46" s="51"/>
      <c r="L46" s="51"/>
      <c r="M46" s="51"/>
      <c r="N46" s="51"/>
      <c r="O46" s="51"/>
      <c r="P46" s="51"/>
      <c r="Q46" s="52">
        <f t="shared" si="8"/>
        <v>14557</v>
      </c>
      <c r="R46" s="52">
        <f t="shared" si="8"/>
        <v>14902</v>
      </c>
      <c r="S46" s="52">
        <f t="shared" si="8"/>
        <v>6251</v>
      </c>
    </row>
    <row r="47" spans="1:19" ht="12.75" customHeight="1">
      <c r="A47" s="49" t="s">
        <v>475</v>
      </c>
      <c r="B47" s="51">
        <v>5591</v>
      </c>
      <c r="C47" s="51">
        <v>5746</v>
      </c>
      <c r="D47" s="51">
        <v>1657</v>
      </c>
      <c r="E47" s="51">
        <v>1572</v>
      </c>
      <c r="F47" s="51">
        <v>1622</v>
      </c>
      <c r="G47" s="51">
        <v>484</v>
      </c>
      <c r="H47" s="51"/>
      <c r="I47" s="51">
        <v>3194</v>
      </c>
      <c r="J47" s="51">
        <v>1384</v>
      </c>
      <c r="K47" s="51"/>
      <c r="L47" s="51"/>
      <c r="M47" s="51"/>
      <c r="N47" s="51"/>
      <c r="O47" s="51"/>
      <c r="P47" s="51"/>
      <c r="Q47" s="52">
        <f t="shared" si="8"/>
        <v>7163</v>
      </c>
      <c r="R47" s="52">
        <f t="shared" si="8"/>
        <v>10562</v>
      </c>
      <c r="S47" s="52">
        <f t="shared" si="8"/>
        <v>3525</v>
      </c>
    </row>
    <row r="48" spans="1:19" ht="12.75" customHeight="1">
      <c r="A48" s="49" t="s">
        <v>581</v>
      </c>
      <c r="B48" s="51">
        <v>5512</v>
      </c>
      <c r="C48" s="51">
        <v>5653</v>
      </c>
      <c r="D48" s="51">
        <v>2365</v>
      </c>
      <c r="E48" s="51">
        <v>1373</v>
      </c>
      <c r="F48" s="51">
        <v>1418</v>
      </c>
      <c r="G48" s="51">
        <v>714</v>
      </c>
      <c r="H48" s="51">
        <v>1000</v>
      </c>
      <c r="I48" s="51">
        <v>1000</v>
      </c>
      <c r="J48" s="51">
        <v>344</v>
      </c>
      <c r="K48" s="51"/>
      <c r="L48" s="51"/>
      <c r="M48" s="51"/>
      <c r="N48" s="51"/>
      <c r="O48" s="51"/>
      <c r="P48" s="51"/>
      <c r="Q48" s="52">
        <f t="shared" si="8"/>
        <v>7885</v>
      </c>
      <c r="R48" s="52">
        <f t="shared" si="8"/>
        <v>8071</v>
      </c>
      <c r="S48" s="52">
        <f t="shared" si="8"/>
        <v>3423</v>
      </c>
    </row>
    <row r="49" spans="1:19" ht="12.75" customHeight="1">
      <c r="A49" s="49" t="s">
        <v>411</v>
      </c>
      <c r="B49" s="51">
        <v>6708</v>
      </c>
      <c r="C49" s="51">
        <v>7023</v>
      </c>
      <c r="D49" s="51">
        <v>3125</v>
      </c>
      <c r="E49" s="51">
        <v>1824</v>
      </c>
      <c r="F49" s="51">
        <v>1925</v>
      </c>
      <c r="G49" s="51">
        <v>922</v>
      </c>
      <c r="H49" s="51">
        <v>6300</v>
      </c>
      <c r="I49" s="51">
        <v>6300</v>
      </c>
      <c r="J49" s="51">
        <v>2359</v>
      </c>
      <c r="K49" s="51"/>
      <c r="L49" s="51"/>
      <c r="M49" s="51"/>
      <c r="N49" s="51"/>
      <c r="O49" s="51"/>
      <c r="P49" s="51"/>
      <c r="Q49" s="52">
        <f t="shared" si="8"/>
        <v>14832</v>
      </c>
      <c r="R49" s="52">
        <f t="shared" si="8"/>
        <v>15248</v>
      </c>
      <c r="S49" s="52">
        <f t="shared" si="8"/>
        <v>6406</v>
      </c>
    </row>
    <row r="50" spans="1:19" ht="12.75" customHeight="1">
      <c r="A50" s="49" t="s">
        <v>11</v>
      </c>
      <c r="B50" s="51">
        <v>7050</v>
      </c>
      <c r="C50" s="51">
        <v>7180</v>
      </c>
      <c r="D50" s="51">
        <v>3442</v>
      </c>
      <c r="E50" s="51">
        <v>1997</v>
      </c>
      <c r="F50" s="51">
        <v>2039</v>
      </c>
      <c r="G50" s="51">
        <v>1027</v>
      </c>
      <c r="H50" s="51">
        <v>2200</v>
      </c>
      <c r="I50" s="51">
        <v>2200</v>
      </c>
      <c r="J50" s="51">
        <v>1310</v>
      </c>
      <c r="K50" s="51"/>
      <c r="L50" s="51"/>
      <c r="M50" s="51"/>
      <c r="N50" s="51"/>
      <c r="O50" s="51"/>
      <c r="P50" s="51"/>
      <c r="Q50" s="52">
        <f t="shared" si="8"/>
        <v>11247</v>
      </c>
      <c r="R50" s="52">
        <f t="shared" si="8"/>
        <v>11419</v>
      </c>
      <c r="S50" s="52">
        <f t="shared" si="8"/>
        <v>5779</v>
      </c>
    </row>
    <row r="51" spans="1:19" ht="12.75" customHeight="1">
      <c r="A51" s="49" t="s">
        <v>476</v>
      </c>
      <c r="B51" s="51">
        <v>8375</v>
      </c>
      <c r="C51" s="51">
        <v>8605</v>
      </c>
      <c r="D51" s="51">
        <v>3690</v>
      </c>
      <c r="E51" s="51">
        <v>2429</v>
      </c>
      <c r="F51" s="51">
        <v>2503</v>
      </c>
      <c r="G51" s="51">
        <v>1146</v>
      </c>
      <c r="H51" s="51">
        <v>700</v>
      </c>
      <c r="I51" s="51">
        <v>754</v>
      </c>
      <c r="J51" s="51">
        <v>157</v>
      </c>
      <c r="K51" s="51"/>
      <c r="L51" s="51"/>
      <c r="M51" s="51"/>
      <c r="N51" s="51"/>
      <c r="O51" s="51"/>
      <c r="P51" s="51"/>
      <c r="Q51" s="52">
        <f t="shared" si="8"/>
        <v>11504</v>
      </c>
      <c r="R51" s="52">
        <f t="shared" si="8"/>
        <v>11862</v>
      </c>
      <c r="S51" s="52">
        <f t="shared" si="8"/>
        <v>4993</v>
      </c>
    </row>
    <row r="52" spans="1:19" ht="12.75" customHeight="1">
      <c r="A52" s="53" t="s">
        <v>477</v>
      </c>
      <c r="B52" s="52">
        <f>SUM(B43:B51)</f>
        <v>98132</v>
      </c>
      <c r="C52" s="52">
        <f aca="true" t="shared" si="9" ref="C52:J52">SUM(C43:C51)</f>
        <v>101332</v>
      </c>
      <c r="D52" s="52">
        <f t="shared" si="9"/>
        <v>43382</v>
      </c>
      <c r="E52" s="52">
        <f t="shared" si="9"/>
        <v>27173</v>
      </c>
      <c r="F52" s="52">
        <f t="shared" si="9"/>
        <v>28197</v>
      </c>
      <c r="G52" s="52">
        <f t="shared" si="9"/>
        <v>12854</v>
      </c>
      <c r="H52" s="52">
        <f t="shared" si="9"/>
        <v>46637</v>
      </c>
      <c r="I52" s="52">
        <f t="shared" si="9"/>
        <v>53989</v>
      </c>
      <c r="J52" s="52">
        <f t="shared" si="9"/>
        <v>24455</v>
      </c>
      <c r="K52" s="52">
        <f aca="true" t="shared" si="10" ref="K52:P52">SUM(K43:K51)</f>
        <v>0</v>
      </c>
      <c r="L52" s="52">
        <f t="shared" si="10"/>
        <v>0</v>
      </c>
      <c r="M52" s="52">
        <f t="shared" si="10"/>
        <v>0</v>
      </c>
      <c r="N52" s="52">
        <f t="shared" si="10"/>
        <v>0</v>
      </c>
      <c r="O52" s="52">
        <f t="shared" si="10"/>
        <v>0</v>
      </c>
      <c r="P52" s="52">
        <f t="shared" si="10"/>
        <v>0</v>
      </c>
      <c r="Q52" s="52">
        <f t="shared" si="8"/>
        <v>171942</v>
      </c>
      <c r="R52" s="52">
        <f t="shared" si="8"/>
        <v>183518</v>
      </c>
      <c r="S52" s="52">
        <f t="shared" si="8"/>
        <v>80691</v>
      </c>
    </row>
    <row r="53" spans="1:19" ht="12.75">
      <c r="A53" s="49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2"/>
      <c r="R53" s="121"/>
      <c r="S53" s="142"/>
    </row>
    <row r="54" spans="1:19" s="77" customFormat="1" ht="12.75" customHeight="1">
      <c r="A54" s="53" t="s">
        <v>444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120"/>
      <c r="S54" s="141"/>
    </row>
    <row r="55" spans="1:19" ht="12.75" customHeight="1">
      <c r="A55" s="49" t="s">
        <v>478</v>
      </c>
      <c r="B55" s="51">
        <v>13430</v>
      </c>
      <c r="C55" s="51">
        <v>13829</v>
      </c>
      <c r="D55" s="51">
        <v>5448</v>
      </c>
      <c r="E55" s="51">
        <v>3864</v>
      </c>
      <c r="F55" s="51">
        <v>3992</v>
      </c>
      <c r="G55" s="51">
        <v>1600</v>
      </c>
      <c r="H55" s="51">
        <v>12064</v>
      </c>
      <c r="I55" s="51">
        <v>12064</v>
      </c>
      <c r="J55" s="51">
        <v>7498</v>
      </c>
      <c r="K55" s="51"/>
      <c r="L55" s="51"/>
      <c r="M55" s="51"/>
      <c r="N55" s="51"/>
      <c r="O55" s="51"/>
      <c r="P55" s="51"/>
      <c r="Q55" s="52">
        <f aca="true" t="shared" si="11" ref="Q55:S59">B55+E55+H55+K55+N55</f>
        <v>29358</v>
      </c>
      <c r="R55" s="52">
        <f t="shared" si="11"/>
        <v>29885</v>
      </c>
      <c r="S55" s="52">
        <f t="shared" si="11"/>
        <v>14546</v>
      </c>
    </row>
    <row r="56" spans="1:19" ht="12.75" customHeight="1">
      <c r="A56" s="49" t="s">
        <v>479</v>
      </c>
      <c r="B56" s="51">
        <v>6970</v>
      </c>
      <c r="C56" s="51">
        <v>7127</v>
      </c>
      <c r="D56" s="51">
        <v>3675</v>
      </c>
      <c r="E56" s="51">
        <v>1976</v>
      </c>
      <c r="F56" s="51">
        <v>2027</v>
      </c>
      <c r="G56" s="51">
        <v>951</v>
      </c>
      <c r="H56" s="51">
        <v>9093</v>
      </c>
      <c r="I56" s="51">
        <v>9093</v>
      </c>
      <c r="J56" s="51">
        <v>4242</v>
      </c>
      <c r="K56" s="51"/>
      <c r="L56" s="51"/>
      <c r="M56" s="51"/>
      <c r="N56" s="51"/>
      <c r="O56" s="51"/>
      <c r="P56" s="51"/>
      <c r="Q56" s="52">
        <f t="shared" si="11"/>
        <v>18039</v>
      </c>
      <c r="R56" s="52">
        <f t="shared" si="11"/>
        <v>18247</v>
      </c>
      <c r="S56" s="52">
        <f t="shared" si="11"/>
        <v>8868</v>
      </c>
    </row>
    <row r="57" spans="1:19" ht="12.75" customHeight="1">
      <c r="A57" s="49" t="s">
        <v>480</v>
      </c>
      <c r="B57" s="51">
        <v>7961</v>
      </c>
      <c r="C57" s="51">
        <v>9921</v>
      </c>
      <c r="D57" s="51">
        <v>2769</v>
      </c>
      <c r="E57" s="51">
        <v>2267</v>
      </c>
      <c r="F57" s="51">
        <v>2837</v>
      </c>
      <c r="G57" s="51">
        <v>1029</v>
      </c>
      <c r="H57" s="51">
        <v>3110</v>
      </c>
      <c r="I57" s="51">
        <v>5114</v>
      </c>
      <c r="J57" s="51">
        <v>1277</v>
      </c>
      <c r="K57" s="51"/>
      <c r="L57" s="51"/>
      <c r="M57" s="51"/>
      <c r="N57" s="51"/>
      <c r="O57" s="51"/>
      <c r="P57" s="51"/>
      <c r="Q57" s="52">
        <f t="shared" si="11"/>
        <v>13338</v>
      </c>
      <c r="R57" s="52">
        <f t="shared" si="11"/>
        <v>17872</v>
      </c>
      <c r="S57" s="52">
        <f t="shared" si="11"/>
        <v>5075</v>
      </c>
    </row>
    <row r="58" spans="1:19" ht="12.75" customHeight="1">
      <c r="A58" s="49" t="s">
        <v>481</v>
      </c>
      <c r="B58" s="51">
        <v>5951</v>
      </c>
      <c r="C58" s="51">
        <v>6249</v>
      </c>
      <c r="D58" s="51">
        <v>2949</v>
      </c>
      <c r="E58" s="51">
        <v>1713</v>
      </c>
      <c r="F58" s="51">
        <v>1808</v>
      </c>
      <c r="G58" s="51">
        <v>862</v>
      </c>
      <c r="H58" s="51">
        <v>2270</v>
      </c>
      <c r="I58" s="51">
        <v>2270</v>
      </c>
      <c r="J58" s="51">
        <v>1021</v>
      </c>
      <c r="K58" s="51"/>
      <c r="L58" s="51"/>
      <c r="M58" s="51"/>
      <c r="N58" s="51"/>
      <c r="O58" s="51"/>
      <c r="P58" s="51"/>
      <c r="Q58" s="52">
        <f t="shared" si="11"/>
        <v>9934</v>
      </c>
      <c r="R58" s="52">
        <f t="shared" si="11"/>
        <v>10327</v>
      </c>
      <c r="S58" s="52">
        <f t="shared" si="11"/>
        <v>4832</v>
      </c>
    </row>
    <row r="59" spans="1:19" ht="12.75" customHeight="1">
      <c r="A59" s="53" t="s">
        <v>482</v>
      </c>
      <c r="B59" s="52">
        <f aca="true" t="shared" si="12" ref="B59:P59">SUM(B55:B58)</f>
        <v>34312</v>
      </c>
      <c r="C59" s="52">
        <f t="shared" si="12"/>
        <v>37126</v>
      </c>
      <c r="D59" s="170">
        <f t="shared" si="12"/>
        <v>14841</v>
      </c>
      <c r="E59" s="52">
        <f t="shared" si="12"/>
        <v>9820</v>
      </c>
      <c r="F59" s="52">
        <f t="shared" si="12"/>
        <v>10664</v>
      </c>
      <c r="G59" s="52">
        <f t="shared" si="12"/>
        <v>4442</v>
      </c>
      <c r="H59" s="52">
        <f t="shared" si="12"/>
        <v>26537</v>
      </c>
      <c r="I59" s="52">
        <f t="shared" si="12"/>
        <v>28541</v>
      </c>
      <c r="J59" s="52">
        <f t="shared" si="12"/>
        <v>14038</v>
      </c>
      <c r="K59" s="52">
        <f t="shared" si="12"/>
        <v>0</v>
      </c>
      <c r="L59" s="52">
        <f t="shared" si="12"/>
        <v>0</v>
      </c>
      <c r="M59" s="52">
        <f t="shared" si="12"/>
        <v>0</v>
      </c>
      <c r="N59" s="52">
        <f t="shared" si="12"/>
        <v>0</v>
      </c>
      <c r="O59" s="52">
        <f t="shared" si="12"/>
        <v>0</v>
      </c>
      <c r="P59" s="52">
        <f t="shared" si="12"/>
        <v>0</v>
      </c>
      <c r="Q59" s="52">
        <f t="shared" si="11"/>
        <v>70669</v>
      </c>
      <c r="R59" s="52">
        <f t="shared" si="11"/>
        <v>76331</v>
      </c>
      <c r="S59" s="52">
        <f t="shared" si="11"/>
        <v>33321</v>
      </c>
    </row>
    <row r="60" spans="1:19" ht="12.75">
      <c r="A60" s="49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2"/>
      <c r="R60" s="121"/>
      <c r="S60" s="142"/>
    </row>
    <row r="61" spans="1:19" ht="12.75" customHeight="1">
      <c r="A61" s="53" t="s">
        <v>483</v>
      </c>
      <c r="B61" s="52">
        <f aca="true" t="shared" si="13" ref="B61:P61">B23+B29+B36+B40+B52+B59</f>
        <v>618511</v>
      </c>
      <c r="C61" s="52">
        <f t="shared" si="13"/>
        <v>641924</v>
      </c>
      <c r="D61" s="52">
        <f t="shared" si="13"/>
        <v>291649</v>
      </c>
      <c r="E61" s="52">
        <f t="shared" si="13"/>
        <v>176240</v>
      </c>
      <c r="F61" s="52">
        <f t="shared" si="13"/>
        <v>183676</v>
      </c>
      <c r="G61" s="52">
        <f t="shared" si="13"/>
        <v>86017</v>
      </c>
      <c r="H61" s="52">
        <f t="shared" si="13"/>
        <v>252446</v>
      </c>
      <c r="I61" s="52">
        <f t="shared" si="13"/>
        <v>263482</v>
      </c>
      <c r="J61" s="52">
        <f t="shared" si="13"/>
        <v>131811</v>
      </c>
      <c r="K61" s="52">
        <f t="shared" si="13"/>
        <v>0</v>
      </c>
      <c r="L61" s="52">
        <f t="shared" si="13"/>
        <v>0</v>
      </c>
      <c r="M61" s="52">
        <f t="shared" si="13"/>
        <v>0</v>
      </c>
      <c r="N61" s="52">
        <f t="shared" si="13"/>
        <v>39</v>
      </c>
      <c r="O61" s="52">
        <f t="shared" si="13"/>
        <v>39</v>
      </c>
      <c r="P61" s="52">
        <f t="shared" si="13"/>
        <v>0</v>
      </c>
      <c r="Q61" s="52">
        <f>B61+E61+H61+K61+N61</f>
        <v>1047236</v>
      </c>
      <c r="R61" s="52">
        <f>C61+F61+I61+L61+O61</f>
        <v>1089121</v>
      </c>
      <c r="S61" s="52">
        <f>D61+G61+J61+M61+P61</f>
        <v>509477</v>
      </c>
    </row>
    <row r="62" spans="2:19" ht="12.75" customHeight="1"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0"/>
      <c r="R62" s="121"/>
      <c r="S62" s="142"/>
    </row>
    <row r="63" spans="1:19" ht="12.75" customHeight="1">
      <c r="A63" s="49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1"/>
      <c r="R63" s="142"/>
      <c r="S63" s="142"/>
    </row>
    <row r="64" spans="2:19" ht="12.75" customHeight="1"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</row>
    <row r="65" spans="2:19" ht="12.75" customHeight="1"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</row>
    <row r="66" spans="2:19" ht="12.75" customHeight="1"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</row>
    <row r="67" spans="2:19" ht="12.75" customHeight="1"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</row>
    <row r="68" spans="2:19" ht="12.75" customHeight="1"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</row>
    <row r="69" spans="2:19" ht="12.75" customHeight="1"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</row>
    <row r="70" spans="2:19" ht="12.75" customHeight="1"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</row>
    <row r="71" spans="2:19" ht="12.75" customHeight="1"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</row>
    <row r="72" spans="2:19" ht="12.75" customHeight="1"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</row>
    <row r="73" spans="2:19" ht="12.75" customHeight="1"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</row>
    <row r="74" spans="2:19" ht="12.75" customHeight="1"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</row>
    <row r="75" spans="2:19" ht="12.75" customHeight="1"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</row>
    <row r="76" spans="2:19" ht="12.75" customHeight="1"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</row>
    <row r="77" spans="1:19" ht="12.75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</row>
    <row r="78" spans="1:19" ht="12.75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</row>
    <row r="79" spans="1:19" ht="12.75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</row>
    <row r="80" spans="1:19" ht="12.75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</row>
    <row r="81" spans="1:19" ht="12.75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</row>
    <row r="82" spans="1:19" ht="12.75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</row>
    <row r="83" spans="1:19" ht="12.75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</row>
    <row r="84" spans="1:19" ht="12.75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</row>
    <row r="85" spans="1:19" ht="12.75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</row>
    <row r="86" spans="1:19" ht="12.75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</row>
    <row r="87" spans="1:19" ht="12.75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</row>
    <row r="88" spans="1:19" ht="12.75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</row>
    <row r="89" spans="1:19" ht="12.75" customHeight="1">
      <c r="A89" s="142"/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</row>
    <row r="90" spans="1:19" ht="12.75" customHeight="1">
      <c r="A90" s="142"/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</row>
    <row r="91" spans="1:19" ht="12.75" customHeight="1">
      <c r="A91" s="142"/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</row>
    <row r="92" spans="1:19" ht="12.75" customHeight="1">
      <c r="A92" s="142"/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</row>
    <row r="93" spans="1:19" ht="12.75" customHeight="1">
      <c r="A93" s="142"/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</row>
    <row r="94" spans="1:19" ht="12.75" customHeight="1">
      <c r="A94" s="142"/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</row>
    <row r="95" spans="1:19" ht="12.75" customHeight="1">
      <c r="A95" s="142"/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</row>
    <row r="96" spans="1:19" ht="12.75" customHeight="1">
      <c r="A96" s="142"/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</row>
    <row r="97" spans="1:19" ht="12.75" customHeight="1">
      <c r="A97" s="142"/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</row>
    <row r="98" spans="1:19" ht="12.75" customHeight="1">
      <c r="A98" s="142"/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</row>
    <row r="99" spans="1:19" ht="12.75" customHeight="1">
      <c r="A99" s="142"/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</row>
    <row r="100" spans="1:19" ht="12.75" customHeight="1">
      <c r="A100" s="142"/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</row>
    <row r="101" spans="1:19" ht="12.75" customHeight="1">
      <c r="A101" s="142"/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</row>
    <row r="102" spans="1:19" ht="12.75" customHeight="1">
      <c r="A102" s="142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</row>
    <row r="103" spans="1:19" ht="12.75" customHeight="1">
      <c r="A103" s="142"/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</row>
    <row r="104" spans="1:19" ht="12.75" customHeight="1">
      <c r="A104" s="142"/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</row>
    <row r="105" spans="1:19" ht="12.75" customHeight="1">
      <c r="A105" s="142"/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</row>
    <row r="106" spans="1:19" ht="12.75" customHeight="1">
      <c r="A106" s="142"/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</row>
    <row r="107" spans="1:19" ht="12.75" customHeight="1">
      <c r="A107" s="142"/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</row>
    <row r="108" spans="1:19" ht="12.75" customHeight="1">
      <c r="A108" s="142"/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</row>
    <row r="109" spans="1:19" ht="12.75" customHeight="1">
      <c r="A109" s="142"/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</row>
    <row r="110" spans="1:19" ht="12.75" customHeight="1">
      <c r="A110" s="142"/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</row>
    <row r="111" spans="1:19" ht="12.75" customHeight="1">
      <c r="A111" s="142"/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</row>
    <row r="112" spans="1:19" ht="12.75" customHeight="1">
      <c r="A112" s="142"/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</row>
    <row r="113" spans="1:19" ht="12.75" customHeight="1">
      <c r="A113" s="142"/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</row>
    <row r="114" spans="1:19" ht="12.75" customHeight="1">
      <c r="A114" s="142"/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</row>
    <row r="115" spans="1:19" ht="12.75" customHeight="1">
      <c r="A115" s="142"/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</row>
    <row r="116" spans="1:19" ht="12.75" customHeight="1">
      <c r="A116" s="142"/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</row>
    <row r="117" spans="1:19" ht="12.75" customHeight="1">
      <c r="A117" s="142"/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</row>
    <row r="118" spans="1:19" ht="12.75" customHeight="1">
      <c r="A118" s="142"/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</row>
    <row r="119" spans="1:19" ht="12.75" customHeight="1">
      <c r="A119" s="142"/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</row>
    <row r="120" spans="1:19" ht="12.75">
      <c r="A120" s="142"/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</row>
    <row r="121" spans="1:19" ht="12.75">
      <c r="A121" s="142"/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</row>
    <row r="122" spans="1:19" ht="12.75">
      <c r="A122" s="142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</row>
    <row r="123" spans="1:19" ht="12.75">
      <c r="A123" s="142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</row>
    <row r="124" spans="1:19" ht="12.75">
      <c r="A124" s="142"/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</row>
    <row r="125" spans="1:19" ht="12.75">
      <c r="A125" s="142"/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</row>
    <row r="126" spans="1:19" ht="12.75">
      <c r="A126" s="142"/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</row>
    <row r="127" spans="1:19" ht="12.75">
      <c r="A127" s="142"/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</row>
    <row r="128" spans="1:19" ht="12.75">
      <c r="A128" s="142"/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</row>
    <row r="129" spans="1:19" ht="12.75">
      <c r="A129" s="142"/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</row>
    <row r="130" spans="1:19" ht="12.75">
      <c r="A130" s="142"/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</row>
    <row r="131" spans="1:19" ht="12.75">
      <c r="A131" s="142"/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</row>
    <row r="132" spans="1:19" ht="12.75">
      <c r="A132" s="142"/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</row>
    <row r="133" spans="1:19" ht="12.75">
      <c r="A133" s="142"/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</row>
    <row r="134" spans="1:19" ht="12.75">
      <c r="A134" s="142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</row>
    <row r="135" spans="1:19" ht="12.75">
      <c r="A135" s="142"/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</row>
    <row r="136" spans="1:19" ht="12.75">
      <c r="A136" s="142"/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</row>
    <row r="137" spans="1:19" ht="12.75">
      <c r="A137" s="142"/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</row>
    <row r="138" spans="1:19" ht="12.75">
      <c r="A138" s="142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</row>
    <row r="139" spans="1:19" ht="12.75">
      <c r="A139" s="142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</row>
    <row r="140" spans="1:19" ht="12.75">
      <c r="A140" s="142"/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</row>
    <row r="141" spans="1:19" ht="12.75">
      <c r="A141" s="142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</row>
    <row r="142" spans="1:19" ht="12.75">
      <c r="A142" s="142"/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</row>
    <row r="143" spans="1:19" ht="12.75">
      <c r="A143" s="142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</row>
    <row r="144" spans="1:19" ht="12.75">
      <c r="A144" s="142"/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</row>
    <row r="145" spans="1:19" ht="12.75">
      <c r="A145" s="142"/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</row>
    <row r="146" spans="1:19" ht="12.75">
      <c r="A146" s="142"/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</row>
    <row r="147" spans="1:19" ht="12.75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</row>
    <row r="148" spans="1:19" ht="12.75">
      <c r="A148" s="142"/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</row>
    <row r="149" spans="1:19" ht="12.75">
      <c r="A149" s="142"/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</row>
    <row r="150" spans="1:19" ht="12.75">
      <c r="A150" s="142"/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</row>
    <row r="151" spans="1:19" ht="12.75">
      <c r="A151" s="142"/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</row>
    <row r="152" spans="1:19" ht="12.75">
      <c r="A152" s="142"/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</row>
    <row r="153" spans="1:19" ht="12.75">
      <c r="A153" s="142"/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</row>
    <row r="154" spans="1:19" ht="12.75">
      <c r="A154" s="142"/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</row>
    <row r="155" spans="1:19" ht="12.75">
      <c r="A155" s="142"/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</row>
    <row r="156" spans="1:19" ht="12.75">
      <c r="A156" s="142"/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</row>
    <row r="157" spans="1:19" ht="12.75">
      <c r="A157" s="142"/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</row>
    <row r="158" spans="1:19" ht="12.75">
      <c r="A158" s="142"/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</row>
    <row r="159" spans="1:19" ht="12.75">
      <c r="A159" s="142"/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</row>
    <row r="160" spans="1:19" ht="12.75">
      <c r="A160" s="142"/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</row>
    <row r="161" spans="1:19" ht="12.75">
      <c r="A161" s="142"/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</row>
    <row r="162" spans="1:19" ht="12.75">
      <c r="A162" s="142"/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</row>
    <row r="163" spans="1:19" ht="12.75">
      <c r="A163" s="142"/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</row>
    <row r="164" spans="1:19" ht="12.75">
      <c r="A164" s="142"/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</row>
    <row r="165" spans="1:19" ht="12.75">
      <c r="A165" s="142"/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</row>
    <row r="166" spans="1:19" ht="12.75">
      <c r="A166" s="142"/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</row>
    <row r="167" spans="1:19" ht="12.75">
      <c r="A167" s="142"/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</row>
    <row r="168" spans="1:19" ht="12.75">
      <c r="A168" s="142"/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</row>
    <row r="169" spans="1:19" ht="12.75">
      <c r="A169" s="142"/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</row>
    <row r="170" spans="1:19" ht="12.75">
      <c r="A170" s="142"/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</row>
    <row r="171" spans="1:19" ht="12.75">
      <c r="A171" s="142"/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</row>
    <row r="172" spans="1:19" ht="12.75">
      <c r="A172" s="142"/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</row>
    <row r="173" spans="1:19" ht="12.75">
      <c r="A173" s="142"/>
      <c r="B173" s="142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</row>
    <row r="174" spans="1:19" ht="12.75">
      <c r="A174" s="142"/>
      <c r="B174" s="142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</row>
    <row r="175" spans="1:19" ht="12.75">
      <c r="A175" s="142"/>
      <c r="B175" s="142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</row>
    <row r="176" spans="1:19" ht="12.75">
      <c r="A176" s="142"/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</row>
    <row r="177" spans="1:19" ht="12.75">
      <c r="A177" s="142"/>
      <c r="B177" s="142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</row>
    <row r="178" spans="1:19" ht="12.75">
      <c r="A178" s="142"/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</row>
    <row r="179" spans="1:19" ht="12.75">
      <c r="A179" s="142"/>
      <c r="B179" s="142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</row>
    <row r="180" spans="1:19" ht="12.75">
      <c r="A180" s="142"/>
      <c r="B180" s="142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</row>
    <row r="181" spans="1:19" ht="12.75">
      <c r="A181" s="142"/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</row>
    <row r="182" spans="1:19" ht="12.75">
      <c r="A182" s="142"/>
      <c r="B182" s="142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</row>
    <row r="183" spans="1:19" ht="12.75">
      <c r="A183" s="142"/>
      <c r="B183" s="142"/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</row>
    <row r="184" spans="1:19" ht="12.75">
      <c r="A184" s="142"/>
      <c r="B184" s="142"/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</row>
    <row r="185" spans="1:19" ht="12.75">
      <c r="A185" s="142"/>
      <c r="B185" s="142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</row>
    <row r="186" spans="1:19" ht="12.75">
      <c r="A186" s="142"/>
      <c r="B186" s="142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</row>
    <row r="187" spans="1:19" ht="12.75">
      <c r="A187" s="142"/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</row>
    <row r="188" spans="1:19" ht="12.75">
      <c r="A188" s="142"/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</row>
    <row r="189" spans="1:19" ht="12.75">
      <c r="A189" s="142"/>
      <c r="B189" s="142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</row>
    <row r="190" spans="1:19" ht="12.75">
      <c r="A190" s="142"/>
      <c r="B190" s="142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</row>
    <row r="191" spans="1:19" ht="12.75">
      <c r="A191" s="142"/>
      <c r="B191" s="142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</row>
    <row r="192" spans="1:19" ht="12.75">
      <c r="A192" s="142"/>
      <c r="B192" s="142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</row>
    <row r="193" spans="1:19" ht="12.75">
      <c r="A193" s="142"/>
      <c r="B193" s="142"/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</row>
    <row r="194" spans="1:19" ht="12.75">
      <c r="A194" s="142"/>
      <c r="B194" s="142"/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</row>
    <row r="195" spans="1:19" ht="12.75">
      <c r="A195" s="142"/>
      <c r="B195" s="142"/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</row>
    <row r="196" spans="1:19" ht="12.75">
      <c r="A196" s="142"/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</row>
    <row r="197" spans="1:19" ht="12.75">
      <c r="A197" s="142"/>
      <c r="B197" s="142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</row>
    <row r="198" spans="1:19" ht="12.75">
      <c r="A198" s="142"/>
      <c r="B198" s="142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</row>
    <row r="199" spans="1:19" ht="12.75">
      <c r="A199" s="142"/>
      <c r="B199" s="142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</row>
    <row r="200" spans="1:19" ht="12.75">
      <c r="A200" s="142"/>
      <c r="B200" s="142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</row>
    <row r="201" spans="1:19" ht="12.75">
      <c r="A201" s="142"/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</row>
    <row r="202" spans="1:19" ht="12.75">
      <c r="A202" s="142"/>
      <c r="B202" s="142"/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</row>
    <row r="203" spans="1:19" ht="12.75">
      <c r="A203" s="142"/>
      <c r="B203" s="142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</row>
    <row r="204" spans="1:19" ht="12.75">
      <c r="A204" s="142"/>
      <c r="B204" s="142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</row>
    <row r="205" spans="1:19" ht="12.75">
      <c r="A205" s="142"/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</row>
    <row r="206" spans="1:19" ht="12.75">
      <c r="A206" s="142"/>
      <c r="B206" s="142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</row>
    <row r="207" spans="1:19" ht="12.75">
      <c r="A207" s="142"/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</row>
    <row r="208" spans="1:19" ht="12.75">
      <c r="A208" s="142"/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</row>
    <row r="209" spans="1:19" ht="12.75">
      <c r="A209" s="142"/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</row>
    <row r="210" spans="1:19" ht="12.75">
      <c r="A210" s="142"/>
      <c r="B210" s="142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</row>
    <row r="211" spans="1:19" ht="12.75">
      <c r="A211" s="142"/>
      <c r="B211" s="142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</row>
    <row r="212" spans="1:19" ht="12.75">
      <c r="A212" s="142"/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</row>
    <row r="213" spans="1:19" ht="12.75">
      <c r="A213" s="142"/>
      <c r="B213" s="142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</row>
    <row r="214" spans="1:19" ht="12.75">
      <c r="A214" s="142"/>
      <c r="B214" s="142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</row>
    <row r="215" spans="1:19" ht="12.75">
      <c r="A215" s="142"/>
      <c r="B215" s="142"/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</row>
    <row r="216" spans="1:19" ht="12.75">
      <c r="A216" s="142"/>
      <c r="B216" s="142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</row>
    <row r="217" spans="1:19" ht="12.75">
      <c r="A217" s="142"/>
      <c r="B217" s="142"/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</row>
    <row r="218" spans="1:19" ht="12.75">
      <c r="A218" s="142"/>
      <c r="B218" s="142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</row>
    <row r="219" spans="1:19" ht="12.75">
      <c r="A219" s="142"/>
      <c r="B219" s="142"/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</row>
    <row r="220" spans="1:19" ht="12.75">
      <c r="A220" s="142"/>
      <c r="B220" s="142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</row>
    <row r="221" spans="1:19" ht="12.75">
      <c r="A221" s="142"/>
      <c r="B221" s="142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</row>
    <row r="222" spans="1:19" ht="12.75">
      <c r="A222" s="142"/>
      <c r="B222" s="142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</row>
    <row r="223" spans="1:19" ht="12.75">
      <c r="A223" s="142"/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</row>
    <row r="224" spans="1:19" ht="12.75">
      <c r="A224" s="142"/>
      <c r="B224" s="142"/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</row>
    <row r="225" spans="1:19" ht="12.75">
      <c r="A225" s="142"/>
      <c r="B225" s="142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</row>
    <row r="226" spans="1:19" ht="12.75">
      <c r="A226" s="142"/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</row>
    <row r="227" spans="1:19" ht="12.75">
      <c r="A227" s="142"/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</row>
    <row r="228" spans="1:19" ht="12.75">
      <c r="A228" s="142"/>
      <c r="B228" s="142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</row>
    <row r="229" spans="1:19" ht="12.75">
      <c r="A229" s="142"/>
      <c r="B229" s="142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</row>
    <row r="230" spans="1:19" ht="12.75">
      <c r="A230" s="142"/>
      <c r="B230" s="142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</row>
    <row r="231" spans="1:19" ht="12.75">
      <c r="A231" s="142"/>
      <c r="B231" s="142"/>
      <c r="C231" s="142"/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</row>
    <row r="232" spans="1:19" ht="12.75">
      <c r="A232" s="142"/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</row>
    <row r="233" spans="1:19" ht="12.75">
      <c r="A233" s="142"/>
      <c r="B233" s="142"/>
      <c r="C233" s="142"/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</row>
    <row r="234" spans="1:19" ht="12.75">
      <c r="A234" s="142"/>
      <c r="B234" s="142"/>
      <c r="C234" s="142"/>
      <c r="D234" s="142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</row>
    <row r="235" spans="1:19" ht="12.75">
      <c r="A235" s="142"/>
      <c r="B235" s="142"/>
      <c r="C235" s="142"/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</row>
    <row r="236" spans="1:19" ht="12.75">
      <c r="A236" s="142"/>
      <c r="B236" s="142"/>
      <c r="C236" s="142"/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</row>
    <row r="237" spans="1:19" ht="12.75">
      <c r="A237" s="142"/>
      <c r="B237" s="142"/>
      <c r="C237" s="142"/>
      <c r="D237" s="142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</row>
    <row r="238" spans="1:19" ht="12.75">
      <c r="A238" s="142"/>
      <c r="B238" s="142"/>
      <c r="C238" s="142"/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</row>
    <row r="239" spans="1:19" ht="12.75">
      <c r="A239" s="142"/>
      <c r="B239" s="142"/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</row>
    <row r="240" spans="1:19" ht="12.75">
      <c r="A240" s="142"/>
      <c r="B240" s="142"/>
      <c r="C240" s="142"/>
      <c r="D240" s="142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</row>
    <row r="241" spans="1:19" ht="12.75">
      <c r="A241" s="142"/>
      <c r="B241" s="142"/>
      <c r="C241" s="142"/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</row>
    <row r="242" spans="1:19" ht="12.75">
      <c r="A242" s="142"/>
      <c r="B242" s="142"/>
      <c r="C242" s="142"/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</row>
    <row r="243" spans="1:19" ht="12.75">
      <c r="A243" s="142"/>
      <c r="B243" s="142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</row>
    <row r="244" spans="1:19" ht="12.75">
      <c r="A244" s="142"/>
      <c r="B244" s="142"/>
      <c r="C244" s="142"/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</row>
    <row r="245" spans="1:19" ht="12.75">
      <c r="A245" s="142"/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</row>
    <row r="246" spans="1:19" ht="12.75">
      <c r="A246" s="142"/>
      <c r="B246" s="142"/>
      <c r="C246" s="142"/>
      <c r="D246" s="142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</row>
    <row r="247" spans="1:19" ht="12.75">
      <c r="A247" s="142"/>
      <c r="B247" s="142"/>
      <c r="C247" s="142"/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</row>
    <row r="248" spans="1:19" ht="12.75">
      <c r="A248" s="142"/>
      <c r="B248" s="142"/>
      <c r="C248" s="142"/>
      <c r="D248" s="142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</row>
    <row r="249" spans="1:19" ht="12.75">
      <c r="A249" s="142"/>
      <c r="B249" s="142"/>
      <c r="C249" s="142"/>
      <c r="D249" s="142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</row>
    <row r="250" spans="1:19" ht="12.75">
      <c r="A250" s="142"/>
      <c r="B250" s="142"/>
      <c r="C250" s="142"/>
      <c r="D250" s="142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</row>
    <row r="251" spans="1:19" ht="12.75">
      <c r="A251" s="142"/>
      <c r="B251" s="142"/>
      <c r="C251" s="142"/>
      <c r="D251" s="142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</row>
    <row r="252" spans="1:19" ht="12.75">
      <c r="A252" s="142"/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</row>
    <row r="253" spans="1:19" ht="12.75">
      <c r="A253" s="142"/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</row>
    <row r="254" spans="1:19" ht="12.75">
      <c r="A254" s="142"/>
      <c r="B254" s="142"/>
      <c r="C254" s="142"/>
      <c r="D254" s="142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</row>
    <row r="255" spans="1:19" ht="12.75">
      <c r="A255" s="142"/>
      <c r="B255" s="142"/>
      <c r="C255" s="142"/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</row>
    <row r="256" spans="1:19" ht="12.75">
      <c r="A256" s="142"/>
      <c r="B256" s="142"/>
      <c r="C256" s="142"/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</row>
    <row r="257" spans="1:19" ht="12.75">
      <c r="A257" s="142"/>
      <c r="B257" s="142"/>
      <c r="C257" s="142"/>
      <c r="D257" s="142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</row>
    <row r="258" spans="1:19" ht="12.75">
      <c r="A258" s="142"/>
      <c r="B258" s="142"/>
      <c r="C258" s="142"/>
      <c r="D258" s="142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</row>
    <row r="259" spans="1:19" ht="12.75">
      <c r="A259" s="142"/>
      <c r="B259" s="142"/>
      <c r="C259" s="142"/>
      <c r="D259" s="142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</row>
    <row r="260" spans="1:19" ht="12.75">
      <c r="A260" s="142"/>
      <c r="B260" s="142"/>
      <c r="C260" s="142"/>
      <c r="D260" s="142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</row>
    <row r="261" spans="1:19" ht="12.75">
      <c r="A261" s="142"/>
      <c r="B261" s="142"/>
      <c r="C261" s="142"/>
      <c r="D261" s="142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</row>
    <row r="262" spans="1:19" ht="12.75">
      <c r="A262" s="142"/>
      <c r="B262" s="142"/>
      <c r="C262" s="142"/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</row>
    <row r="263" spans="1:19" ht="12.75">
      <c r="A263" s="142"/>
      <c r="B263" s="142"/>
      <c r="C263" s="142"/>
      <c r="D263" s="142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</row>
    <row r="264" spans="1:19" ht="12.75">
      <c r="A264" s="142"/>
      <c r="B264" s="142"/>
      <c r="C264" s="142"/>
      <c r="D264" s="142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</row>
    <row r="265" spans="1:19" ht="12.75">
      <c r="A265" s="142"/>
      <c r="B265" s="142"/>
      <c r="C265" s="142"/>
      <c r="D265" s="142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</row>
    <row r="266" spans="1:19" ht="12.75">
      <c r="A266" s="142"/>
      <c r="B266" s="142"/>
      <c r="C266" s="142"/>
      <c r="D266" s="142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</row>
    <row r="267" spans="1:19" ht="12.75">
      <c r="A267" s="142"/>
      <c r="B267" s="142"/>
      <c r="C267" s="142"/>
      <c r="D267" s="142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</row>
    <row r="268" spans="1:19" ht="12.75">
      <c r="A268" s="142"/>
      <c r="B268" s="142"/>
      <c r="C268" s="142"/>
      <c r="D268" s="142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</row>
    <row r="269" spans="1:19" ht="12.75">
      <c r="A269" s="142"/>
      <c r="B269" s="142"/>
      <c r="C269" s="142"/>
      <c r="D269" s="142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</row>
    <row r="270" spans="1:19" ht="12.75">
      <c r="A270" s="142"/>
      <c r="B270" s="142"/>
      <c r="C270" s="142"/>
      <c r="D270" s="142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</row>
    <row r="271" spans="1:19" ht="12.75">
      <c r="A271" s="142"/>
      <c r="B271" s="142"/>
      <c r="C271" s="142"/>
      <c r="D271" s="142"/>
      <c r="E271" s="142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</row>
    <row r="272" spans="1:19" ht="12.75">
      <c r="A272" s="142"/>
      <c r="B272" s="142"/>
      <c r="C272" s="142"/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</row>
    <row r="273" spans="1:19" ht="12.75">
      <c r="A273" s="142"/>
      <c r="B273" s="142"/>
      <c r="C273" s="142"/>
      <c r="D273" s="142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</row>
    <row r="274" spans="1:19" ht="12.75">
      <c r="A274" s="142"/>
      <c r="B274" s="142"/>
      <c r="C274" s="142"/>
      <c r="D274" s="142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</row>
    <row r="275" spans="1:19" ht="12.75">
      <c r="A275" s="142"/>
      <c r="B275" s="142"/>
      <c r="C275" s="142"/>
      <c r="D275" s="142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</row>
    <row r="276" spans="1:19" ht="12.75">
      <c r="A276" s="142"/>
      <c r="B276" s="142"/>
      <c r="C276" s="142"/>
      <c r="D276" s="142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</row>
    <row r="277" spans="1:19" ht="12.75">
      <c r="A277" s="142"/>
      <c r="B277" s="142"/>
      <c r="C277" s="142"/>
      <c r="D277" s="142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</row>
    <row r="278" spans="1:19" ht="12.75">
      <c r="A278" s="142"/>
      <c r="B278" s="142"/>
      <c r="C278" s="142"/>
      <c r="D278" s="142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</row>
    <row r="279" spans="1:19" ht="12.75">
      <c r="A279" s="142"/>
      <c r="B279" s="142"/>
      <c r="C279" s="142"/>
      <c r="D279" s="142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</row>
    <row r="280" spans="1:19" ht="12.75">
      <c r="A280" s="142"/>
      <c r="B280" s="142"/>
      <c r="C280" s="142"/>
      <c r="D280" s="142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</row>
    <row r="281" spans="1:19" ht="12.75">
      <c r="A281" s="142"/>
      <c r="B281" s="142"/>
      <c r="C281" s="142"/>
      <c r="D281" s="142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</row>
    <row r="282" spans="1:19" ht="12.75">
      <c r="A282" s="142"/>
      <c r="B282" s="142"/>
      <c r="C282" s="142"/>
      <c r="D282" s="142"/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</row>
    <row r="283" spans="1:19" ht="12.75">
      <c r="A283" s="142"/>
      <c r="B283" s="142"/>
      <c r="C283" s="142"/>
      <c r="D283" s="142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</row>
    <row r="284" spans="1:19" ht="12.75">
      <c r="A284" s="142"/>
      <c r="B284" s="142"/>
      <c r="C284" s="142"/>
      <c r="D284" s="142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</row>
    <row r="285" spans="1:19" ht="12.75">
      <c r="A285" s="142"/>
      <c r="B285" s="142"/>
      <c r="C285" s="142"/>
      <c r="D285" s="142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</row>
    <row r="286" spans="1:19" ht="12.75">
      <c r="A286" s="142"/>
      <c r="B286" s="142"/>
      <c r="C286" s="142"/>
      <c r="D286" s="142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</row>
    <row r="287" spans="1:19" ht="12.75">
      <c r="A287" s="142"/>
      <c r="B287" s="142"/>
      <c r="C287" s="142"/>
      <c r="D287" s="142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</row>
    <row r="288" spans="1:19" ht="12.75">
      <c r="A288" s="142"/>
      <c r="B288" s="142"/>
      <c r="C288" s="142"/>
      <c r="D288" s="142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</row>
    <row r="289" spans="1:19" ht="12.75">
      <c r="A289" s="142"/>
      <c r="B289" s="142"/>
      <c r="C289" s="142"/>
      <c r="D289" s="142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</row>
    <row r="290" spans="1:19" ht="12.75">
      <c r="A290" s="142"/>
      <c r="B290" s="142"/>
      <c r="C290" s="142"/>
      <c r="D290" s="142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</row>
    <row r="291" spans="1:19" ht="12.75">
      <c r="A291" s="142"/>
      <c r="B291" s="142"/>
      <c r="C291" s="142"/>
      <c r="D291" s="142"/>
      <c r="E291" s="142"/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</row>
    <row r="292" spans="1:19" ht="12.75">
      <c r="A292" s="142"/>
      <c r="B292" s="142"/>
      <c r="C292" s="142"/>
      <c r="D292" s="142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</row>
    <row r="293" spans="1:19" ht="12.75">
      <c r="A293" s="142"/>
      <c r="B293" s="142"/>
      <c r="C293" s="142"/>
      <c r="D293" s="142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</row>
    <row r="294" spans="1:19" ht="12.75">
      <c r="A294" s="142"/>
      <c r="B294" s="142"/>
      <c r="C294" s="142"/>
      <c r="D294" s="142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</row>
    <row r="295" spans="1:19" ht="12.75">
      <c r="A295" s="142"/>
      <c r="B295" s="142"/>
      <c r="C295" s="142"/>
      <c r="D295" s="142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</row>
    <row r="296" spans="1:19" ht="12.75">
      <c r="A296" s="142"/>
      <c r="B296" s="142"/>
      <c r="C296" s="142"/>
      <c r="D296" s="142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</row>
    <row r="297" spans="1:19" ht="12.75">
      <c r="A297" s="142"/>
      <c r="B297" s="142"/>
      <c r="C297" s="142"/>
      <c r="D297" s="142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</row>
    <row r="298" spans="1:19" ht="12.75">
      <c r="A298" s="142"/>
      <c r="B298" s="142"/>
      <c r="C298" s="142"/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</row>
    <row r="299" spans="1:19" ht="12.75">
      <c r="A299" s="142"/>
      <c r="B299" s="142"/>
      <c r="C299" s="142"/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</row>
    <row r="300" spans="1:19" ht="12.75">
      <c r="A300" s="142"/>
      <c r="B300" s="142"/>
      <c r="C300" s="142"/>
      <c r="D300" s="142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</row>
    <row r="301" spans="1:19" ht="12.75">
      <c r="A301" s="142"/>
      <c r="B301" s="142"/>
      <c r="C301" s="142"/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</row>
    <row r="302" spans="1:19" ht="12.75">
      <c r="A302" s="142"/>
      <c r="B302" s="142"/>
      <c r="C302" s="142"/>
      <c r="D302" s="142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</row>
    <row r="303" spans="1:19" ht="12.75">
      <c r="A303" s="142"/>
      <c r="B303" s="142"/>
      <c r="C303" s="142"/>
      <c r="D303" s="142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</row>
    <row r="304" spans="1:19" ht="12.75">
      <c r="A304" s="142"/>
      <c r="B304" s="142"/>
      <c r="C304" s="142"/>
      <c r="D304" s="142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</row>
    <row r="305" spans="1:19" ht="12.75">
      <c r="A305" s="142"/>
      <c r="B305" s="142"/>
      <c r="C305" s="142"/>
      <c r="D305" s="142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</row>
    <row r="306" spans="1:19" ht="12.75">
      <c r="A306" s="142"/>
      <c r="B306" s="142"/>
      <c r="C306" s="142"/>
      <c r="D306" s="142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</row>
    <row r="307" spans="1:19" ht="12.75">
      <c r="A307" s="142"/>
      <c r="B307" s="142"/>
      <c r="C307" s="142"/>
      <c r="D307" s="142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</row>
    <row r="308" spans="1:19" ht="12.75">
      <c r="A308" s="142"/>
      <c r="B308" s="142"/>
      <c r="C308" s="142"/>
      <c r="D308" s="142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</row>
    <row r="309" spans="1:19" ht="12.75">
      <c r="A309" s="142"/>
      <c r="B309" s="142"/>
      <c r="C309" s="142"/>
      <c r="D309" s="142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</row>
    <row r="310" spans="1:19" ht="12.75">
      <c r="A310" s="142"/>
      <c r="B310" s="142"/>
      <c r="C310" s="142"/>
      <c r="D310" s="142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</row>
    <row r="311" spans="1:19" ht="12.75">
      <c r="A311" s="142"/>
      <c r="B311" s="142"/>
      <c r="C311" s="142"/>
      <c r="D311" s="142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</row>
    <row r="312" spans="1:19" ht="12.75">
      <c r="A312" s="142"/>
      <c r="B312" s="142"/>
      <c r="C312" s="142"/>
      <c r="D312" s="142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</row>
    <row r="313" spans="1:19" ht="12.75">
      <c r="A313" s="142"/>
      <c r="B313" s="142"/>
      <c r="C313" s="142"/>
      <c r="D313" s="142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</row>
    <row r="314" spans="1:19" ht="12.75">
      <c r="A314" s="142"/>
      <c r="B314" s="142"/>
      <c r="C314" s="142"/>
      <c r="D314" s="142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</row>
    <row r="315" spans="1:19" ht="12.75">
      <c r="A315" s="142"/>
      <c r="B315" s="142"/>
      <c r="C315" s="142"/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</row>
    <row r="316" spans="1:19" ht="12.75">
      <c r="A316" s="142"/>
      <c r="B316" s="142"/>
      <c r="C316" s="142"/>
      <c r="D316" s="142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</row>
    <row r="317" spans="1:19" ht="12.75">
      <c r="A317" s="142"/>
      <c r="B317" s="142"/>
      <c r="C317" s="142"/>
      <c r="D317" s="142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</row>
    <row r="318" spans="1:19" ht="12.75">
      <c r="A318" s="142"/>
      <c r="B318" s="142"/>
      <c r="C318" s="142"/>
      <c r="D318" s="142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</row>
    <row r="319" spans="1:19" ht="12.75">
      <c r="A319" s="142"/>
      <c r="B319" s="142"/>
      <c r="C319" s="142"/>
      <c r="D319" s="142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</row>
    <row r="320" spans="1:19" ht="12.75">
      <c r="A320" s="142"/>
      <c r="B320" s="142"/>
      <c r="C320" s="142"/>
      <c r="D320" s="142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</row>
    <row r="321" spans="1:19" ht="12.75">
      <c r="A321" s="142"/>
      <c r="B321" s="142"/>
      <c r="C321" s="142"/>
      <c r="D321" s="142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</row>
    <row r="322" spans="1:19" ht="12.75">
      <c r="A322" s="142"/>
      <c r="B322" s="142"/>
      <c r="C322" s="142"/>
      <c r="D322" s="142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</row>
    <row r="323" spans="1:19" ht="12.75">
      <c r="A323" s="142"/>
      <c r="B323" s="142"/>
      <c r="C323" s="142"/>
      <c r="D323" s="142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</row>
    <row r="324" spans="1:19" ht="12.75">
      <c r="A324" s="142"/>
      <c r="B324" s="142"/>
      <c r="C324" s="142"/>
      <c r="D324" s="142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</row>
    <row r="325" spans="1:19" ht="12.75">
      <c r="A325" s="142"/>
      <c r="B325" s="142"/>
      <c r="C325" s="142"/>
      <c r="D325" s="142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</row>
    <row r="326" spans="1:19" ht="12.75">
      <c r="A326" s="142"/>
      <c r="B326" s="142"/>
      <c r="C326" s="142"/>
      <c r="D326" s="142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</row>
    <row r="327" spans="1:19" ht="12.75">
      <c r="A327" s="142"/>
      <c r="B327" s="142"/>
      <c r="C327" s="142"/>
      <c r="D327" s="142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</row>
    <row r="328" spans="1:19" ht="12.75">
      <c r="A328" s="142"/>
      <c r="B328" s="142"/>
      <c r="C328" s="142"/>
      <c r="D328" s="142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</row>
    <row r="329" spans="1:19" ht="12.75">
      <c r="A329" s="142"/>
      <c r="B329" s="142"/>
      <c r="C329" s="142"/>
      <c r="D329" s="142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</row>
    <row r="330" spans="1:19" ht="12.75">
      <c r="A330" s="142"/>
      <c r="B330" s="142"/>
      <c r="C330" s="142"/>
      <c r="D330" s="142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</row>
    <row r="331" spans="1:19" ht="12.75">
      <c r="A331" s="142"/>
      <c r="B331" s="142"/>
      <c r="C331" s="142"/>
      <c r="D331" s="142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</row>
    <row r="332" spans="1:19" ht="12.75">
      <c r="A332" s="142"/>
      <c r="B332" s="142"/>
      <c r="C332" s="142"/>
      <c r="D332" s="142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</row>
    <row r="333" spans="1:19" ht="12.75">
      <c r="A333" s="142"/>
      <c r="B333" s="142"/>
      <c r="C333" s="142"/>
      <c r="D333" s="142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</row>
    <row r="334" spans="1:19" ht="12.75">
      <c r="A334" s="142"/>
      <c r="B334" s="142"/>
      <c r="C334" s="142"/>
      <c r="D334" s="142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</row>
    <row r="335" spans="1:19" ht="12.75">
      <c r="A335" s="142"/>
      <c r="B335" s="142"/>
      <c r="C335" s="142"/>
      <c r="D335" s="142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</row>
    <row r="336" spans="1:19" ht="12.75">
      <c r="A336" s="142"/>
      <c r="B336" s="142"/>
      <c r="C336" s="142"/>
      <c r="D336" s="142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</row>
    <row r="337" spans="1:19" ht="12.75">
      <c r="A337" s="142"/>
      <c r="B337" s="142"/>
      <c r="C337" s="142"/>
      <c r="D337" s="142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</row>
    <row r="338" spans="1:19" ht="12.75">
      <c r="A338" s="142"/>
      <c r="B338" s="142"/>
      <c r="C338" s="142"/>
      <c r="D338" s="142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</row>
    <row r="339" spans="1:19" ht="12.75">
      <c r="A339" s="142"/>
      <c r="B339" s="142"/>
      <c r="C339" s="142"/>
      <c r="D339" s="142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</row>
    <row r="340" spans="1:19" ht="12.75">
      <c r="A340" s="142"/>
      <c r="B340" s="142"/>
      <c r="C340" s="142"/>
      <c r="D340" s="142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</row>
    <row r="341" spans="1:19" ht="12.75">
      <c r="A341" s="142"/>
      <c r="B341" s="142"/>
      <c r="C341" s="142"/>
      <c r="D341" s="142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</row>
    <row r="342" spans="1:19" ht="12.75">
      <c r="A342" s="142"/>
      <c r="B342" s="142"/>
      <c r="C342" s="142"/>
      <c r="D342" s="142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</row>
    <row r="343" spans="1:19" ht="12.75">
      <c r="A343" s="142"/>
      <c r="B343" s="142"/>
      <c r="C343" s="142"/>
      <c r="D343" s="142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</row>
    <row r="344" spans="1:19" ht="12.75">
      <c r="A344" s="142"/>
      <c r="B344" s="142"/>
      <c r="C344" s="142"/>
      <c r="D344" s="142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</row>
    <row r="345" spans="1:19" ht="12.75">
      <c r="A345" s="142"/>
      <c r="B345" s="142"/>
      <c r="C345" s="142"/>
      <c r="D345" s="142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</row>
    <row r="346" spans="1:19" ht="12.75">
      <c r="A346" s="142"/>
      <c r="B346" s="142"/>
      <c r="C346" s="142"/>
      <c r="D346" s="142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</row>
    <row r="347" spans="1:19" ht="12.75">
      <c r="A347" s="142"/>
      <c r="B347" s="142"/>
      <c r="C347" s="142"/>
      <c r="D347" s="142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</row>
    <row r="348" spans="1:19" ht="12.75">
      <c r="A348" s="142"/>
      <c r="B348" s="142"/>
      <c r="C348" s="142"/>
      <c r="D348" s="142"/>
      <c r="E348" s="142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</row>
    <row r="349" spans="1:19" ht="12.75">
      <c r="A349" s="142"/>
      <c r="B349" s="142"/>
      <c r="C349" s="142"/>
      <c r="D349" s="142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</row>
    <row r="350" spans="1:19" ht="12.75">
      <c r="A350" s="142"/>
      <c r="B350" s="142"/>
      <c r="C350" s="142"/>
      <c r="D350" s="142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</row>
    <row r="351" spans="1:19" ht="12.75">
      <c r="A351" s="142"/>
      <c r="B351" s="142"/>
      <c r="C351" s="142"/>
      <c r="D351" s="142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</row>
    <row r="352" spans="1:19" ht="12.75">
      <c r="A352" s="142"/>
      <c r="B352" s="142"/>
      <c r="C352" s="142"/>
      <c r="D352" s="142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</row>
    <row r="353" spans="1:19" ht="12.75">
      <c r="A353" s="142"/>
      <c r="B353" s="142"/>
      <c r="C353" s="142"/>
      <c r="D353" s="142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</row>
    <row r="354" spans="1:19" ht="12.75">
      <c r="A354" s="142"/>
      <c r="B354" s="142"/>
      <c r="C354" s="142"/>
      <c r="D354" s="142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</row>
    <row r="355" spans="1:19" ht="12.75">
      <c r="A355" s="142"/>
      <c r="B355" s="142"/>
      <c r="C355" s="142"/>
      <c r="D355" s="142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</row>
    <row r="356" spans="1:19" ht="12.75">
      <c r="A356" s="142"/>
      <c r="B356" s="142"/>
      <c r="C356" s="142"/>
      <c r="D356" s="142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</row>
    <row r="357" spans="1:19" ht="12.75">
      <c r="A357" s="142"/>
      <c r="B357" s="142"/>
      <c r="C357" s="142"/>
      <c r="D357" s="142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</row>
    <row r="358" spans="1:19" ht="12.75">
      <c r="A358" s="142"/>
      <c r="B358" s="142"/>
      <c r="C358" s="142"/>
      <c r="D358" s="142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</row>
    <row r="359" spans="1:19" ht="12.75">
      <c r="A359" s="142"/>
      <c r="B359" s="142"/>
      <c r="C359" s="142"/>
      <c r="D359" s="142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</row>
    <row r="360" spans="1:19" ht="12.75">
      <c r="A360" s="142"/>
      <c r="B360" s="142"/>
      <c r="C360" s="142"/>
      <c r="D360" s="142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</row>
    <row r="361" spans="1:19" ht="12.75">
      <c r="A361" s="142"/>
      <c r="B361" s="142"/>
      <c r="C361" s="142"/>
      <c r="D361" s="142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</row>
    <row r="362" spans="1:19" ht="12.75">
      <c r="A362" s="142"/>
      <c r="B362" s="142"/>
      <c r="C362" s="142"/>
      <c r="D362" s="142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</row>
    <row r="363" spans="1:19" ht="12.75">
      <c r="A363" s="142"/>
      <c r="B363" s="142"/>
      <c r="C363" s="142"/>
      <c r="D363" s="142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</row>
    <row r="364" spans="1:19" ht="12.75">
      <c r="A364" s="142"/>
      <c r="B364" s="142"/>
      <c r="C364" s="142"/>
      <c r="D364" s="142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</row>
    <row r="365" spans="1:19" ht="12.75">
      <c r="A365" s="142"/>
      <c r="B365" s="142"/>
      <c r="C365" s="142"/>
      <c r="D365" s="142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</row>
    <row r="366" spans="1:19" ht="12.75">
      <c r="A366" s="142"/>
      <c r="B366" s="142"/>
      <c r="C366" s="142"/>
      <c r="D366" s="142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</row>
    <row r="367" spans="1:19" ht="12.75">
      <c r="A367" s="142"/>
      <c r="B367" s="142"/>
      <c r="C367" s="142"/>
      <c r="D367" s="142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</row>
    <row r="368" spans="1:19" ht="12.75">
      <c r="A368" s="142"/>
      <c r="B368" s="142"/>
      <c r="C368" s="142"/>
      <c r="D368" s="142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</row>
    <row r="369" spans="1:19" ht="12.75">
      <c r="A369" s="142"/>
      <c r="B369" s="142"/>
      <c r="C369" s="142"/>
      <c r="D369" s="142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</row>
    <row r="370" spans="1:19" ht="12.75">
      <c r="A370" s="142"/>
      <c r="B370" s="142"/>
      <c r="C370" s="142"/>
      <c r="D370" s="142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</row>
    <row r="371" spans="1:19" ht="12.75">
      <c r="A371" s="142"/>
      <c r="B371" s="142"/>
      <c r="C371" s="142"/>
      <c r="D371" s="142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</row>
    <row r="372" spans="1:19" ht="12.75">
      <c r="A372" s="142"/>
      <c r="B372" s="142"/>
      <c r="C372" s="142"/>
      <c r="D372" s="142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</row>
    <row r="373" spans="1:19" ht="12.75">
      <c r="A373" s="142"/>
      <c r="B373" s="142"/>
      <c r="C373" s="142"/>
      <c r="D373" s="142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</row>
    <row r="374" spans="1:19" ht="12.75">
      <c r="A374" s="142"/>
      <c r="B374" s="142"/>
      <c r="C374" s="142"/>
      <c r="D374" s="142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</row>
    <row r="375" spans="1:19" ht="12.75">
      <c r="A375" s="142"/>
      <c r="B375" s="142"/>
      <c r="C375" s="142"/>
      <c r="D375" s="142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</row>
    <row r="376" spans="1:19" ht="12.75">
      <c r="A376" s="142"/>
      <c r="B376" s="142"/>
      <c r="C376" s="142"/>
      <c r="D376" s="142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</row>
    <row r="377" spans="1:19" ht="12.75">
      <c r="A377" s="142"/>
      <c r="B377" s="142"/>
      <c r="C377" s="142"/>
      <c r="D377" s="142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</row>
    <row r="378" spans="1:19" ht="12.75">
      <c r="A378" s="142"/>
      <c r="B378" s="142"/>
      <c r="C378" s="142"/>
      <c r="D378" s="142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</row>
    <row r="379" spans="1:19" ht="12.75">
      <c r="A379" s="142"/>
      <c r="B379" s="142"/>
      <c r="C379" s="142"/>
      <c r="D379" s="142"/>
      <c r="E379" s="142"/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  <c r="Q379" s="142"/>
      <c r="R379" s="142"/>
      <c r="S379" s="142"/>
    </row>
    <row r="380" spans="1:19" ht="12.75">
      <c r="A380" s="142"/>
      <c r="B380" s="142"/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</row>
    <row r="381" spans="1:19" ht="12.75">
      <c r="A381" s="142"/>
      <c r="B381" s="142"/>
      <c r="C381" s="142"/>
      <c r="D381" s="142"/>
      <c r="E381" s="142"/>
      <c r="F381" s="142"/>
      <c r="G381" s="142"/>
      <c r="H381" s="142"/>
      <c r="I381" s="142"/>
      <c r="J381" s="142"/>
      <c r="K381" s="142"/>
      <c r="L381" s="142"/>
      <c r="M381" s="142"/>
      <c r="N381" s="142"/>
      <c r="O381" s="142"/>
      <c r="P381" s="142"/>
      <c r="Q381" s="142"/>
      <c r="R381" s="142"/>
      <c r="S381" s="142"/>
    </row>
    <row r="382" spans="1:19" ht="12.75">
      <c r="A382" s="142"/>
      <c r="B382" s="142"/>
      <c r="C382" s="142"/>
      <c r="D382" s="142"/>
      <c r="E382" s="142"/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  <c r="P382" s="142"/>
      <c r="Q382" s="142"/>
      <c r="R382" s="142"/>
      <c r="S382" s="142"/>
    </row>
    <row r="383" spans="1:19" ht="12.75">
      <c r="A383" s="142"/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</row>
    <row r="384" spans="1:19" ht="12.75">
      <c r="A384" s="142"/>
      <c r="B384" s="142"/>
      <c r="C384" s="142"/>
      <c r="D384" s="142"/>
      <c r="E384" s="142"/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  <c r="Q384" s="142"/>
      <c r="R384" s="142"/>
      <c r="S384" s="142"/>
    </row>
    <row r="385" spans="1:19" ht="12.75">
      <c r="A385" s="142"/>
      <c r="B385" s="142"/>
      <c r="C385" s="142"/>
      <c r="D385" s="142"/>
      <c r="E385" s="142"/>
      <c r="F385" s="142"/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  <c r="Q385" s="142"/>
      <c r="R385" s="142"/>
      <c r="S385" s="142"/>
    </row>
    <row r="386" spans="1:19" ht="12.75">
      <c r="A386" s="142"/>
      <c r="B386" s="142"/>
      <c r="C386" s="142"/>
      <c r="D386" s="142"/>
      <c r="E386" s="142"/>
      <c r="F386" s="142"/>
      <c r="G386" s="142"/>
      <c r="H386" s="142"/>
      <c r="I386" s="142"/>
      <c r="J386" s="142"/>
      <c r="K386" s="142"/>
      <c r="L386" s="142"/>
      <c r="M386" s="142"/>
      <c r="N386" s="142"/>
      <c r="O386" s="142"/>
      <c r="P386" s="142"/>
      <c r="Q386" s="142"/>
      <c r="R386" s="142"/>
      <c r="S386" s="142"/>
    </row>
    <row r="387" spans="1:19" ht="12.75">
      <c r="A387" s="142"/>
      <c r="B387" s="142"/>
      <c r="C387" s="142"/>
      <c r="D387" s="142"/>
      <c r="E387" s="142"/>
      <c r="F387" s="142"/>
      <c r="G387" s="142"/>
      <c r="H387" s="142"/>
      <c r="I387" s="142"/>
      <c r="J387" s="142"/>
      <c r="K387" s="142"/>
      <c r="L387" s="142"/>
      <c r="M387" s="142"/>
      <c r="N387" s="142"/>
      <c r="O387" s="142"/>
      <c r="P387" s="142"/>
      <c r="Q387" s="142"/>
      <c r="R387" s="142"/>
      <c r="S387" s="142"/>
    </row>
    <row r="388" spans="1:19" ht="12.75">
      <c r="A388" s="142"/>
      <c r="B388" s="142"/>
      <c r="C388" s="142"/>
      <c r="D388" s="142"/>
      <c r="E388" s="142"/>
      <c r="F388" s="142"/>
      <c r="G388" s="142"/>
      <c r="H388" s="142"/>
      <c r="I388" s="142"/>
      <c r="J388" s="142"/>
      <c r="K388" s="142"/>
      <c r="L388" s="142"/>
      <c r="M388" s="142"/>
      <c r="N388" s="142"/>
      <c r="O388" s="142"/>
      <c r="P388" s="142"/>
      <c r="Q388" s="142"/>
      <c r="R388" s="142"/>
      <c r="S388" s="142"/>
    </row>
    <row r="389" spans="1:19" ht="12.75">
      <c r="A389" s="142"/>
      <c r="B389" s="142"/>
      <c r="C389" s="142"/>
      <c r="D389" s="142"/>
      <c r="E389" s="142"/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/>
      <c r="Q389" s="142"/>
      <c r="R389" s="142"/>
      <c r="S389" s="142"/>
    </row>
    <row r="390" spans="1:19" ht="12.75">
      <c r="A390" s="142"/>
      <c r="B390" s="142"/>
      <c r="C390" s="142"/>
      <c r="D390" s="142"/>
      <c r="E390" s="142"/>
      <c r="F390" s="142"/>
      <c r="G390" s="142"/>
      <c r="H390" s="142"/>
      <c r="I390" s="142"/>
      <c r="J390" s="142"/>
      <c r="K390" s="142"/>
      <c r="L390" s="142"/>
      <c r="M390" s="142"/>
      <c r="N390" s="142"/>
      <c r="O390" s="142"/>
      <c r="P390" s="142"/>
      <c r="Q390" s="142"/>
      <c r="R390" s="142"/>
      <c r="S390" s="142"/>
    </row>
    <row r="391" spans="1:19" ht="12.75">
      <c r="A391" s="142"/>
      <c r="B391" s="142"/>
      <c r="C391" s="142"/>
      <c r="D391" s="142"/>
      <c r="E391" s="142"/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42"/>
      <c r="R391" s="142"/>
      <c r="S391" s="142"/>
    </row>
    <row r="392" spans="1:19" ht="12.75">
      <c r="A392" s="142"/>
      <c r="B392" s="142"/>
      <c r="C392" s="142"/>
      <c r="D392" s="142"/>
      <c r="E392" s="142"/>
      <c r="F392" s="142"/>
      <c r="G392" s="142"/>
      <c r="H392" s="142"/>
      <c r="I392" s="142"/>
      <c r="J392" s="142"/>
      <c r="K392" s="142"/>
      <c r="L392" s="142"/>
      <c r="M392" s="142"/>
      <c r="N392" s="142"/>
      <c r="O392" s="142"/>
      <c r="P392" s="142"/>
      <c r="Q392" s="142"/>
      <c r="R392" s="142"/>
      <c r="S392" s="142"/>
    </row>
    <row r="393" spans="1:19" ht="12.75">
      <c r="A393" s="142"/>
      <c r="B393" s="142"/>
      <c r="C393" s="142"/>
      <c r="D393" s="142"/>
      <c r="E393" s="142"/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42"/>
      <c r="R393" s="142"/>
      <c r="S393" s="142"/>
    </row>
    <row r="394" spans="1:19" ht="12.75">
      <c r="A394" s="142"/>
      <c r="B394" s="142"/>
      <c r="C394" s="142"/>
      <c r="D394" s="142"/>
      <c r="E394" s="142"/>
      <c r="F394" s="142"/>
      <c r="G394" s="142"/>
      <c r="H394" s="142"/>
      <c r="I394" s="142"/>
      <c r="J394" s="142"/>
      <c r="K394" s="142"/>
      <c r="L394" s="142"/>
      <c r="M394" s="142"/>
      <c r="N394" s="142"/>
      <c r="O394" s="142"/>
      <c r="P394" s="142"/>
      <c r="Q394" s="142"/>
      <c r="R394" s="142"/>
      <c r="S394" s="142"/>
    </row>
    <row r="395" spans="1:19" ht="12.75">
      <c r="A395" s="142"/>
      <c r="B395" s="142"/>
      <c r="C395" s="142"/>
      <c r="D395" s="142"/>
      <c r="E395" s="142"/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/>
      <c r="Q395" s="142"/>
      <c r="R395" s="142"/>
      <c r="S395" s="142"/>
    </row>
    <row r="396" spans="1:19" ht="12.75">
      <c r="A396" s="142"/>
      <c r="B396" s="142"/>
      <c r="C396" s="142"/>
      <c r="D396" s="142"/>
      <c r="E396" s="142"/>
      <c r="F396" s="142"/>
      <c r="G396" s="142"/>
      <c r="H396" s="142"/>
      <c r="I396" s="142"/>
      <c r="J396" s="142"/>
      <c r="K396" s="142"/>
      <c r="L396" s="142"/>
      <c r="M396" s="142"/>
      <c r="N396" s="142"/>
      <c r="O396" s="142"/>
      <c r="P396" s="142"/>
      <c r="Q396" s="142"/>
      <c r="R396" s="142"/>
      <c r="S396" s="142"/>
    </row>
    <row r="397" spans="1:19" ht="12.75">
      <c r="A397" s="142"/>
      <c r="B397" s="142"/>
      <c r="C397" s="142"/>
      <c r="D397" s="142"/>
      <c r="E397" s="142"/>
      <c r="F397" s="142"/>
      <c r="G397" s="142"/>
      <c r="H397" s="142"/>
      <c r="I397" s="142"/>
      <c r="J397" s="142"/>
      <c r="K397" s="142"/>
      <c r="L397" s="142"/>
      <c r="M397" s="142"/>
      <c r="N397" s="142"/>
      <c r="O397" s="142"/>
      <c r="P397" s="142"/>
      <c r="Q397" s="142"/>
      <c r="R397" s="142"/>
      <c r="S397" s="142"/>
    </row>
    <row r="398" spans="1:19" ht="12.75">
      <c r="A398" s="142"/>
      <c r="B398" s="142"/>
      <c r="C398" s="142"/>
      <c r="D398" s="142"/>
      <c r="E398" s="142"/>
      <c r="F398" s="142"/>
      <c r="G398" s="142"/>
      <c r="H398" s="142"/>
      <c r="I398" s="142"/>
      <c r="J398" s="142"/>
      <c r="K398" s="142"/>
      <c r="L398" s="142"/>
      <c r="M398" s="142"/>
      <c r="N398" s="142"/>
      <c r="O398" s="142"/>
      <c r="P398" s="142"/>
      <c r="Q398" s="142"/>
      <c r="R398" s="142"/>
      <c r="S398" s="142"/>
    </row>
    <row r="399" spans="1:19" ht="12.75">
      <c r="A399" s="142"/>
      <c r="B399" s="142"/>
      <c r="C399" s="142"/>
      <c r="D399" s="142"/>
      <c r="E399" s="142"/>
      <c r="F399" s="142"/>
      <c r="G399" s="142"/>
      <c r="H399" s="142"/>
      <c r="I399" s="142"/>
      <c r="J399" s="142"/>
      <c r="K399" s="142"/>
      <c r="L399" s="142"/>
      <c r="M399" s="142"/>
      <c r="N399" s="142"/>
      <c r="O399" s="142"/>
      <c r="P399" s="142"/>
      <c r="Q399" s="142"/>
      <c r="R399" s="142"/>
      <c r="S399" s="142"/>
    </row>
    <row r="400" spans="1:19" ht="12.75">
      <c r="A400" s="142"/>
      <c r="B400" s="142"/>
      <c r="C400" s="142"/>
      <c r="D400" s="142"/>
      <c r="E400" s="142"/>
      <c r="F400" s="142"/>
      <c r="G400" s="142"/>
      <c r="H400" s="142"/>
      <c r="I400" s="142"/>
      <c r="J400" s="142"/>
      <c r="K400" s="142"/>
      <c r="L400" s="142"/>
      <c r="M400" s="142"/>
      <c r="N400" s="142"/>
      <c r="O400" s="142"/>
      <c r="P400" s="142"/>
      <c r="Q400" s="142"/>
      <c r="R400" s="142"/>
      <c r="S400" s="142"/>
    </row>
    <row r="401" spans="1:19" ht="12.75">
      <c r="A401" s="142"/>
      <c r="B401" s="142"/>
      <c r="C401" s="142"/>
      <c r="D401" s="142"/>
      <c r="E401" s="142"/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142"/>
      <c r="R401" s="142"/>
      <c r="S401" s="142"/>
    </row>
    <row r="402" spans="1:19" ht="12.75">
      <c r="A402" s="142"/>
      <c r="B402" s="142"/>
      <c r="C402" s="142"/>
      <c r="D402" s="142"/>
      <c r="E402" s="142"/>
      <c r="F402" s="142"/>
      <c r="G402" s="142"/>
      <c r="H402" s="142"/>
      <c r="I402" s="142"/>
      <c r="J402" s="142"/>
      <c r="K402" s="142"/>
      <c r="L402" s="142"/>
      <c r="M402" s="142"/>
      <c r="N402" s="142"/>
      <c r="O402" s="142"/>
      <c r="P402" s="142"/>
      <c r="Q402" s="142"/>
      <c r="R402" s="142"/>
      <c r="S402" s="142"/>
    </row>
    <row r="403" spans="1:19" ht="12.75">
      <c r="A403" s="142"/>
      <c r="B403" s="142"/>
      <c r="C403" s="142"/>
      <c r="D403" s="142"/>
      <c r="E403" s="142"/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  <c r="P403" s="142"/>
      <c r="Q403" s="142"/>
      <c r="R403" s="142"/>
      <c r="S403" s="142"/>
    </row>
    <row r="404" spans="1:19" ht="12.75">
      <c r="A404" s="142"/>
      <c r="B404" s="142"/>
      <c r="C404" s="142"/>
      <c r="D404" s="142"/>
      <c r="E404" s="142"/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142"/>
      <c r="Q404" s="142"/>
      <c r="R404" s="142"/>
      <c r="S404" s="142"/>
    </row>
    <row r="405" spans="1:19" ht="12.75">
      <c r="A405" s="142"/>
      <c r="B405" s="142"/>
      <c r="C405" s="142"/>
      <c r="D405" s="142"/>
      <c r="E405" s="142"/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142"/>
      <c r="R405" s="142"/>
      <c r="S405" s="142"/>
    </row>
    <row r="406" spans="1:19" ht="12.75">
      <c r="A406" s="142"/>
      <c r="B406" s="142"/>
      <c r="C406" s="142"/>
      <c r="D406" s="142"/>
      <c r="E406" s="142"/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42"/>
      <c r="R406" s="142"/>
      <c r="S406" s="142"/>
    </row>
    <row r="407" spans="1:19" ht="12.75">
      <c r="A407" s="142"/>
      <c r="B407" s="142"/>
      <c r="C407" s="142"/>
      <c r="D407" s="142"/>
      <c r="E407" s="142"/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42"/>
      <c r="R407" s="142"/>
      <c r="S407" s="142"/>
    </row>
    <row r="408" spans="1:19" ht="12.75">
      <c r="A408" s="142"/>
      <c r="B408" s="142"/>
      <c r="C408" s="142"/>
      <c r="D408" s="142"/>
      <c r="E408" s="142"/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</row>
    <row r="409" spans="1:19" ht="12.75">
      <c r="A409" s="142"/>
      <c r="B409" s="142"/>
      <c r="C409" s="142"/>
      <c r="D409" s="142"/>
      <c r="E409" s="142"/>
      <c r="F409" s="142"/>
      <c r="G409" s="142"/>
      <c r="H409" s="142"/>
      <c r="I409" s="142"/>
      <c r="J409" s="142"/>
      <c r="K409" s="142"/>
      <c r="L409" s="142"/>
      <c r="M409" s="142"/>
      <c r="N409" s="142"/>
      <c r="O409" s="142"/>
      <c r="P409" s="142"/>
      <c r="Q409" s="142"/>
      <c r="R409" s="142"/>
      <c r="S409" s="142"/>
    </row>
    <row r="410" spans="1:19" ht="12.75">
      <c r="A410" s="142"/>
      <c r="B410" s="142"/>
      <c r="C410" s="142"/>
      <c r="D410" s="142"/>
      <c r="E410" s="142"/>
      <c r="F410" s="142"/>
      <c r="G410" s="142"/>
      <c r="H410" s="142"/>
      <c r="I410" s="142"/>
      <c r="J410" s="142"/>
      <c r="K410" s="142"/>
      <c r="L410" s="142"/>
      <c r="M410" s="142"/>
      <c r="N410" s="142"/>
      <c r="O410" s="142"/>
      <c r="P410" s="142"/>
      <c r="Q410" s="142"/>
      <c r="R410" s="142"/>
      <c r="S410" s="142"/>
    </row>
    <row r="411" spans="1:19" ht="12.75">
      <c r="A411" s="142"/>
      <c r="B411" s="142"/>
      <c r="C411" s="142"/>
      <c r="D411" s="142"/>
      <c r="E411" s="142"/>
      <c r="F411" s="142"/>
      <c r="G411" s="142"/>
      <c r="H411" s="142"/>
      <c r="I411" s="142"/>
      <c r="J411" s="142"/>
      <c r="K411" s="142"/>
      <c r="L411" s="142"/>
      <c r="M411" s="142"/>
      <c r="N411" s="142"/>
      <c r="O411" s="142"/>
      <c r="P411" s="142"/>
      <c r="Q411" s="142"/>
      <c r="R411" s="142"/>
      <c r="S411" s="142"/>
    </row>
    <row r="412" spans="1:19" ht="12.75">
      <c r="A412" s="142"/>
      <c r="B412" s="142"/>
      <c r="C412" s="142"/>
      <c r="D412" s="142"/>
      <c r="E412" s="142"/>
      <c r="F412" s="142"/>
      <c r="G412" s="142"/>
      <c r="H412" s="142"/>
      <c r="I412" s="142"/>
      <c r="J412" s="142"/>
      <c r="K412" s="142"/>
      <c r="L412" s="142"/>
      <c r="M412" s="142"/>
      <c r="N412" s="142"/>
      <c r="O412" s="142"/>
      <c r="P412" s="142"/>
      <c r="Q412" s="142"/>
      <c r="R412" s="142"/>
      <c r="S412" s="142"/>
    </row>
    <row r="413" spans="1:19" ht="12.75">
      <c r="A413" s="142"/>
      <c r="B413" s="142"/>
      <c r="C413" s="142"/>
      <c r="D413" s="142"/>
      <c r="E413" s="142"/>
      <c r="F413" s="142"/>
      <c r="G413" s="142"/>
      <c r="H413" s="142"/>
      <c r="I413" s="142"/>
      <c r="J413" s="142"/>
      <c r="K413" s="142"/>
      <c r="L413" s="142"/>
      <c r="M413" s="142"/>
      <c r="N413" s="142"/>
      <c r="O413" s="142"/>
      <c r="P413" s="142"/>
      <c r="Q413" s="142"/>
      <c r="R413" s="142"/>
      <c r="S413" s="142"/>
    </row>
    <row r="414" spans="1:19" ht="12.75">
      <c r="A414" s="142"/>
      <c r="B414" s="142"/>
      <c r="C414" s="142"/>
      <c r="D414" s="142"/>
      <c r="E414" s="142"/>
      <c r="F414" s="142"/>
      <c r="G414" s="142"/>
      <c r="H414" s="142"/>
      <c r="I414" s="142"/>
      <c r="J414" s="142"/>
      <c r="K414" s="142"/>
      <c r="L414" s="142"/>
      <c r="M414" s="142"/>
      <c r="N414" s="142"/>
      <c r="O414" s="142"/>
      <c r="P414" s="142"/>
      <c r="Q414" s="142"/>
      <c r="R414" s="142"/>
      <c r="S414" s="142"/>
    </row>
    <row r="415" spans="1:19" ht="12.75">
      <c r="A415" s="142"/>
      <c r="B415" s="142"/>
      <c r="C415" s="142"/>
      <c r="D415" s="142"/>
      <c r="E415" s="142"/>
      <c r="F415" s="142"/>
      <c r="G415" s="142"/>
      <c r="H415" s="142"/>
      <c r="I415" s="142"/>
      <c r="J415" s="142"/>
      <c r="K415" s="142"/>
      <c r="L415" s="142"/>
      <c r="M415" s="142"/>
      <c r="N415" s="142"/>
      <c r="O415" s="142"/>
      <c r="P415" s="142"/>
      <c r="Q415" s="142"/>
      <c r="R415" s="142"/>
      <c r="S415" s="142"/>
    </row>
    <row r="416" spans="1:19" ht="12.75">
      <c r="A416" s="142"/>
      <c r="B416" s="142"/>
      <c r="C416" s="142"/>
      <c r="D416" s="142"/>
      <c r="E416" s="142"/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  <c r="Q416" s="142"/>
      <c r="R416" s="142"/>
      <c r="S416" s="142"/>
    </row>
    <row r="417" spans="1:19" ht="12.75">
      <c r="A417" s="142"/>
      <c r="B417" s="142"/>
      <c r="C417" s="142"/>
      <c r="D417" s="142"/>
      <c r="E417" s="142"/>
      <c r="F417" s="142"/>
      <c r="G417" s="142"/>
      <c r="H417" s="142"/>
      <c r="I417" s="142"/>
      <c r="J417" s="142"/>
      <c r="K417" s="142"/>
      <c r="L417" s="142"/>
      <c r="M417" s="142"/>
      <c r="N417" s="142"/>
      <c r="O417" s="142"/>
      <c r="P417" s="142"/>
      <c r="Q417" s="142"/>
      <c r="R417" s="142"/>
      <c r="S417" s="142"/>
    </row>
    <row r="418" spans="1:19" ht="12.75">
      <c r="A418" s="142"/>
      <c r="B418" s="142"/>
      <c r="C418" s="142"/>
      <c r="D418" s="142"/>
      <c r="E418" s="142"/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  <c r="P418" s="142"/>
      <c r="Q418" s="142"/>
      <c r="R418" s="142"/>
      <c r="S418" s="142"/>
    </row>
    <row r="419" spans="1:19" ht="12.75">
      <c r="A419" s="142"/>
      <c r="B419" s="142"/>
      <c r="C419" s="142"/>
      <c r="D419" s="142"/>
      <c r="E419" s="142"/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  <c r="P419" s="142"/>
      <c r="Q419" s="142"/>
      <c r="R419" s="142"/>
      <c r="S419" s="142"/>
    </row>
    <row r="420" spans="1:19" ht="12.75">
      <c r="A420" s="142"/>
      <c r="B420" s="142"/>
      <c r="C420" s="142"/>
      <c r="D420" s="142"/>
      <c r="E420" s="142"/>
      <c r="F420" s="142"/>
      <c r="G420" s="142"/>
      <c r="H420" s="142"/>
      <c r="I420" s="142"/>
      <c r="J420" s="142"/>
      <c r="K420" s="142"/>
      <c r="L420" s="142"/>
      <c r="M420" s="142"/>
      <c r="N420" s="142"/>
      <c r="O420" s="142"/>
      <c r="P420" s="142"/>
      <c r="Q420" s="142"/>
      <c r="R420" s="142"/>
      <c r="S420" s="142"/>
    </row>
    <row r="421" spans="1:19" ht="12.75">
      <c r="A421" s="142"/>
      <c r="B421" s="142"/>
      <c r="C421" s="142"/>
      <c r="D421" s="142"/>
      <c r="E421" s="142"/>
      <c r="F421" s="142"/>
      <c r="G421" s="142"/>
      <c r="H421" s="142"/>
      <c r="I421" s="142"/>
      <c r="J421" s="142"/>
      <c r="K421" s="142"/>
      <c r="L421" s="142"/>
      <c r="M421" s="142"/>
      <c r="N421" s="142"/>
      <c r="O421" s="142"/>
      <c r="P421" s="142"/>
      <c r="Q421" s="142"/>
      <c r="R421" s="142"/>
      <c r="S421" s="142"/>
    </row>
    <row r="422" spans="1:19" ht="12.75">
      <c r="A422" s="142"/>
      <c r="B422" s="142"/>
      <c r="C422" s="142"/>
      <c r="D422" s="142"/>
      <c r="E422" s="142"/>
      <c r="F422" s="142"/>
      <c r="G422" s="142"/>
      <c r="H422" s="142"/>
      <c r="I422" s="142"/>
      <c r="J422" s="142"/>
      <c r="K422" s="142"/>
      <c r="L422" s="142"/>
      <c r="M422" s="142"/>
      <c r="N422" s="142"/>
      <c r="O422" s="142"/>
      <c r="P422" s="142"/>
      <c r="Q422" s="142"/>
      <c r="R422" s="142"/>
      <c r="S422" s="142"/>
    </row>
    <row r="423" spans="1:19" ht="12.75">
      <c r="A423" s="142"/>
      <c r="B423" s="142"/>
      <c r="C423" s="142"/>
      <c r="D423" s="142"/>
      <c r="E423" s="142"/>
      <c r="F423" s="142"/>
      <c r="G423" s="142"/>
      <c r="H423" s="142"/>
      <c r="I423" s="142"/>
      <c r="J423" s="142"/>
      <c r="K423" s="142"/>
      <c r="L423" s="142"/>
      <c r="M423" s="142"/>
      <c r="N423" s="142"/>
      <c r="O423" s="142"/>
      <c r="P423" s="142"/>
      <c r="Q423" s="142"/>
      <c r="R423" s="142"/>
      <c r="S423" s="142"/>
    </row>
    <row r="424" spans="1:19" ht="12.75">
      <c r="A424" s="142"/>
      <c r="B424" s="142"/>
      <c r="C424" s="142"/>
      <c r="D424" s="142"/>
      <c r="E424" s="142"/>
      <c r="F424" s="142"/>
      <c r="G424" s="142"/>
      <c r="H424" s="142"/>
      <c r="I424" s="142"/>
      <c r="J424" s="142"/>
      <c r="K424" s="142"/>
      <c r="L424" s="142"/>
      <c r="M424" s="142"/>
      <c r="N424" s="142"/>
      <c r="O424" s="142"/>
      <c r="P424" s="142"/>
      <c r="Q424" s="142"/>
      <c r="R424" s="142"/>
      <c r="S424" s="142"/>
    </row>
    <row r="425" spans="1:19" ht="12.75">
      <c r="A425" s="142"/>
      <c r="B425" s="142"/>
      <c r="C425" s="142"/>
      <c r="D425" s="142"/>
      <c r="E425" s="142"/>
      <c r="F425" s="142"/>
      <c r="G425" s="142"/>
      <c r="H425" s="142"/>
      <c r="I425" s="142"/>
      <c r="J425" s="142"/>
      <c r="K425" s="142"/>
      <c r="L425" s="142"/>
      <c r="M425" s="142"/>
      <c r="N425" s="142"/>
      <c r="O425" s="142"/>
      <c r="P425" s="142"/>
      <c r="Q425" s="142"/>
      <c r="R425" s="142"/>
      <c r="S425" s="142"/>
    </row>
    <row r="426" spans="1:19" ht="12.75">
      <c r="A426" s="142"/>
      <c r="B426" s="142"/>
      <c r="C426" s="142"/>
      <c r="D426" s="142"/>
      <c r="E426" s="142"/>
      <c r="F426" s="142"/>
      <c r="G426" s="142"/>
      <c r="H426" s="142"/>
      <c r="I426" s="142"/>
      <c r="J426" s="142"/>
      <c r="K426" s="142"/>
      <c r="L426" s="142"/>
      <c r="M426" s="142"/>
      <c r="N426" s="142"/>
      <c r="O426" s="142"/>
      <c r="P426" s="142"/>
      <c r="Q426" s="142"/>
      <c r="R426" s="142"/>
      <c r="S426" s="142"/>
    </row>
    <row r="427" spans="1:19" ht="12.75">
      <c r="A427" s="142"/>
      <c r="B427" s="142"/>
      <c r="C427" s="142"/>
      <c r="D427" s="142"/>
      <c r="E427" s="142"/>
      <c r="F427" s="142"/>
      <c r="G427" s="142"/>
      <c r="H427" s="142"/>
      <c r="I427" s="142"/>
      <c r="J427" s="142"/>
      <c r="K427" s="142"/>
      <c r="L427" s="142"/>
      <c r="M427" s="142"/>
      <c r="N427" s="142"/>
      <c r="O427" s="142"/>
      <c r="P427" s="142"/>
      <c r="Q427" s="142"/>
      <c r="R427" s="142"/>
      <c r="S427" s="142"/>
    </row>
    <row r="428" spans="1:19" ht="12.75">
      <c r="A428" s="142"/>
      <c r="B428" s="142"/>
      <c r="C428" s="142"/>
      <c r="D428" s="142"/>
      <c r="E428" s="142"/>
      <c r="F428" s="142"/>
      <c r="G428" s="142"/>
      <c r="H428" s="142"/>
      <c r="I428" s="142"/>
      <c r="J428" s="142"/>
      <c r="K428" s="142"/>
      <c r="L428" s="142"/>
      <c r="M428" s="142"/>
      <c r="N428" s="142"/>
      <c r="O428" s="142"/>
      <c r="P428" s="142"/>
      <c r="Q428" s="142"/>
      <c r="R428" s="142"/>
      <c r="S428" s="142"/>
    </row>
    <row r="429" spans="1:19" ht="12.75">
      <c r="A429" s="142"/>
      <c r="B429" s="142"/>
      <c r="C429" s="142"/>
      <c r="D429" s="142"/>
      <c r="E429" s="142"/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/>
      <c r="Q429" s="142"/>
      <c r="R429" s="142"/>
      <c r="S429" s="142"/>
    </row>
    <row r="430" spans="1:19" ht="12.75">
      <c r="A430" s="142"/>
      <c r="B430" s="142"/>
      <c r="C430" s="142"/>
      <c r="D430" s="142"/>
      <c r="E430" s="142"/>
      <c r="F430" s="142"/>
      <c r="G430" s="142"/>
      <c r="H430" s="142"/>
      <c r="I430" s="142"/>
      <c r="J430" s="142"/>
      <c r="K430" s="142"/>
      <c r="L430" s="142"/>
      <c r="M430" s="142"/>
      <c r="N430" s="142"/>
      <c r="O430" s="142"/>
      <c r="P430" s="142"/>
      <c r="Q430" s="142"/>
      <c r="R430" s="142"/>
      <c r="S430" s="142"/>
    </row>
    <row r="431" spans="1:19" ht="12.75">
      <c r="A431" s="142"/>
      <c r="B431" s="142"/>
      <c r="C431" s="142"/>
      <c r="D431" s="142"/>
      <c r="E431" s="142"/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  <c r="P431" s="142"/>
      <c r="Q431" s="142"/>
      <c r="R431" s="142"/>
      <c r="S431" s="142"/>
    </row>
    <row r="432" spans="1:19" ht="12.75">
      <c r="A432" s="142"/>
      <c r="B432" s="142"/>
      <c r="C432" s="142"/>
      <c r="D432" s="142"/>
      <c r="E432" s="142"/>
      <c r="F432" s="142"/>
      <c r="G432" s="142"/>
      <c r="H432" s="142"/>
      <c r="I432" s="142"/>
      <c r="J432" s="142"/>
      <c r="K432" s="142"/>
      <c r="L432" s="142"/>
      <c r="M432" s="142"/>
      <c r="N432" s="142"/>
      <c r="O432" s="142"/>
      <c r="P432" s="142"/>
      <c r="Q432" s="142"/>
      <c r="R432" s="142"/>
      <c r="S432" s="142"/>
    </row>
    <row r="433" spans="1:19" ht="12.75">
      <c r="A433" s="142"/>
      <c r="B433" s="142"/>
      <c r="C433" s="142"/>
      <c r="D433" s="142"/>
      <c r="E433" s="142"/>
      <c r="F433" s="142"/>
      <c r="G433" s="142"/>
      <c r="H433" s="142"/>
      <c r="I433" s="142"/>
      <c r="J433" s="142"/>
      <c r="K433" s="142"/>
      <c r="L433" s="142"/>
      <c r="M433" s="142"/>
      <c r="N433" s="142"/>
      <c r="O433" s="142"/>
      <c r="P433" s="142"/>
      <c r="Q433" s="142"/>
      <c r="R433" s="142"/>
      <c r="S433" s="142"/>
    </row>
    <row r="434" spans="1:19" ht="12.75">
      <c r="A434" s="142"/>
      <c r="B434" s="142"/>
      <c r="C434" s="142"/>
      <c r="D434" s="142"/>
      <c r="E434" s="142"/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  <c r="P434" s="142"/>
      <c r="Q434" s="142"/>
      <c r="R434" s="142"/>
      <c r="S434" s="142"/>
    </row>
    <row r="435" spans="1:19" ht="12.75">
      <c r="A435" s="142"/>
      <c r="B435" s="142"/>
      <c r="C435" s="142"/>
      <c r="D435" s="142"/>
      <c r="E435" s="142"/>
      <c r="F435" s="142"/>
      <c r="G435" s="142"/>
      <c r="H435" s="142"/>
      <c r="I435" s="142"/>
      <c r="J435" s="142"/>
      <c r="K435" s="142"/>
      <c r="L435" s="142"/>
      <c r="M435" s="142"/>
      <c r="N435" s="142"/>
      <c r="O435" s="142"/>
      <c r="P435" s="142"/>
      <c r="Q435" s="142"/>
      <c r="R435" s="142"/>
      <c r="S435" s="142"/>
    </row>
    <row r="436" spans="1:19" ht="12.75">
      <c r="A436" s="142"/>
      <c r="B436" s="142"/>
      <c r="C436" s="142"/>
      <c r="D436" s="142"/>
      <c r="E436" s="142"/>
      <c r="F436" s="142"/>
      <c r="G436" s="142"/>
      <c r="H436" s="142"/>
      <c r="I436" s="142"/>
      <c r="J436" s="142"/>
      <c r="K436" s="142"/>
      <c r="L436" s="142"/>
      <c r="M436" s="142"/>
      <c r="N436" s="142"/>
      <c r="O436" s="142"/>
      <c r="P436" s="142"/>
      <c r="Q436" s="142"/>
      <c r="R436" s="142"/>
      <c r="S436" s="142"/>
    </row>
    <row r="437" spans="1:19" ht="12.75">
      <c r="A437" s="142"/>
      <c r="B437" s="142"/>
      <c r="C437" s="142"/>
      <c r="D437" s="142"/>
      <c r="E437" s="142"/>
      <c r="F437" s="142"/>
      <c r="G437" s="142"/>
      <c r="H437" s="142"/>
      <c r="I437" s="142"/>
      <c r="J437" s="142"/>
      <c r="K437" s="142"/>
      <c r="L437" s="142"/>
      <c r="M437" s="142"/>
      <c r="N437" s="142"/>
      <c r="O437" s="142"/>
      <c r="P437" s="142"/>
      <c r="Q437" s="142"/>
      <c r="R437" s="142"/>
      <c r="S437" s="142"/>
    </row>
    <row r="438" spans="1:19" ht="12.75">
      <c r="A438" s="142"/>
      <c r="B438" s="142"/>
      <c r="C438" s="142"/>
      <c r="D438" s="142"/>
      <c r="E438" s="142"/>
      <c r="F438" s="142"/>
      <c r="G438" s="142"/>
      <c r="H438" s="142"/>
      <c r="I438" s="142"/>
      <c r="J438" s="142"/>
      <c r="K438" s="142"/>
      <c r="L438" s="142"/>
      <c r="M438" s="142"/>
      <c r="N438" s="142"/>
      <c r="O438" s="142"/>
      <c r="P438" s="142"/>
      <c r="Q438" s="142"/>
      <c r="R438" s="142"/>
      <c r="S438" s="142"/>
    </row>
    <row r="439" spans="1:19" ht="12.75">
      <c r="A439" s="142"/>
      <c r="B439" s="142"/>
      <c r="C439" s="142"/>
      <c r="D439" s="142"/>
      <c r="E439" s="142"/>
      <c r="F439" s="142"/>
      <c r="G439" s="142"/>
      <c r="H439" s="142"/>
      <c r="I439" s="142"/>
      <c r="J439" s="142"/>
      <c r="K439" s="142"/>
      <c r="L439" s="142"/>
      <c r="M439" s="142"/>
      <c r="N439" s="142"/>
      <c r="O439" s="142"/>
      <c r="P439" s="142"/>
      <c r="Q439" s="142"/>
      <c r="R439" s="142"/>
      <c r="S439" s="142"/>
    </row>
    <row r="440" spans="1:19" ht="12.75">
      <c r="A440" s="142"/>
      <c r="B440" s="142"/>
      <c r="C440" s="142"/>
      <c r="D440" s="142"/>
      <c r="E440" s="142"/>
      <c r="F440" s="142"/>
      <c r="G440" s="142"/>
      <c r="H440" s="142"/>
      <c r="I440" s="142"/>
      <c r="J440" s="142"/>
      <c r="K440" s="142"/>
      <c r="L440" s="142"/>
      <c r="M440" s="142"/>
      <c r="N440" s="142"/>
      <c r="O440" s="142"/>
      <c r="P440" s="142"/>
      <c r="Q440" s="142"/>
      <c r="R440" s="142"/>
      <c r="S440" s="142"/>
    </row>
    <row r="441" spans="1:19" ht="12.75">
      <c r="A441" s="142"/>
      <c r="B441" s="142"/>
      <c r="C441" s="142"/>
      <c r="D441" s="142"/>
      <c r="E441" s="142"/>
      <c r="F441" s="142"/>
      <c r="G441" s="142"/>
      <c r="H441" s="142"/>
      <c r="I441" s="142"/>
      <c r="J441" s="142"/>
      <c r="K441" s="142"/>
      <c r="L441" s="142"/>
      <c r="M441" s="142"/>
      <c r="N441" s="142"/>
      <c r="O441" s="142"/>
      <c r="P441" s="142"/>
      <c r="Q441" s="142"/>
      <c r="R441" s="142"/>
      <c r="S441" s="142"/>
    </row>
    <row r="442" spans="1:19" ht="12.75">
      <c r="A442" s="142"/>
      <c r="B442" s="142"/>
      <c r="C442" s="142"/>
      <c r="D442" s="142"/>
      <c r="E442" s="142"/>
      <c r="F442" s="142"/>
      <c r="G442" s="142"/>
      <c r="H442" s="142"/>
      <c r="I442" s="142"/>
      <c r="J442" s="142"/>
      <c r="K442" s="142"/>
      <c r="L442" s="142"/>
      <c r="M442" s="142"/>
      <c r="N442" s="142"/>
      <c r="O442" s="142"/>
      <c r="P442" s="142"/>
      <c r="Q442" s="142"/>
      <c r="R442" s="142"/>
      <c r="S442" s="142"/>
    </row>
    <row r="443" spans="1:19" ht="12.75">
      <c r="A443" s="142"/>
      <c r="B443" s="142"/>
      <c r="C443" s="142"/>
      <c r="D443" s="142"/>
      <c r="E443" s="142"/>
      <c r="F443" s="142"/>
      <c r="G443" s="142"/>
      <c r="H443" s="142"/>
      <c r="I443" s="142"/>
      <c r="J443" s="142"/>
      <c r="K443" s="142"/>
      <c r="L443" s="142"/>
      <c r="M443" s="142"/>
      <c r="N443" s="142"/>
      <c r="O443" s="142"/>
      <c r="P443" s="142"/>
      <c r="Q443" s="142"/>
      <c r="R443" s="142"/>
      <c r="S443" s="142"/>
    </row>
    <row r="444" spans="1:19" ht="12.75">
      <c r="A444" s="142"/>
      <c r="B444" s="142"/>
      <c r="C444" s="142"/>
      <c r="D444" s="142"/>
      <c r="E444" s="142"/>
      <c r="F444" s="142"/>
      <c r="G444" s="142"/>
      <c r="H444" s="142"/>
      <c r="I444" s="142"/>
      <c r="J444" s="142"/>
      <c r="K444" s="142"/>
      <c r="L444" s="142"/>
      <c r="M444" s="142"/>
      <c r="N444" s="142"/>
      <c r="O444" s="142"/>
      <c r="P444" s="142"/>
      <c r="Q444" s="142"/>
      <c r="R444" s="142"/>
      <c r="S444" s="142"/>
    </row>
    <row r="445" spans="1:19" ht="12.75">
      <c r="A445" s="142"/>
      <c r="B445" s="142"/>
      <c r="C445" s="142"/>
      <c r="D445" s="142"/>
      <c r="E445" s="142"/>
      <c r="F445" s="142"/>
      <c r="G445" s="142"/>
      <c r="H445" s="142"/>
      <c r="I445" s="142"/>
      <c r="J445" s="142"/>
      <c r="K445" s="142"/>
      <c r="L445" s="142"/>
      <c r="M445" s="142"/>
      <c r="N445" s="142"/>
      <c r="O445" s="142"/>
      <c r="P445" s="142"/>
      <c r="Q445" s="142"/>
      <c r="R445" s="142"/>
      <c r="S445" s="142"/>
    </row>
    <row r="446" spans="1:19" ht="12.75">
      <c r="A446" s="142"/>
      <c r="B446" s="142"/>
      <c r="C446" s="142"/>
      <c r="D446" s="142"/>
      <c r="E446" s="142"/>
      <c r="F446" s="142"/>
      <c r="G446" s="142"/>
      <c r="H446" s="142"/>
      <c r="I446" s="142"/>
      <c r="J446" s="142"/>
      <c r="K446" s="142"/>
      <c r="L446" s="142"/>
      <c r="M446" s="142"/>
      <c r="N446" s="142"/>
      <c r="O446" s="142"/>
      <c r="P446" s="142"/>
      <c r="Q446" s="142"/>
      <c r="R446" s="142"/>
      <c r="S446" s="142"/>
    </row>
    <row r="447" spans="1:19" ht="12.75">
      <c r="A447" s="142"/>
      <c r="B447" s="142"/>
      <c r="C447" s="142"/>
      <c r="D447" s="142"/>
      <c r="E447" s="142"/>
      <c r="F447" s="142"/>
      <c r="G447" s="142"/>
      <c r="H447" s="142"/>
      <c r="I447" s="142"/>
      <c r="J447" s="142"/>
      <c r="K447" s="142"/>
      <c r="L447" s="142"/>
      <c r="M447" s="142"/>
      <c r="N447" s="142"/>
      <c r="O447" s="142"/>
      <c r="P447" s="142"/>
      <c r="Q447" s="142"/>
      <c r="R447" s="142"/>
      <c r="S447" s="142"/>
    </row>
    <row r="448" spans="1:19" ht="12.75">
      <c r="A448" s="142"/>
      <c r="B448" s="142"/>
      <c r="C448" s="142"/>
      <c r="D448" s="142"/>
      <c r="E448" s="142"/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  <c r="P448" s="142"/>
      <c r="Q448" s="142"/>
      <c r="R448" s="142"/>
      <c r="S448" s="142"/>
    </row>
    <row r="449" spans="1:19" ht="12.75">
      <c r="A449" s="142"/>
      <c r="B449" s="142"/>
      <c r="C449" s="142"/>
      <c r="D449" s="142"/>
      <c r="E449" s="142"/>
      <c r="F449" s="142"/>
      <c r="G449" s="142"/>
      <c r="H449" s="142"/>
      <c r="I449" s="142"/>
      <c r="J449" s="142"/>
      <c r="K449" s="142"/>
      <c r="L449" s="142"/>
      <c r="M449" s="142"/>
      <c r="N449" s="142"/>
      <c r="O449" s="142"/>
      <c r="P449" s="142"/>
      <c r="Q449" s="142"/>
      <c r="R449" s="142"/>
      <c r="S449" s="142"/>
    </row>
    <row r="450" spans="1:19" ht="12.75">
      <c r="A450" s="142"/>
      <c r="B450" s="142"/>
      <c r="C450" s="142"/>
      <c r="D450" s="142"/>
      <c r="E450" s="142"/>
      <c r="F450" s="142"/>
      <c r="G450" s="142"/>
      <c r="H450" s="142"/>
      <c r="I450" s="142"/>
      <c r="J450" s="142"/>
      <c r="K450" s="142"/>
      <c r="L450" s="142"/>
      <c r="M450" s="142"/>
      <c r="N450" s="142"/>
      <c r="O450" s="142"/>
      <c r="P450" s="142"/>
      <c r="Q450" s="142"/>
      <c r="R450" s="142"/>
      <c r="S450" s="142"/>
    </row>
    <row r="451" spans="1:19" ht="12.75">
      <c r="A451" s="142"/>
      <c r="B451" s="142"/>
      <c r="C451" s="142"/>
      <c r="D451" s="142"/>
      <c r="E451" s="142"/>
      <c r="F451" s="142"/>
      <c r="G451" s="142"/>
      <c r="H451" s="142"/>
      <c r="I451" s="142"/>
      <c r="J451" s="142"/>
      <c r="K451" s="142"/>
      <c r="L451" s="142"/>
      <c r="M451" s="142"/>
      <c r="N451" s="142"/>
      <c r="O451" s="142"/>
      <c r="P451" s="142"/>
      <c r="Q451" s="142"/>
      <c r="R451" s="142"/>
      <c r="S451" s="142"/>
    </row>
    <row r="452" spans="1:19" ht="12.75">
      <c r="A452" s="142"/>
      <c r="B452" s="142"/>
      <c r="C452" s="142"/>
      <c r="D452" s="142"/>
      <c r="E452" s="142"/>
      <c r="F452" s="142"/>
      <c r="G452" s="142"/>
      <c r="H452" s="142"/>
      <c r="I452" s="142"/>
      <c r="J452" s="142"/>
      <c r="K452" s="142"/>
      <c r="L452" s="142"/>
      <c r="M452" s="142"/>
      <c r="N452" s="142"/>
      <c r="O452" s="142"/>
      <c r="P452" s="142"/>
      <c r="Q452" s="142"/>
      <c r="R452" s="142"/>
      <c r="S452" s="142"/>
    </row>
    <row r="453" spans="1:19" ht="12.75">
      <c r="A453" s="142"/>
      <c r="B453" s="142"/>
      <c r="C453" s="142"/>
      <c r="D453" s="142"/>
      <c r="E453" s="142"/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/>
      <c r="Q453" s="142"/>
      <c r="R453" s="142"/>
      <c r="S453" s="142"/>
    </row>
    <row r="454" spans="1:19" ht="12.75">
      <c r="A454" s="142"/>
      <c r="B454" s="142"/>
      <c r="C454" s="142"/>
      <c r="D454" s="142"/>
      <c r="E454" s="142"/>
      <c r="F454" s="142"/>
      <c r="G454" s="142"/>
      <c r="H454" s="142"/>
      <c r="I454" s="142"/>
      <c r="J454" s="142"/>
      <c r="K454" s="142"/>
      <c r="L454" s="142"/>
      <c r="M454" s="142"/>
      <c r="N454" s="142"/>
      <c r="O454" s="142"/>
      <c r="P454" s="142"/>
      <c r="Q454" s="142"/>
      <c r="R454" s="142"/>
      <c r="S454" s="142"/>
    </row>
    <row r="455" spans="1:19" ht="12.75">
      <c r="A455" s="142"/>
      <c r="B455" s="142"/>
      <c r="C455" s="142"/>
      <c r="D455" s="142"/>
      <c r="E455" s="142"/>
      <c r="F455" s="142"/>
      <c r="G455" s="142"/>
      <c r="H455" s="142"/>
      <c r="I455" s="142"/>
      <c r="J455" s="142"/>
      <c r="K455" s="142"/>
      <c r="L455" s="142"/>
      <c r="M455" s="142"/>
      <c r="N455" s="142"/>
      <c r="O455" s="142"/>
      <c r="P455" s="142"/>
      <c r="Q455" s="142"/>
      <c r="R455" s="142"/>
      <c r="S455" s="142"/>
    </row>
    <row r="456" spans="1:19" ht="12.75">
      <c r="A456" s="142"/>
      <c r="B456" s="142"/>
      <c r="C456" s="142"/>
      <c r="D456" s="142"/>
      <c r="E456" s="142"/>
      <c r="F456" s="142"/>
      <c r="G456" s="142"/>
      <c r="H456" s="142"/>
      <c r="I456" s="142"/>
      <c r="J456" s="142"/>
      <c r="K456" s="142"/>
      <c r="L456" s="142"/>
      <c r="M456" s="142"/>
      <c r="N456" s="142"/>
      <c r="O456" s="142"/>
      <c r="P456" s="142"/>
      <c r="Q456" s="142"/>
      <c r="R456" s="142"/>
      <c r="S456" s="142"/>
    </row>
    <row r="457" spans="1:19" ht="12.75">
      <c r="A457" s="142"/>
      <c r="B457" s="142"/>
      <c r="C457" s="142"/>
      <c r="D457" s="142"/>
      <c r="E457" s="142"/>
      <c r="F457" s="142"/>
      <c r="G457" s="142"/>
      <c r="H457" s="142"/>
      <c r="I457" s="142"/>
      <c r="J457" s="142"/>
      <c r="K457" s="142"/>
      <c r="L457" s="142"/>
      <c r="M457" s="142"/>
      <c r="N457" s="142"/>
      <c r="O457" s="142"/>
      <c r="P457" s="142"/>
      <c r="Q457" s="142"/>
      <c r="R457" s="142"/>
      <c r="S457" s="142"/>
    </row>
    <row r="458" spans="1:19" ht="12.75">
      <c r="A458" s="142"/>
      <c r="B458" s="142"/>
      <c r="C458" s="142"/>
      <c r="D458" s="142"/>
      <c r="E458" s="142"/>
      <c r="F458" s="142"/>
      <c r="G458" s="142"/>
      <c r="H458" s="142"/>
      <c r="I458" s="142"/>
      <c r="J458" s="142"/>
      <c r="K458" s="142"/>
      <c r="L458" s="142"/>
      <c r="M458" s="142"/>
      <c r="N458" s="142"/>
      <c r="O458" s="142"/>
      <c r="P458" s="142"/>
      <c r="Q458" s="142"/>
      <c r="R458" s="142"/>
      <c r="S458" s="142"/>
    </row>
    <row r="459" spans="1:19" ht="12.75">
      <c r="A459" s="142"/>
      <c r="B459" s="142"/>
      <c r="C459" s="142"/>
      <c r="D459" s="142"/>
      <c r="E459" s="142"/>
      <c r="F459" s="142"/>
      <c r="G459" s="142"/>
      <c r="H459" s="142"/>
      <c r="I459" s="142"/>
      <c r="J459" s="142"/>
      <c r="K459" s="142"/>
      <c r="L459" s="142"/>
      <c r="M459" s="142"/>
      <c r="N459" s="142"/>
      <c r="O459" s="142"/>
      <c r="P459" s="142"/>
      <c r="Q459" s="142"/>
      <c r="R459" s="142"/>
      <c r="S459" s="142"/>
    </row>
    <row r="460" spans="1:19" ht="12.75">
      <c r="A460" s="142"/>
      <c r="B460" s="142"/>
      <c r="C460" s="142"/>
      <c r="D460" s="142"/>
      <c r="E460" s="142"/>
      <c r="F460" s="142"/>
      <c r="G460" s="142"/>
      <c r="H460" s="142"/>
      <c r="I460" s="142"/>
      <c r="J460" s="142"/>
      <c r="K460" s="142"/>
      <c r="L460" s="142"/>
      <c r="M460" s="142"/>
      <c r="N460" s="142"/>
      <c r="O460" s="142"/>
      <c r="P460" s="142"/>
      <c r="Q460" s="142"/>
      <c r="R460" s="142"/>
      <c r="S460" s="142"/>
    </row>
    <row r="461" spans="1:19" ht="12.75">
      <c r="A461" s="142"/>
      <c r="B461" s="142"/>
      <c r="C461" s="142"/>
      <c r="D461" s="142"/>
      <c r="E461" s="142"/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  <c r="P461" s="142"/>
      <c r="Q461" s="142"/>
      <c r="R461" s="142"/>
      <c r="S461" s="142"/>
    </row>
    <row r="462" spans="1:19" ht="12.75">
      <c r="A462" s="142"/>
      <c r="B462" s="142"/>
      <c r="C462" s="142"/>
      <c r="D462" s="142"/>
      <c r="E462" s="142"/>
      <c r="F462" s="142"/>
      <c r="G462" s="142"/>
      <c r="H462" s="142"/>
      <c r="I462" s="142"/>
      <c r="J462" s="142"/>
      <c r="K462" s="142"/>
      <c r="L462" s="142"/>
      <c r="M462" s="142"/>
      <c r="N462" s="142"/>
      <c r="O462" s="142"/>
      <c r="P462" s="142"/>
      <c r="Q462" s="142"/>
      <c r="R462" s="142"/>
      <c r="S462" s="142"/>
    </row>
    <row r="463" spans="1:19" ht="12.75">
      <c r="A463" s="142"/>
      <c r="B463" s="142"/>
      <c r="C463" s="142"/>
      <c r="D463" s="142"/>
      <c r="E463" s="142"/>
      <c r="F463" s="142"/>
      <c r="G463" s="142"/>
      <c r="H463" s="142"/>
      <c r="I463" s="142"/>
      <c r="J463" s="142"/>
      <c r="K463" s="142"/>
      <c r="L463" s="142"/>
      <c r="M463" s="142"/>
      <c r="N463" s="142"/>
      <c r="O463" s="142"/>
      <c r="P463" s="142"/>
      <c r="Q463" s="142"/>
      <c r="R463" s="142"/>
      <c r="S463" s="142"/>
    </row>
    <row r="464" spans="1:19" ht="12.75">
      <c r="A464" s="142"/>
      <c r="B464" s="142"/>
      <c r="C464" s="142"/>
      <c r="D464" s="142"/>
      <c r="E464" s="142"/>
      <c r="F464" s="142"/>
      <c r="G464" s="142"/>
      <c r="H464" s="142"/>
      <c r="I464" s="142"/>
      <c r="J464" s="142"/>
      <c r="K464" s="142"/>
      <c r="L464" s="142"/>
      <c r="M464" s="142"/>
      <c r="N464" s="142"/>
      <c r="O464" s="142"/>
      <c r="P464" s="142"/>
      <c r="Q464" s="142"/>
      <c r="R464" s="142"/>
      <c r="S464" s="142"/>
    </row>
    <row r="465" spans="1:19" ht="12.75">
      <c r="A465" s="142"/>
      <c r="B465" s="142"/>
      <c r="C465" s="142"/>
      <c r="D465" s="142"/>
      <c r="E465" s="142"/>
      <c r="F465" s="142"/>
      <c r="G465" s="142"/>
      <c r="H465" s="142"/>
      <c r="I465" s="142"/>
      <c r="J465" s="142"/>
      <c r="K465" s="142"/>
      <c r="L465" s="142"/>
      <c r="M465" s="142"/>
      <c r="N465" s="142"/>
      <c r="O465" s="142"/>
      <c r="P465" s="142"/>
      <c r="Q465" s="142"/>
      <c r="R465" s="142"/>
      <c r="S465" s="142"/>
    </row>
    <row r="466" spans="1:19" ht="12.75">
      <c r="A466" s="142"/>
      <c r="B466" s="142"/>
      <c r="C466" s="142"/>
      <c r="D466" s="142"/>
      <c r="E466" s="142"/>
      <c r="F466" s="142"/>
      <c r="G466" s="142"/>
      <c r="H466" s="142"/>
      <c r="I466" s="142"/>
      <c r="J466" s="142"/>
      <c r="K466" s="142"/>
      <c r="L466" s="142"/>
      <c r="M466" s="142"/>
      <c r="N466" s="142"/>
      <c r="O466" s="142"/>
      <c r="P466" s="142"/>
      <c r="Q466" s="142"/>
      <c r="R466" s="142"/>
      <c r="S466" s="142"/>
    </row>
    <row r="467" spans="1:19" ht="12.75">
      <c r="A467" s="142"/>
      <c r="B467" s="142"/>
      <c r="C467" s="142"/>
      <c r="D467" s="142"/>
      <c r="E467" s="142"/>
      <c r="F467" s="142"/>
      <c r="G467" s="142"/>
      <c r="H467" s="142"/>
      <c r="I467" s="142"/>
      <c r="J467" s="142"/>
      <c r="K467" s="142"/>
      <c r="L467" s="142"/>
      <c r="M467" s="142"/>
      <c r="N467" s="142"/>
      <c r="O467" s="142"/>
      <c r="P467" s="142"/>
      <c r="Q467" s="142"/>
      <c r="R467" s="142"/>
      <c r="S467" s="142"/>
    </row>
    <row r="468" spans="1:19" ht="12.75">
      <c r="A468" s="142"/>
      <c r="B468" s="142"/>
      <c r="C468" s="142"/>
      <c r="D468" s="142"/>
      <c r="E468" s="142"/>
      <c r="F468" s="142"/>
      <c r="G468" s="142"/>
      <c r="H468" s="142"/>
      <c r="I468" s="142"/>
      <c r="J468" s="142"/>
      <c r="K468" s="142"/>
      <c r="L468" s="142"/>
      <c r="M468" s="142"/>
      <c r="N468" s="142"/>
      <c r="O468" s="142"/>
      <c r="P468" s="142"/>
      <c r="Q468" s="142"/>
      <c r="R468" s="142"/>
      <c r="S468" s="142"/>
    </row>
    <row r="469" spans="1:19" ht="12.75">
      <c r="A469" s="142"/>
      <c r="B469" s="142"/>
      <c r="C469" s="142"/>
      <c r="D469" s="142"/>
      <c r="E469" s="142"/>
      <c r="F469" s="142"/>
      <c r="G469" s="142"/>
      <c r="H469" s="142"/>
      <c r="I469" s="142"/>
      <c r="J469" s="142"/>
      <c r="K469" s="142"/>
      <c r="L469" s="142"/>
      <c r="M469" s="142"/>
      <c r="N469" s="142"/>
      <c r="O469" s="142"/>
      <c r="P469" s="142"/>
      <c r="Q469" s="142"/>
      <c r="R469" s="142"/>
      <c r="S469" s="142"/>
    </row>
    <row r="470" spans="1:19" ht="12.75">
      <c r="A470" s="142"/>
      <c r="B470" s="142"/>
      <c r="C470" s="142"/>
      <c r="D470" s="142"/>
      <c r="E470" s="142"/>
      <c r="F470" s="142"/>
      <c r="G470" s="142"/>
      <c r="H470" s="142"/>
      <c r="I470" s="142"/>
      <c r="J470" s="142"/>
      <c r="K470" s="142"/>
      <c r="L470" s="142"/>
      <c r="M470" s="142"/>
      <c r="N470" s="142"/>
      <c r="O470" s="142"/>
      <c r="P470" s="142"/>
      <c r="Q470" s="142"/>
      <c r="R470" s="142"/>
      <c r="S470" s="142"/>
    </row>
    <row r="471" spans="1:19" ht="12.75">
      <c r="A471" s="142"/>
      <c r="B471" s="142"/>
      <c r="C471" s="142"/>
      <c r="D471" s="142"/>
      <c r="E471" s="142"/>
      <c r="F471" s="142"/>
      <c r="G471" s="142"/>
      <c r="H471" s="142"/>
      <c r="I471" s="142"/>
      <c r="J471" s="142"/>
      <c r="K471" s="142"/>
      <c r="L471" s="142"/>
      <c r="M471" s="142"/>
      <c r="N471" s="142"/>
      <c r="O471" s="142"/>
      <c r="P471" s="142"/>
      <c r="Q471" s="142"/>
      <c r="R471" s="142"/>
      <c r="S471" s="142"/>
    </row>
    <row r="472" spans="1:19" ht="12.75">
      <c r="A472" s="142"/>
      <c r="B472" s="142"/>
      <c r="C472" s="142"/>
      <c r="D472" s="142"/>
      <c r="E472" s="142"/>
      <c r="F472" s="142"/>
      <c r="G472" s="142"/>
      <c r="H472" s="142"/>
      <c r="I472" s="142"/>
      <c r="J472" s="142"/>
      <c r="K472" s="142"/>
      <c r="L472" s="142"/>
      <c r="M472" s="142"/>
      <c r="N472" s="142"/>
      <c r="O472" s="142"/>
      <c r="P472" s="142"/>
      <c r="Q472" s="142"/>
      <c r="R472" s="142"/>
      <c r="S472" s="142"/>
    </row>
    <row r="473" spans="1:19" ht="12.75">
      <c r="A473" s="142"/>
      <c r="B473" s="142"/>
      <c r="C473" s="142"/>
      <c r="D473" s="142"/>
      <c r="E473" s="142"/>
      <c r="F473" s="142"/>
      <c r="G473" s="142"/>
      <c r="H473" s="142"/>
      <c r="I473" s="142"/>
      <c r="J473" s="142"/>
      <c r="K473" s="142"/>
      <c r="L473" s="142"/>
      <c r="M473" s="142"/>
      <c r="N473" s="142"/>
      <c r="O473" s="142"/>
      <c r="P473" s="142"/>
      <c r="Q473" s="142"/>
      <c r="R473" s="142"/>
      <c r="S473" s="142"/>
    </row>
    <row r="474" spans="1:19" ht="12.75">
      <c r="A474" s="142"/>
      <c r="B474" s="142"/>
      <c r="C474" s="142"/>
      <c r="D474" s="142"/>
      <c r="E474" s="142"/>
      <c r="F474" s="142"/>
      <c r="G474" s="142"/>
      <c r="H474" s="142"/>
      <c r="I474" s="142"/>
      <c r="J474" s="142"/>
      <c r="K474" s="142"/>
      <c r="L474" s="142"/>
      <c r="M474" s="142"/>
      <c r="N474" s="142"/>
      <c r="O474" s="142"/>
      <c r="P474" s="142"/>
      <c r="Q474" s="142"/>
      <c r="R474" s="142"/>
      <c r="S474" s="142"/>
    </row>
    <row r="475" spans="1:19" ht="12.75">
      <c r="A475" s="142"/>
      <c r="B475" s="142"/>
      <c r="C475" s="142"/>
      <c r="D475" s="142"/>
      <c r="E475" s="142"/>
      <c r="F475" s="142"/>
      <c r="G475" s="142"/>
      <c r="H475" s="142"/>
      <c r="I475" s="142"/>
      <c r="J475" s="142"/>
      <c r="K475" s="142"/>
      <c r="L475" s="142"/>
      <c r="M475" s="142"/>
      <c r="N475" s="142"/>
      <c r="O475" s="142"/>
      <c r="P475" s="142"/>
      <c r="Q475" s="142"/>
      <c r="R475" s="142"/>
      <c r="S475" s="142"/>
    </row>
    <row r="476" spans="1:19" ht="12.75">
      <c r="A476" s="142"/>
      <c r="B476" s="142"/>
      <c r="C476" s="142"/>
      <c r="D476" s="142"/>
      <c r="E476" s="142"/>
      <c r="F476" s="142"/>
      <c r="G476" s="142"/>
      <c r="H476" s="142"/>
      <c r="I476" s="142"/>
      <c r="J476" s="142"/>
      <c r="K476" s="142"/>
      <c r="L476" s="142"/>
      <c r="M476" s="142"/>
      <c r="N476" s="142"/>
      <c r="O476" s="142"/>
      <c r="P476" s="142"/>
      <c r="Q476" s="142"/>
      <c r="R476" s="142"/>
      <c r="S476" s="142"/>
    </row>
    <row r="477" spans="1:19" ht="12.75">
      <c r="A477" s="142"/>
      <c r="B477" s="142"/>
      <c r="C477" s="142"/>
      <c r="D477" s="142"/>
      <c r="E477" s="142"/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  <c r="P477" s="142"/>
      <c r="Q477" s="142"/>
      <c r="R477" s="142"/>
      <c r="S477" s="142"/>
    </row>
    <row r="478" spans="1:19" ht="12.75">
      <c r="A478" s="142"/>
      <c r="B478" s="142"/>
      <c r="C478" s="142"/>
      <c r="D478" s="142"/>
      <c r="E478" s="142"/>
      <c r="F478" s="142"/>
      <c r="G478" s="142"/>
      <c r="H478" s="142"/>
      <c r="I478" s="142"/>
      <c r="J478" s="142"/>
      <c r="K478" s="142"/>
      <c r="L478" s="142"/>
      <c r="M478" s="142"/>
      <c r="N478" s="142"/>
      <c r="O478" s="142"/>
      <c r="P478" s="142"/>
      <c r="Q478" s="142"/>
      <c r="R478" s="142"/>
      <c r="S478" s="142"/>
    </row>
    <row r="479" spans="1:19" ht="12.75">
      <c r="A479" s="142"/>
      <c r="B479" s="142"/>
      <c r="C479" s="142"/>
      <c r="D479" s="142"/>
      <c r="E479" s="142"/>
      <c r="F479" s="142"/>
      <c r="G479" s="142"/>
      <c r="H479" s="142"/>
      <c r="I479" s="142"/>
      <c r="J479" s="142"/>
      <c r="K479" s="142"/>
      <c r="L479" s="142"/>
      <c r="M479" s="142"/>
      <c r="N479" s="142"/>
      <c r="O479" s="142"/>
      <c r="P479" s="142"/>
      <c r="Q479" s="142"/>
      <c r="R479" s="142"/>
      <c r="S479" s="142"/>
    </row>
    <row r="480" spans="1:19" ht="12.75">
      <c r="A480" s="142"/>
      <c r="B480" s="142"/>
      <c r="C480" s="142"/>
      <c r="D480" s="142"/>
      <c r="E480" s="142"/>
      <c r="F480" s="142"/>
      <c r="G480" s="142"/>
      <c r="H480" s="142"/>
      <c r="I480" s="142"/>
      <c r="J480" s="142"/>
      <c r="K480" s="142"/>
      <c r="L480" s="142"/>
      <c r="M480" s="142"/>
      <c r="N480" s="142"/>
      <c r="O480" s="142"/>
      <c r="P480" s="142"/>
      <c r="Q480" s="142"/>
      <c r="R480" s="142"/>
      <c r="S480" s="142"/>
    </row>
    <row r="481" spans="1:19" ht="12.75">
      <c r="A481" s="142"/>
      <c r="B481" s="142"/>
      <c r="C481" s="142"/>
      <c r="D481" s="142"/>
      <c r="E481" s="142"/>
      <c r="F481" s="142"/>
      <c r="G481" s="142"/>
      <c r="H481" s="142"/>
      <c r="I481" s="142"/>
      <c r="J481" s="142"/>
      <c r="K481" s="142"/>
      <c r="L481" s="142"/>
      <c r="M481" s="142"/>
      <c r="N481" s="142"/>
      <c r="O481" s="142"/>
      <c r="P481" s="142"/>
      <c r="Q481" s="142"/>
      <c r="R481" s="142"/>
      <c r="S481" s="142"/>
    </row>
    <row r="482" spans="1:19" ht="12.75">
      <c r="A482" s="142"/>
      <c r="B482" s="142"/>
      <c r="C482" s="142"/>
      <c r="D482" s="142"/>
      <c r="E482" s="142"/>
      <c r="F482" s="142"/>
      <c r="G482" s="142"/>
      <c r="H482" s="142"/>
      <c r="I482" s="142"/>
      <c r="J482" s="142"/>
      <c r="K482" s="142"/>
      <c r="L482" s="142"/>
      <c r="M482" s="142"/>
      <c r="N482" s="142"/>
      <c r="O482" s="142"/>
      <c r="P482" s="142"/>
      <c r="Q482" s="142"/>
      <c r="R482" s="142"/>
      <c r="S482" s="142"/>
    </row>
    <row r="483" spans="1:19" ht="12.75">
      <c r="A483" s="142"/>
      <c r="B483" s="142"/>
      <c r="C483" s="142"/>
      <c r="D483" s="142"/>
      <c r="E483" s="142"/>
      <c r="F483" s="142"/>
      <c r="G483" s="142"/>
      <c r="H483" s="142"/>
      <c r="I483" s="142"/>
      <c r="J483" s="142"/>
      <c r="K483" s="142"/>
      <c r="L483" s="142"/>
      <c r="M483" s="142"/>
      <c r="N483" s="142"/>
      <c r="O483" s="142"/>
      <c r="P483" s="142"/>
      <c r="Q483" s="142"/>
      <c r="R483" s="142"/>
      <c r="S483" s="142"/>
    </row>
    <row r="484" spans="1:19" ht="12.75">
      <c r="A484" s="142"/>
      <c r="B484" s="142"/>
      <c r="C484" s="142"/>
      <c r="D484" s="142"/>
      <c r="E484" s="142"/>
      <c r="F484" s="142"/>
      <c r="G484" s="142"/>
      <c r="H484" s="142"/>
      <c r="I484" s="142"/>
      <c r="J484" s="142"/>
      <c r="K484" s="142"/>
      <c r="L484" s="142"/>
      <c r="M484" s="142"/>
      <c r="N484" s="142"/>
      <c r="O484" s="142"/>
      <c r="P484" s="142"/>
      <c r="Q484" s="142"/>
      <c r="R484" s="142"/>
      <c r="S484" s="142"/>
    </row>
    <row r="485" spans="1:19" ht="12.75">
      <c r="A485" s="142"/>
      <c r="B485" s="142"/>
      <c r="C485" s="142"/>
      <c r="D485" s="142"/>
      <c r="E485" s="142"/>
      <c r="F485" s="142"/>
      <c r="G485" s="142"/>
      <c r="H485" s="142"/>
      <c r="I485" s="142"/>
      <c r="J485" s="142"/>
      <c r="K485" s="142"/>
      <c r="L485" s="142"/>
      <c r="M485" s="142"/>
      <c r="N485" s="142"/>
      <c r="O485" s="142"/>
      <c r="P485" s="142"/>
      <c r="Q485" s="142"/>
      <c r="R485" s="142"/>
      <c r="S485" s="142"/>
    </row>
    <row r="486" spans="1:19" ht="12.75">
      <c r="A486" s="142"/>
      <c r="B486" s="142"/>
      <c r="C486" s="142"/>
      <c r="D486" s="142"/>
      <c r="E486" s="142"/>
      <c r="F486" s="142"/>
      <c r="G486" s="142"/>
      <c r="H486" s="142"/>
      <c r="I486" s="142"/>
      <c r="J486" s="142"/>
      <c r="K486" s="142"/>
      <c r="L486" s="142"/>
      <c r="M486" s="142"/>
      <c r="N486" s="142"/>
      <c r="O486" s="142"/>
      <c r="P486" s="142"/>
      <c r="Q486" s="142"/>
      <c r="R486" s="142"/>
      <c r="S486" s="142"/>
    </row>
    <row r="487" spans="1:19" ht="12.75">
      <c r="A487" s="142"/>
      <c r="B487" s="142"/>
      <c r="C487" s="142"/>
      <c r="D487" s="142"/>
      <c r="E487" s="142"/>
      <c r="F487" s="142"/>
      <c r="G487" s="142"/>
      <c r="H487" s="142"/>
      <c r="I487" s="142"/>
      <c r="J487" s="142"/>
      <c r="K487" s="142"/>
      <c r="L487" s="142"/>
      <c r="M487" s="142"/>
      <c r="N487" s="142"/>
      <c r="O487" s="142"/>
      <c r="P487" s="142"/>
      <c r="Q487" s="142"/>
      <c r="R487" s="142"/>
      <c r="S487" s="142"/>
    </row>
    <row r="488" spans="1:19" ht="12.75">
      <c r="A488" s="142"/>
      <c r="B488" s="142"/>
      <c r="C488" s="142"/>
      <c r="D488" s="142"/>
      <c r="E488" s="142"/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  <c r="P488" s="142"/>
      <c r="Q488" s="142"/>
      <c r="R488" s="142"/>
      <c r="S488" s="142"/>
    </row>
    <row r="489" spans="1:19" ht="12.75">
      <c r="A489" s="142"/>
      <c r="B489" s="142"/>
      <c r="C489" s="142"/>
      <c r="D489" s="142"/>
      <c r="E489" s="142"/>
      <c r="F489" s="142"/>
      <c r="G489" s="142"/>
      <c r="H489" s="142"/>
      <c r="I489" s="142"/>
      <c r="J489" s="142"/>
      <c r="K489" s="142"/>
      <c r="L489" s="142"/>
      <c r="M489" s="142"/>
      <c r="N489" s="142"/>
      <c r="O489" s="142"/>
      <c r="P489" s="142"/>
      <c r="Q489" s="142"/>
      <c r="R489" s="142"/>
      <c r="S489" s="142"/>
    </row>
    <row r="490" spans="1:19" ht="12.75">
      <c r="A490" s="142"/>
      <c r="B490" s="142"/>
      <c r="C490" s="142"/>
      <c r="D490" s="142"/>
      <c r="E490" s="142"/>
      <c r="F490" s="142"/>
      <c r="G490" s="142"/>
      <c r="H490" s="142"/>
      <c r="I490" s="142"/>
      <c r="J490" s="142"/>
      <c r="K490" s="142"/>
      <c r="L490" s="142"/>
      <c r="M490" s="142"/>
      <c r="N490" s="142"/>
      <c r="O490" s="142"/>
      <c r="P490" s="142"/>
      <c r="Q490" s="142"/>
      <c r="R490" s="142"/>
      <c r="S490" s="142"/>
    </row>
    <row r="491" spans="1:19" ht="12.75">
      <c r="A491" s="142"/>
      <c r="B491" s="142"/>
      <c r="C491" s="142"/>
      <c r="D491" s="142"/>
      <c r="E491" s="142"/>
      <c r="F491" s="142"/>
      <c r="G491" s="142"/>
      <c r="H491" s="142"/>
      <c r="I491" s="142"/>
      <c r="J491" s="142"/>
      <c r="K491" s="142"/>
      <c r="L491" s="142"/>
      <c r="M491" s="142"/>
      <c r="N491" s="142"/>
      <c r="O491" s="142"/>
      <c r="P491" s="142"/>
      <c r="Q491" s="142"/>
      <c r="R491" s="142"/>
      <c r="S491" s="142"/>
    </row>
    <row r="492" spans="1:19" ht="12.75">
      <c r="A492" s="142"/>
      <c r="B492" s="142"/>
      <c r="C492" s="142"/>
      <c r="D492" s="142"/>
      <c r="E492" s="142"/>
      <c r="F492" s="142"/>
      <c r="G492" s="142"/>
      <c r="H492" s="142"/>
      <c r="I492" s="142"/>
      <c r="J492" s="142"/>
      <c r="K492" s="142"/>
      <c r="L492" s="142"/>
      <c r="M492" s="142"/>
      <c r="N492" s="142"/>
      <c r="O492" s="142"/>
      <c r="P492" s="142"/>
      <c r="Q492" s="142"/>
      <c r="R492" s="142"/>
      <c r="S492" s="142"/>
    </row>
    <row r="493" spans="1:19" ht="12.75">
      <c r="A493" s="142"/>
      <c r="B493" s="142"/>
      <c r="C493" s="142"/>
      <c r="D493" s="142"/>
      <c r="E493" s="142"/>
      <c r="F493" s="142"/>
      <c r="G493" s="142"/>
      <c r="H493" s="142"/>
      <c r="I493" s="142"/>
      <c r="J493" s="142"/>
      <c r="K493" s="142"/>
      <c r="L493" s="142"/>
      <c r="M493" s="142"/>
      <c r="N493" s="142"/>
      <c r="O493" s="142"/>
      <c r="P493" s="142"/>
      <c r="Q493" s="142"/>
      <c r="R493" s="142"/>
      <c r="S493" s="142"/>
    </row>
    <row r="494" spans="1:19" ht="12.75">
      <c r="A494" s="142"/>
      <c r="B494" s="142"/>
      <c r="C494" s="142"/>
      <c r="D494" s="142"/>
      <c r="E494" s="142"/>
      <c r="F494" s="142"/>
      <c r="G494" s="142"/>
      <c r="H494" s="142"/>
      <c r="I494" s="142"/>
      <c r="J494" s="142"/>
      <c r="K494" s="142"/>
      <c r="L494" s="142"/>
      <c r="M494" s="142"/>
      <c r="N494" s="142"/>
      <c r="O494" s="142"/>
      <c r="P494" s="142"/>
      <c r="Q494" s="142"/>
      <c r="R494" s="142"/>
      <c r="S494" s="142"/>
    </row>
    <row r="495" spans="1:19" ht="12.75">
      <c r="A495" s="142"/>
      <c r="B495" s="142"/>
      <c r="C495" s="142"/>
      <c r="D495" s="142"/>
      <c r="E495" s="142"/>
      <c r="F495" s="142"/>
      <c r="G495" s="142"/>
      <c r="H495" s="142"/>
      <c r="I495" s="142"/>
      <c r="J495" s="142"/>
      <c r="K495" s="142"/>
      <c r="L495" s="142"/>
      <c r="M495" s="142"/>
      <c r="N495" s="142"/>
      <c r="O495" s="142"/>
      <c r="P495" s="142"/>
      <c r="Q495" s="142"/>
      <c r="R495" s="142"/>
      <c r="S495" s="142"/>
    </row>
    <row r="496" spans="1:19" ht="12.75">
      <c r="A496" s="142"/>
      <c r="B496" s="142"/>
      <c r="C496" s="142"/>
      <c r="D496" s="142"/>
      <c r="E496" s="142"/>
      <c r="F496" s="142"/>
      <c r="G496" s="142"/>
      <c r="H496" s="142"/>
      <c r="I496" s="142"/>
      <c r="J496" s="142"/>
      <c r="K496" s="142"/>
      <c r="L496" s="142"/>
      <c r="M496" s="142"/>
      <c r="N496" s="142"/>
      <c r="O496" s="142"/>
      <c r="P496" s="142"/>
      <c r="Q496" s="142"/>
      <c r="R496" s="142"/>
      <c r="S496" s="142"/>
    </row>
    <row r="497" spans="1:19" ht="12.75">
      <c r="A497" s="142"/>
      <c r="B497" s="142"/>
      <c r="C497" s="142"/>
      <c r="D497" s="142"/>
      <c r="E497" s="142"/>
      <c r="F497" s="142"/>
      <c r="G497" s="142"/>
      <c r="H497" s="142"/>
      <c r="I497" s="142"/>
      <c r="J497" s="142"/>
      <c r="K497" s="142"/>
      <c r="L497" s="142"/>
      <c r="M497" s="142"/>
      <c r="N497" s="142"/>
      <c r="O497" s="142"/>
      <c r="P497" s="142"/>
      <c r="Q497" s="142"/>
      <c r="R497" s="142"/>
      <c r="S497" s="142"/>
    </row>
    <row r="498" spans="1:19" ht="12.75">
      <c r="A498" s="142"/>
      <c r="B498" s="142"/>
      <c r="C498" s="142"/>
      <c r="D498" s="142"/>
      <c r="E498" s="142"/>
      <c r="F498" s="142"/>
      <c r="G498" s="142"/>
      <c r="H498" s="142"/>
      <c r="I498" s="142"/>
      <c r="J498" s="142"/>
      <c r="K498" s="142"/>
      <c r="L498" s="142"/>
      <c r="M498" s="142"/>
      <c r="N498" s="142"/>
      <c r="O498" s="142"/>
      <c r="P498" s="142"/>
      <c r="Q498" s="142"/>
      <c r="R498" s="142"/>
      <c r="S498" s="142"/>
    </row>
    <row r="499" spans="1:19" ht="12.75">
      <c r="A499" s="142"/>
      <c r="B499" s="142"/>
      <c r="C499" s="142"/>
      <c r="D499" s="142"/>
      <c r="E499" s="142"/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42"/>
      <c r="R499" s="142"/>
      <c r="S499" s="142"/>
    </row>
    <row r="500" spans="1:19" ht="12.75">
      <c r="A500" s="142"/>
      <c r="B500" s="142"/>
      <c r="C500" s="142"/>
      <c r="D500" s="142"/>
      <c r="E500" s="142"/>
      <c r="F500" s="142"/>
      <c r="G500" s="142"/>
      <c r="H500" s="142"/>
      <c r="I500" s="142"/>
      <c r="J500" s="142"/>
      <c r="K500" s="142"/>
      <c r="L500" s="142"/>
      <c r="M500" s="142"/>
      <c r="N500" s="142"/>
      <c r="O500" s="142"/>
      <c r="P500" s="142"/>
      <c r="Q500" s="142"/>
      <c r="R500" s="142"/>
      <c r="S500" s="142"/>
    </row>
    <row r="501" spans="1:19" ht="12.75">
      <c r="A501" s="142"/>
      <c r="B501" s="142"/>
      <c r="C501" s="142"/>
      <c r="D501" s="142"/>
      <c r="E501" s="142"/>
      <c r="F501" s="142"/>
      <c r="G501" s="142"/>
      <c r="H501" s="142"/>
      <c r="I501" s="142"/>
      <c r="J501" s="142"/>
      <c r="K501" s="142"/>
      <c r="L501" s="142"/>
      <c r="M501" s="142"/>
      <c r="N501" s="142"/>
      <c r="O501" s="142"/>
      <c r="P501" s="142"/>
      <c r="Q501" s="142"/>
      <c r="R501" s="142"/>
      <c r="S501" s="142"/>
    </row>
    <row r="502" spans="1:19" ht="12.75">
      <c r="A502" s="142"/>
      <c r="B502" s="142"/>
      <c r="C502" s="142"/>
      <c r="D502" s="142"/>
      <c r="E502" s="142"/>
      <c r="F502" s="142"/>
      <c r="G502" s="142"/>
      <c r="H502" s="142"/>
      <c r="I502" s="142"/>
      <c r="J502" s="142"/>
      <c r="K502" s="142"/>
      <c r="L502" s="142"/>
      <c r="M502" s="142"/>
      <c r="N502" s="142"/>
      <c r="O502" s="142"/>
      <c r="P502" s="142"/>
      <c r="Q502" s="142"/>
      <c r="R502" s="142"/>
      <c r="S502" s="142"/>
    </row>
    <row r="503" spans="1:19" ht="12.75">
      <c r="A503" s="142"/>
      <c r="B503" s="142"/>
      <c r="C503" s="142"/>
      <c r="D503" s="142"/>
      <c r="E503" s="142"/>
      <c r="F503" s="142"/>
      <c r="G503" s="142"/>
      <c r="H503" s="142"/>
      <c r="I503" s="142"/>
      <c r="J503" s="142"/>
      <c r="K503" s="142"/>
      <c r="L503" s="142"/>
      <c r="M503" s="142"/>
      <c r="N503" s="142"/>
      <c r="O503" s="142"/>
      <c r="P503" s="142"/>
      <c r="Q503" s="142"/>
      <c r="R503" s="142"/>
      <c r="S503" s="142"/>
    </row>
    <row r="504" spans="1:19" ht="12.75">
      <c r="A504" s="142"/>
      <c r="B504" s="142"/>
      <c r="C504" s="142"/>
      <c r="D504" s="142"/>
      <c r="E504" s="142"/>
      <c r="F504" s="142"/>
      <c r="G504" s="142"/>
      <c r="H504" s="142"/>
      <c r="I504" s="142"/>
      <c r="J504" s="142"/>
      <c r="K504" s="142"/>
      <c r="L504" s="142"/>
      <c r="M504" s="142"/>
      <c r="N504" s="142"/>
      <c r="O504" s="142"/>
      <c r="P504" s="142"/>
      <c r="Q504" s="142"/>
      <c r="R504" s="142"/>
      <c r="S504" s="142"/>
    </row>
    <row r="505" spans="1:19" ht="12.75">
      <c r="A505" s="142"/>
      <c r="B505" s="142"/>
      <c r="C505" s="142"/>
      <c r="D505" s="142"/>
      <c r="E505" s="142"/>
      <c r="F505" s="142"/>
      <c r="G505" s="142"/>
      <c r="H505" s="142"/>
      <c r="I505" s="142"/>
      <c r="J505" s="142"/>
      <c r="K505" s="142"/>
      <c r="L505" s="142"/>
      <c r="M505" s="142"/>
      <c r="N505" s="142"/>
      <c r="O505" s="142"/>
      <c r="P505" s="142"/>
      <c r="Q505" s="142"/>
      <c r="R505" s="142"/>
      <c r="S505" s="142"/>
    </row>
    <row r="506" spans="1:19" ht="12.75">
      <c r="A506" s="142"/>
      <c r="B506" s="142"/>
      <c r="C506" s="142"/>
      <c r="D506" s="142"/>
      <c r="E506" s="142"/>
      <c r="F506" s="142"/>
      <c r="G506" s="142"/>
      <c r="H506" s="142"/>
      <c r="I506" s="142"/>
      <c r="J506" s="142"/>
      <c r="K506" s="142"/>
      <c r="L506" s="142"/>
      <c r="M506" s="142"/>
      <c r="N506" s="142"/>
      <c r="O506" s="142"/>
      <c r="P506" s="142"/>
      <c r="Q506" s="142"/>
      <c r="R506" s="142"/>
      <c r="S506" s="142"/>
    </row>
    <row r="507" spans="1:19" ht="12.75">
      <c r="A507" s="142"/>
      <c r="B507" s="142"/>
      <c r="C507" s="142"/>
      <c r="D507" s="142"/>
      <c r="E507" s="142"/>
      <c r="F507" s="142"/>
      <c r="G507" s="142"/>
      <c r="H507" s="142"/>
      <c r="I507" s="142"/>
      <c r="J507" s="142"/>
      <c r="K507" s="142"/>
      <c r="L507" s="142"/>
      <c r="M507" s="142"/>
      <c r="N507" s="142"/>
      <c r="O507" s="142"/>
      <c r="P507" s="142"/>
      <c r="Q507" s="142"/>
      <c r="R507" s="142"/>
      <c r="S507" s="142"/>
    </row>
    <row r="508" spans="1:19" ht="12.75">
      <c r="A508" s="142"/>
      <c r="B508" s="142"/>
      <c r="C508" s="142"/>
      <c r="D508" s="142"/>
      <c r="E508" s="142"/>
      <c r="F508" s="142"/>
      <c r="G508" s="142"/>
      <c r="H508" s="142"/>
      <c r="I508" s="142"/>
      <c r="J508" s="142"/>
      <c r="K508" s="142"/>
      <c r="L508" s="142"/>
      <c r="M508" s="142"/>
      <c r="N508" s="142"/>
      <c r="O508" s="142"/>
      <c r="P508" s="142"/>
      <c r="Q508" s="142"/>
      <c r="R508" s="142"/>
      <c r="S508" s="142"/>
    </row>
    <row r="509" spans="1:19" ht="12.75">
      <c r="A509" s="142"/>
      <c r="B509" s="142"/>
      <c r="C509" s="142"/>
      <c r="D509" s="142"/>
      <c r="E509" s="142"/>
      <c r="F509" s="142"/>
      <c r="G509" s="142"/>
      <c r="H509" s="142"/>
      <c r="I509" s="142"/>
      <c r="J509" s="142"/>
      <c r="K509" s="142"/>
      <c r="L509" s="142"/>
      <c r="M509" s="142"/>
      <c r="N509" s="142"/>
      <c r="O509" s="142"/>
      <c r="P509" s="142"/>
      <c r="Q509" s="142"/>
      <c r="R509" s="142"/>
      <c r="S509" s="142"/>
    </row>
    <row r="510" spans="1:19" ht="12.75">
      <c r="A510" s="142"/>
      <c r="B510" s="142"/>
      <c r="C510" s="142"/>
      <c r="D510" s="142"/>
      <c r="E510" s="142"/>
      <c r="F510" s="142"/>
      <c r="G510" s="142"/>
      <c r="H510" s="142"/>
      <c r="I510" s="142"/>
      <c r="J510" s="142"/>
      <c r="K510" s="142"/>
      <c r="L510" s="142"/>
      <c r="M510" s="142"/>
      <c r="N510" s="142"/>
      <c r="O510" s="142"/>
      <c r="P510" s="142"/>
      <c r="Q510" s="142"/>
      <c r="R510" s="142"/>
      <c r="S510" s="142"/>
    </row>
    <row r="511" spans="1:19" ht="12.75">
      <c r="A511" s="142"/>
      <c r="B511" s="142"/>
      <c r="C511" s="142"/>
      <c r="D511" s="142"/>
      <c r="E511" s="142"/>
      <c r="F511" s="142"/>
      <c r="G511" s="142"/>
      <c r="H511" s="142"/>
      <c r="I511" s="142"/>
      <c r="J511" s="142"/>
      <c r="K511" s="142"/>
      <c r="L511" s="142"/>
      <c r="M511" s="142"/>
      <c r="N511" s="142"/>
      <c r="O511" s="142"/>
      <c r="P511" s="142"/>
      <c r="Q511" s="142"/>
      <c r="R511" s="142"/>
      <c r="S511" s="142"/>
    </row>
    <row r="512" spans="1:19" ht="12.75">
      <c r="A512" s="142"/>
      <c r="B512" s="142"/>
      <c r="C512" s="142"/>
      <c r="D512" s="142"/>
      <c r="E512" s="142"/>
      <c r="F512" s="142"/>
      <c r="G512" s="142"/>
      <c r="H512" s="142"/>
      <c r="I512" s="142"/>
      <c r="J512" s="142"/>
      <c r="K512" s="142"/>
      <c r="L512" s="142"/>
      <c r="M512" s="142"/>
      <c r="N512" s="142"/>
      <c r="O512" s="142"/>
      <c r="P512" s="142"/>
      <c r="Q512" s="142"/>
      <c r="R512" s="142"/>
      <c r="S512" s="142"/>
    </row>
    <row r="513" spans="1:19" ht="12.75">
      <c r="A513" s="142"/>
      <c r="B513" s="142"/>
      <c r="C513" s="142"/>
      <c r="D513" s="142"/>
      <c r="E513" s="142"/>
      <c r="F513" s="142"/>
      <c r="G513" s="142"/>
      <c r="H513" s="142"/>
      <c r="I513" s="142"/>
      <c r="J513" s="142"/>
      <c r="K513" s="142"/>
      <c r="L513" s="142"/>
      <c r="M513" s="142"/>
      <c r="N513" s="142"/>
      <c r="O513" s="142"/>
      <c r="P513" s="142"/>
      <c r="Q513" s="142"/>
      <c r="R513" s="142"/>
      <c r="S513" s="142"/>
    </row>
    <row r="514" spans="1:19" ht="12.75">
      <c r="A514" s="142"/>
      <c r="B514" s="142"/>
      <c r="C514" s="142"/>
      <c r="D514" s="142"/>
      <c r="E514" s="142"/>
      <c r="F514" s="142"/>
      <c r="G514" s="142"/>
      <c r="H514" s="142"/>
      <c r="I514" s="142"/>
      <c r="J514" s="142"/>
      <c r="K514" s="142"/>
      <c r="L514" s="142"/>
      <c r="M514" s="142"/>
      <c r="N514" s="142"/>
      <c r="O514" s="142"/>
      <c r="P514" s="142"/>
      <c r="Q514" s="142"/>
      <c r="R514" s="142"/>
      <c r="S514" s="142"/>
    </row>
    <row r="515" spans="1:19" ht="12.75">
      <c r="A515" s="142"/>
      <c r="B515" s="142"/>
      <c r="C515" s="142"/>
      <c r="D515" s="142"/>
      <c r="E515" s="142"/>
      <c r="F515" s="142"/>
      <c r="G515" s="142"/>
      <c r="H515" s="142"/>
      <c r="I515" s="142"/>
      <c r="J515" s="142"/>
      <c r="K515" s="142"/>
      <c r="L515" s="142"/>
      <c r="M515" s="142"/>
      <c r="N515" s="142"/>
      <c r="O515" s="142"/>
      <c r="P515" s="142"/>
      <c r="Q515" s="142"/>
      <c r="R515" s="142"/>
      <c r="S515" s="142"/>
    </row>
    <row r="516" spans="1:19" ht="12.75">
      <c r="A516" s="142"/>
      <c r="B516" s="142"/>
      <c r="C516" s="142"/>
      <c r="D516" s="142"/>
      <c r="E516" s="142"/>
      <c r="F516" s="142"/>
      <c r="G516" s="142"/>
      <c r="H516" s="142"/>
      <c r="I516" s="142"/>
      <c r="J516" s="142"/>
      <c r="K516" s="142"/>
      <c r="L516" s="142"/>
      <c r="M516" s="142"/>
      <c r="N516" s="142"/>
      <c r="O516" s="142"/>
      <c r="P516" s="142"/>
      <c r="Q516" s="142"/>
      <c r="R516" s="142"/>
      <c r="S516" s="142"/>
    </row>
    <row r="517" spans="1:19" ht="12.75">
      <c r="A517" s="142"/>
      <c r="B517" s="142"/>
      <c r="C517" s="142"/>
      <c r="D517" s="142"/>
      <c r="E517" s="142"/>
      <c r="F517" s="142"/>
      <c r="G517" s="142"/>
      <c r="H517" s="142"/>
      <c r="I517" s="142"/>
      <c r="J517" s="142"/>
      <c r="K517" s="142"/>
      <c r="L517" s="142"/>
      <c r="M517" s="142"/>
      <c r="N517" s="142"/>
      <c r="O517" s="142"/>
      <c r="P517" s="142"/>
      <c r="Q517" s="142"/>
      <c r="R517" s="142"/>
      <c r="S517" s="142"/>
    </row>
    <row r="518" spans="1:19" ht="12.75">
      <c r="A518" s="142"/>
      <c r="B518" s="142"/>
      <c r="C518" s="142"/>
      <c r="D518" s="142"/>
      <c r="E518" s="142"/>
      <c r="F518" s="142"/>
      <c r="G518" s="142"/>
      <c r="H518" s="142"/>
      <c r="I518" s="142"/>
      <c r="J518" s="142"/>
      <c r="K518" s="142"/>
      <c r="L518" s="142"/>
      <c r="M518" s="142"/>
      <c r="N518" s="142"/>
      <c r="O518" s="142"/>
      <c r="P518" s="142"/>
      <c r="Q518" s="142"/>
      <c r="R518" s="142"/>
      <c r="S518" s="142"/>
    </row>
    <row r="519" spans="1:19" ht="12.75">
      <c r="A519" s="142"/>
      <c r="B519" s="142"/>
      <c r="C519" s="142"/>
      <c r="D519" s="142"/>
      <c r="E519" s="142"/>
      <c r="F519" s="142"/>
      <c r="G519" s="142"/>
      <c r="H519" s="142"/>
      <c r="I519" s="142"/>
      <c r="J519" s="142"/>
      <c r="K519" s="142"/>
      <c r="L519" s="142"/>
      <c r="M519" s="142"/>
      <c r="N519" s="142"/>
      <c r="O519" s="142"/>
      <c r="P519" s="142"/>
      <c r="Q519" s="142"/>
      <c r="R519" s="142"/>
      <c r="S519" s="142"/>
    </row>
    <row r="520" spans="1:19" ht="12.75">
      <c r="A520" s="142"/>
      <c r="B520" s="142"/>
      <c r="C520" s="142"/>
      <c r="D520" s="142"/>
      <c r="E520" s="142"/>
      <c r="F520" s="142"/>
      <c r="G520" s="142"/>
      <c r="H520" s="142"/>
      <c r="I520" s="142"/>
      <c r="J520" s="142"/>
      <c r="K520" s="142"/>
      <c r="L520" s="142"/>
      <c r="M520" s="142"/>
      <c r="N520" s="142"/>
      <c r="O520" s="142"/>
      <c r="P520" s="142"/>
      <c r="Q520" s="142"/>
      <c r="R520" s="142"/>
      <c r="S520" s="142"/>
    </row>
    <row r="521" spans="1:19" ht="12.75">
      <c r="A521" s="142"/>
      <c r="B521" s="142"/>
      <c r="C521" s="142"/>
      <c r="D521" s="142"/>
      <c r="E521" s="142"/>
      <c r="F521" s="142"/>
      <c r="G521" s="142"/>
      <c r="H521" s="142"/>
      <c r="I521" s="142"/>
      <c r="J521" s="142"/>
      <c r="K521" s="142"/>
      <c r="L521" s="142"/>
      <c r="M521" s="142"/>
      <c r="N521" s="142"/>
      <c r="O521" s="142"/>
      <c r="P521" s="142"/>
      <c r="Q521" s="142"/>
      <c r="R521" s="142"/>
      <c r="S521" s="142"/>
    </row>
    <row r="522" spans="1:19" ht="12.75">
      <c r="A522" s="142"/>
      <c r="B522" s="142"/>
      <c r="C522" s="142"/>
      <c r="D522" s="142"/>
      <c r="E522" s="142"/>
      <c r="F522" s="142"/>
      <c r="G522" s="142"/>
      <c r="H522" s="142"/>
      <c r="I522" s="142"/>
      <c r="J522" s="142"/>
      <c r="K522" s="142"/>
      <c r="L522" s="142"/>
      <c r="M522" s="142"/>
      <c r="N522" s="142"/>
      <c r="O522" s="142"/>
      <c r="P522" s="142"/>
      <c r="Q522" s="142"/>
      <c r="R522" s="142"/>
      <c r="S522" s="142"/>
    </row>
    <row r="523" spans="1:19" ht="12.75">
      <c r="A523" s="142"/>
      <c r="B523" s="142"/>
      <c r="C523" s="142"/>
      <c r="D523" s="142"/>
      <c r="E523" s="142"/>
      <c r="F523" s="142"/>
      <c r="G523" s="142"/>
      <c r="H523" s="142"/>
      <c r="I523" s="142"/>
      <c r="J523" s="142"/>
      <c r="K523" s="142"/>
      <c r="L523" s="142"/>
      <c r="M523" s="142"/>
      <c r="N523" s="142"/>
      <c r="O523" s="142"/>
      <c r="P523" s="142"/>
      <c r="Q523" s="142"/>
      <c r="R523" s="142"/>
      <c r="S523" s="142"/>
    </row>
    <row r="524" spans="1:19" ht="12.75">
      <c r="A524" s="142"/>
      <c r="B524" s="142"/>
      <c r="C524" s="142"/>
      <c r="D524" s="142"/>
      <c r="E524" s="142"/>
      <c r="F524" s="142"/>
      <c r="G524" s="142"/>
      <c r="H524" s="142"/>
      <c r="I524" s="142"/>
      <c r="J524" s="142"/>
      <c r="K524" s="142"/>
      <c r="L524" s="142"/>
      <c r="M524" s="142"/>
      <c r="N524" s="142"/>
      <c r="O524" s="142"/>
      <c r="P524" s="142"/>
      <c r="Q524" s="142"/>
      <c r="R524" s="142"/>
      <c r="S524" s="142"/>
    </row>
    <row r="525" spans="1:19" ht="12.75">
      <c r="A525" s="142"/>
      <c r="B525" s="142"/>
      <c r="C525" s="142"/>
      <c r="D525" s="142"/>
      <c r="E525" s="142"/>
      <c r="F525" s="142"/>
      <c r="G525" s="142"/>
      <c r="H525" s="142"/>
      <c r="I525" s="142"/>
      <c r="J525" s="142"/>
      <c r="K525" s="142"/>
      <c r="L525" s="142"/>
      <c r="M525" s="142"/>
      <c r="N525" s="142"/>
      <c r="O525" s="142"/>
      <c r="P525" s="142"/>
      <c r="Q525" s="142"/>
      <c r="R525" s="142"/>
      <c r="S525" s="142"/>
    </row>
    <row r="526" spans="1:19" ht="12.75">
      <c r="A526" s="142"/>
      <c r="B526" s="142"/>
      <c r="C526" s="142"/>
      <c r="D526" s="142"/>
      <c r="E526" s="142"/>
      <c r="F526" s="142"/>
      <c r="G526" s="142"/>
      <c r="H526" s="142"/>
      <c r="I526" s="142"/>
      <c r="J526" s="142"/>
      <c r="K526" s="142"/>
      <c r="L526" s="142"/>
      <c r="M526" s="142"/>
      <c r="N526" s="142"/>
      <c r="O526" s="142"/>
      <c r="P526" s="142"/>
      <c r="Q526" s="142"/>
      <c r="R526" s="142"/>
      <c r="S526" s="142"/>
    </row>
    <row r="527" spans="1:19" ht="12.75">
      <c r="A527" s="142"/>
      <c r="B527" s="142"/>
      <c r="C527" s="142"/>
      <c r="D527" s="142"/>
      <c r="E527" s="142"/>
      <c r="F527" s="142"/>
      <c r="G527" s="142"/>
      <c r="H527" s="142"/>
      <c r="I527" s="142"/>
      <c r="J527" s="142"/>
      <c r="K527" s="142"/>
      <c r="L527" s="142"/>
      <c r="M527" s="142"/>
      <c r="N527" s="142"/>
      <c r="O527" s="142"/>
      <c r="P527" s="142"/>
      <c r="Q527" s="142"/>
      <c r="R527" s="142"/>
      <c r="S527" s="142"/>
    </row>
    <row r="528" spans="1:19" ht="12.75">
      <c r="A528" s="142"/>
      <c r="B528" s="142"/>
      <c r="C528" s="142"/>
      <c r="D528" s="142"/>
      <c r="E528" s="142"/>
      <c r="F528" s="142"/>
      <c r="G528" s="142"/>
      <c r="H528" s="142"/>
      <c r="I528" s="142"/>
      <c r="J528" s="142"/>
      <c r="K528" s="142"/>
      <c r="L528" s="142"/>
      <c r="M528" s="142"/>
      <c r="N528" s="142"/>
      <c r="O528" s="142"/>
      <c r="P528" s="142"/>
      <c r="Q528" s="142"/>
      <c r="R528" s="142"/>
      <c r="S528" s="142"/>
    </row>
    <row r="529" spans="1:19" ht="12.75">
      <c r="A529" s="142"/>
      <c r="B529" s="142"/>
      <c r="C529" s="142"/>
      <c r="D529" s="142"/>
      <c r="E529" s="142"/>
      <c r="F529" s="142"/>
      <c r="G529" s="142"/>
      <c r="H529" s="142"/>
      <c r="I529" s="142"/>
      <c r="J529" s="142"/>
      <c r="K529" s="142"/>
      <c r="L529" s="142"/>
      <c r="M529" s="142"/>
      <c r="N529" s="142"/>
      <c r="O529" s="142"/>
      <c r="P529" s="142"/>
      <c r="Q529" s="142"/>
      <c r="R529" s="142"/>
      <c r="S529" s="142"/>
    </row>
    <row r="530" spans="1:19" ht="12.75">
      <c r="A530" s="142"/>
      <c r="B530" s="142"/>
      <c r="C530" s="142"/>
      <c r="D530" s="142"/>
      <c r="E530" s="142"/>
      <c r="F530" s="142"/>
      <c r="G530" s="142"/>
      <c r="H530" s="142"/>
      <c r="I530" s="142"/>
      <c r="J530" s="142"/>
      <c r="K530" s="142"/>
      <c r="L530" s="142"/>
      <c r="M530" s="142"/>
      <c r="N530" s="142"/>
      <c r="O530" s="142"/>
      <c r="P530" s="142"/>
      <c r="Q530" s="142"/>
      <c r="R530" s="142"/>
      <c r="S530" s="142"/>
    </row>
    <row r="531" spans="1:19" ht="12.75">
      <c r="A531" s="142"/>
      <c r="B531" s="142"/>
      <c r="C531" s="142"/>
      <c r="D531" s="142"/>
      <c r="E531" s="142"/>
      <c r="F531" s="142"/>
      <c r="G531" s="142"/>
      <c r="H531" s="142"/>
      <c r="I531" s="142"/>
      <c r="J531" s="142"/>
      <c r="K531" s="142"/>
      <c r="L531" s="142"/>
      <c r="M531" s="142"/>
      <c r="N531" s="142"/>
      <c r="O531" s="142"/>
      <c r="P531" s="142"/>
      <c r="Q531" s="142"/>
      <c r="R531" s="142"/>
      <c r="S531" s="142"/>
    </row>
    <row r="532" spans="1:19" ht="12.75">
      <c r="A532" s="142"/>
      <c r="B532" s="142"/>
      <c r="C532" s="142"/>
      <c r="D532" s="142"/>
      <c r="E532" s="142"/>
      <c r="F532" s="142"/>
      <c r="G532" s="142"/>
      <c r="H532" s="142"/>
      <c r="I532" s="142"/>
      <c r="J532" s="142"/>
      <c r="K532" s="142"/>
      <c r="L532" s="142"/>
      <c r="M532" s="142"/>
      <c r="N532" s="142"/>
      <c r="O532" s="142"/>
      <c r="P532" s="142"/>
      <c r="Q532" s="142"/>
      <c r="R532" s="142"/>
      <c r="S532" s="142"/>
    </row>
    <row r="533" spans="1:19" ht="12.75">
      <c r="A533" s="142"/>
      <c r="B533" s="142"/>
      <c r="C533" s="142"/>
      <c r="D533" s="142"/>
      <c r="E533" s="142"/>
      <c r="F533" s="142"/>
      <c r="G533" s="142"/>
      <c r="H533" s="142"/>
      <c r="I533" s="142"/>
      <c r="J533" s="142"/>
      <c r="K533" s="142"/>
      <c r="L533" s="142"/>
      <c r="M533" s="142"/>
      <c r="N533" s="142"/>
      <c r="O533" s="142"/>
      <c r="P533" s="142"/>
      <c r="Q533" s="142"/>
      <c r="R533" s="142"/>
      <c r="S533" s="142"/>
    </row>
    <row r="534" spans="1:19" ht="12.75">
      <c r="A534" s="142"/>
      <c r="B534" s="142"/>
      <c r="C534" s="142"/>
      <c r="D534" s="142"/>
      <c r="E534" s="142"/>
      <c r="F534" s="142"/>
      <c r="G534" s="142"/>
      <c r="H534" s="142"/>
      <c r="I534" s="142"/>
      <c r="J534" s="142"/>
      <c r="K534" s="142"/>
      <c r="L534" s="142"/>
      <c r="M534" s="142"/>
      <c r="N534" s="142"/>
      <c r="O534" s="142"/>
      <c r="P534" s="142"/>
      <c r="Q534" s="142"/>
      <c r="R534" s="142"/>
      <c r="S534" s="142"/>
    </row>
    <row r="535" spans="1:19" ht="12.75">
      <c r="A535" s="142"/>
      <c r="B535" s="142"/>
      <c r="C535" s="142"/>
      <c r="D535" s="142"/>
      <c r="E535" s="142"/>
      <c r="F535" s="142"/>
      <c r="G535" s="142"/>
      <c r="H535" s="142"/>
      <c r="I535" s="142"/>
      <c r="J535" s="142"/>
      <c r="K535" s="142"/>
      <c r="L535" s="142"/>
      <c r="M535" s="142"/>
      <c r="N535" s="142"/>
      <c r="O535" s="142"/>
      <c r="P535" s="142"/>
      <c r="Q535" s="142"/>
      <c r="R535" s="142"/>
      <c r="S535" s="142"/>
    </row>
    <row r="536" spans="1:19" ht="12.75">
      <c r="A536" s="142"/>
      <c r="B536" s="142"/>
      <c r="C536" s="142"/>
      <c r="D536" s="142"/>
      <c r="E536" s="142"/>
      <c r="F536" s="142"/>
      <c r="G536" s="142"/>
      <c r="H536" s="142"/>
      <c r="I536" s="142"/>
      <c r="J536" s="142"/>
      <c r="K536" s="142"/>
      <c r="L536" s="142"/>
      <c r="M536" s="142"/>
      <c r="N536" s="142"/>
      <c r="O536" s="142"/>
      <c r="P536" s="142"/>
      <c r="Q536" s="142"/>
      <c r="R536" s="142"/>
      <c r="S536" s="142"/>
    </row>
    <row r="537" spans="1:19" ht="12.75">
      <c r="A537" s="142"/>
      <c r="B537" s="142"/>
      <c r="C537" s="142"/>
      <c r="D537" s="142"/>
      <c r="E537" s="142"/>
      <c r="F537" s="142"/>
      <c r="G537" s="142"/>
      <c r="H537" s="142"/>
      <c r="I537" s="142"/>
      <c r="J537" s="142"/>
      <c r="K537" s="142"/>
      <c r="L537" s="142"/>
      <c r="M537" s="142"/>
      <c r="N537" s="142"/>
      <c r="O537" s="142"/>
      <c r="P537" s="142"/>
      <c r="Q537" s="142"/>
      <c r="R537" s="142"/>
      <c r="S537" s="142"/>
    </row>
    <row r="538" spans="1:19" ht="12.75">
      <c r="A538" s="142"/>
      <c r="B538" s="142"/>
      <c r="C538" s="142"/>
      <c r="D538" s="142"/>
      <c r="E538" s="142"/>
      <c r="F538" s="142"/>
      <c r="G538" s="142"/>
      <c r="H538" s="142"/>
      <c r="I538" s="142"/>
      <c r="J538" s="142"/>
      <c r="K538" s="142"/>
      <c r="L538" s="142"/>
      <c r="M538" s="142"/>
      <c r="N538" s="142"/>
      <c r="O538" s="142"/>
      <c r="P538" s="142"/>
      <c r="Q538" s="142"/>
      <c r="R538" s="142"/>
      <c r="S538" s="142"/>
    </row>
    <row r="539" spans="1:19" ht="12.75">
      <c r="A539" s="142"/>
      <c r="B539" s="142"/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</row>
    <row r="540" spans="1:19" ht="12.75">
      <c r="A540" s="142"/>
      <c r="B540" s="142"/>
      <c r="C540" s="142"/>
      <c r="D540" s="142"/>
      <c r="E540" s="142"/>
      <c r="F540" s="142"/>
      <c r="G540" s="142"/>
      <c r="H540" s="142"/>
      <c r="I540" s="142"/>
      <c r="J540" s="142"/>
      <c r="K540" s="142"/>
      <c r="L540" s="142"/>
      <c r="M540" s="142"/>
      <c r="N540" s="142"/>
      <c r="O540" s="142"/>
      <c r="P540" s="142"/>
      <c r="Q540" s="142"/>
      <c r="R540" s="142"/>
      <c r="S540" s="142"/>
    </row>
    <row r="541" spans="1:19" ht="12.75">
      <c r="A541" s="142"/>
      <c r="B541" s="142"/>
      <c r="C541" s="142"/>
      <c r="D541" s="142"/>
      <c r="E541" s="142"/>
      <c r="F541" s="142"/>
      <c r="G541" s="142"/>
      <c r="H541" s="142"/>
      <c r="I541" s="142"/>
      <c r="J541" s="142"/>
      <c r="K541" s="142"/>
      <c r="L541" s="142"/>
      <c r="M541" s="142"/>
      <c r="N541" s="142"/>
      <c r="O541" s="142"/>
      <c r="P541" s="142"/>
      <c r="Q541" s="142"/>
      <c r="R541" s="142"/>
      <c r="S541" s="142"/>
    </row>
    <row r="542" spans="1:19" ht="12.75">
      <c r="A542" s="142"/>
      <c r="B542" s="142"/>
      <c r="C542" s="142"/>
      <c r="D542" s="142"/>
      <c r="E542" s="142"/>
      <c r="F542" s="142"/>
      <c r="G542" s="142"/>
      <c r="H542" s="142"/>
      <c r="I542" s="142"/>
      <c r="J542" s="142"/>
      <c r="K542" s="142"/>
      <c r="L542" s="142"/>
      <c r="M542" s="142"/>
      <c r="N542" s="142"/>
      <c r="O542" s="142"/>
      <c r="P542" s="142"/>
      <c r="Q542" s="142"/>
      <c r="R542" s="142"/>
      <c r="S542" s="142"/>
    </row>
    <row r="543" spans="1:19" ht="12.75">
      <c r="A543" s="142"/>
      <c r="B543" s="142"/>
      <c r="C543" s="142"/>
      <c r="D543" s="142"/>
      <c r="E543" s="142"/>
      <c r="F543" s="142"/>
      <c r="G543" s="142"/>
      <c r="H543" s="142"/>
      <c r="I543" s="142"/>
      <c r="J543" s="142"/>
      <c r="K543" s="142"/>
      <c r="L543" s="142"/>
      <c r="M543" s="142"/>
      <c r="N543" s="142"/>
      <c r="O543" s="142"/>
      <c r="P543" s="142"/>
      <c r="Q543" s="142"/>
      <c r="R543" s="142"/>
      <c r="S543" s="142"/>
    </row>
    <row r="544" spans="1:19" ht="12.75">
      <c r="A544" s="142"/>
      <c r="B544" s="142"/>
      <c r="C544" s="142"/>
      <c r="D544" s="142"/>
      <c r="E544" s="142"/>
      <c r="F544" s="142"/>
      <c r="G544" s="142"/>
      <c r="H544" s="142"/>
      <c r="I544" s="142"/>
      <c r="J544" s="142"/>
      <c r="K544" s="142"/>
      <c r="L544" s="142"/>
      <c r="M544" s="142"/>
      <c r="N544" s="142"/>
      <c r="O544" s="142"/>
      <c r="P544" s="142"/>
      <c r="Q544" s="142"/>
      <c r="R544" s="142"/>
      <c r="S544" s="142"/>
    </row>
    <row r="545" spans="1:19" ht="12.75">
      <c r="A545" s="142"/>
      <c r="B545" s="142"/>
      <c r="C545" s="142"/>
      <c r="D545" s="142"/>
      <c r="E545" s="142"/>
      <c r="F545" s="142"/>
      <c r="G545" s="142"/>
      <c r="H545" s="142"/>
      <c r="I545" s="142"/>
      <c r="J545" s="142"/>
      <c r="K545" s="142"/>
      <c r="L545" s="142"/>
      <c r="M545" s="142"/>
      <c r="N545" s="142"/>
      <c r="O545" s="142"/>
      <c r="P545" s="142"/>
      <c r="Q545" s="142"/>
      <c r="R545" s="142"/>
      <c r="S545" s="142"/>
    </row>
    <row r="546" spans="1:19" ht="12.75">
      <c r="A546" s="142"/>
      <c r="B546" s="142"/>
      <c r="C546" s="142"/>
      <c r="D546" s="142"/>
      <c r="E546" s="142"/>
      <c r="F546" s="142"/>
      <c r="G546" s="142"/>
      <c r="H546" s="142"/>
      <c r="I546" s="142"/>
      <c r="J546" s="142"/>
      <c r="K546" s="142"/>
      <c r="L546" s="142"/>
      <c r="M546" s="142"/>
      <c r="N546" s="142"/>
      <c r="O546" s="142"/>
      <c r="P546" s="142"/>
      <c r="Q546" s="142"/>
      <c r="R546" s="142"/>
      <c r="S546" s="142"/>
    </row>
    <row r="547" spans="1:19" ht="12.75">
      <c r="A547" s="142"/>
      <c r="B547" s="142"/>
      <c r="C547" s="142"/>
      <c r="D547" s="142"/>
      <c r="E547" s="142"/>
      <c r="F547" s="142"/>
      <c r="G547" s="142"/>
      <c r="H547" s="142"/>
      <c r="I547" s="142"/>
      <c r="J547" s="142"/>
      <c r="K547" s="142"/>
      <c r="L547" s="142"/>
      <c r="M547" s="142"/>
      <c r="N547" s="142"/>
      <c r="O547" s="142"/>
      <c r="P547" s="142"/>
      <c r="Q547" s="142"/>
      <c r="R547" s="142"/>
      <c r="S547" s="142"/>
    </row>
    <row r="548" spans="1:19" ht="12.75">
      <c r="A548" s="142"/>
      <c r="B548" s="142"/>
      <c r="C548" s="142"/>
      <c r="D548" s="142"/>
      <c r="E548" s="142"/>
      <c r="F548" s="142"/>
      <c r="G548" s="142"/>
      <c r="H548" s="142"/>
      <c r="I548" s="142"/>
      <c r="J548" s="142"/>
      <c r="K548" s="142"/>
      <c r="L548" s="142"/>
      <c r="M548" s="142"/>
      <c r="N548" s="142"/>
      <c r="O548" s="142"/>
      <c r="P548" s="142"/>
      <c r="Q548" s="142"/>
      <c r="R548" s="142"/>
      <c r="S548" s="142"/>
    </row>
    <row r="549" spans="1:19" ht="12.75">
      <c r="A549" s="142"/>
      <c r="B549" s="142"/>
      <c r="C549" s="142"/>
      <c r="D549" s="142"/>
      <c r="E549" s="142"/>
      <c r="F549" s="142"/>
      <c r="G549" s="142"/>
      <c r="H549" s="142"/>
      <c r="I549" s="142"/>
      <c r="J549" s="142"/>
      <c r="K549" s="142"/>
      <c r="L549" s="142"/>
      <c r="M549" s="142"/>
      <c r="N549" s="142"/>
      <c r="O549" s="142"/>
      <c r="P549" s="142"/>
      <c r="Q549" s="142"/>
      <c r="R549" s="142"/>
      <c r="S549" s="142"/>
    </row>
    <row r="550" spans="1:19" ht="12.75">
      <c r="A550" s="142"/>
      <c r="B550" s="142"/>
      <c r="C550" s="142"/>
      <c r="D550" s="142"/>
      <c r="E550" s="142"/>
      <c r="F550" s="142"/>
      <c r="G550" s="142"/>
      <c r="H550" s="142"/>
      <c r="I550" s="142"/>
      <c r="J550" s="142"/>
      <c r="K550" s="142"/>
      <c r="L550" s="142"/>
      <c r="M550" s="142"/>
      <c r="N550" s="142"/>
      <c r="O550" s="142"/>
      <c r="P550" s="142"/>
      <c r="Q550" s="142"/>
      <c r="R550" s="142"/>
      <c r="S550" s="142"/>
    </row>
    <row r="551" spans="1:19" ht="12.75">
      <c r="A551" s="142"/>
      <c r="B551" s="142"/>
      <c r="C551" s="142"/>
      <c r="D551" s="142"/>
      <c r="E551" s="142"/>
      <c r="F551" s="142"/>
      <c r="G551" s="142"/>
      <c r="H551" s="142"/>
      <c r="I551" s="142"/>
      <c r="J551" s="142"/>
      <c r="K551" s="142"/>
      <c r="L551" s="142"/>
      <c r="M551" s="142"/>
      <c r="N551" s="142"/>
      <c r="O551" s="142"/>
      <c r="P551" s="142"/>
      <c r="Q551" s="142"/>
      <c r="R551" s="142"/>
      <c r="S551" s="142"/>
    </row>
    <row r="552" spans="1:19" ht="12.75">
      <c r="A552" s="142"/>
      <c r="B552" s="142"/>
      <c r="C552" s="142"/>
      <c r="D552" s="142"/>
      <c r="E552" s="142"/>
      <c r="F552" s="142"/>
      <c r="G552" s="142"/>
      <c r="H552" s="142"/>
      <c r="I552" s="142"/>
      <c r="J552" s="142"/>
      <c r="K552" s="142"/>
      <c r="L552" s="142"/>
      <c r="M552" s="142"/>
      <c r="N552" s="142"/>
      <c r="O552" s="142"/>
      <c r="P552" s="142"/>
      <c r="Q552" s="142"/>
      <c r="R552" s="142"/>
      <c r="S552" s="142"/>
    </row>
    <row r="553" spans="1:19" ht="12.75">
      <c r="A553" s="142"/>
      <c r="B553" s="142"/>
      <c r="C553" s="142"/>
      <c r="D553" s="142"/>
      <c r="E553" s="142"/>
      <c r="F553" s="142"/>
      <c r="G553" s="142"/>
      <c r="H553" s="142"/>
      <c r="I553" s="142"/>
      <c r="J553" s="142"/>
      <c r="K553" s="142"/>
      <c r="L553" s="142"/>
      <c r="M553" s="142"/>
      <c r="N553" s="142"/>
      <c r="O553" s="142"/>
      <c r="P553" s="142"/>
      <c r="Q553" s="142"/>
      <c r="R553" s="142"/>
      <c r="S553" s="142"/>
    </row>
    <row r="554" spans="1:19" ht="12.75">
      <c r="A554" s="142"/>
      <c r="B554" s="142"/>
      <c r="C554" s="142"/>
      <c r="D554" s="142"/>
      <c r="E554" s="142"/>
      <c r="F554" s="142"/>
      <c r="G554" s="142"/>
      <c r="H554" s="142"/>
      <c r="I554" s="142"/>
      <c r="J554" s="142"/>
      <c r="K554" s="142"/>
      <c r="L554" s="142"/>
      <c r="M554" s="142"/>
      <c r="N554" s="142"/>
      <c r="O554" s="142"/>
      <c r="P554" s="142"/>
      <c r="Q554" s="142"/>
      <c r="R554" s="142"/>
      <c r="S554" s="142"/>
    </row>
    <row r="555" spans="1:19" ht="12.75">
      <c r="A555" s="142"/>
      <c r="B555" s="142"/>
      <c r="C555" s="142"/>
      <c r="D555" s="142"/>
      <c r="E555" s="142"/>
      <c r="F555" s="142"/>
      <c r="G555" s="142"/>
      <c r="H555" s="142"/>
      <c r="I555" s="142"/>
      <c r="J555" s="142"/>
      <c r="K555" s="142"/>
      <c r="L555" s="142"/>
      <c r="M555" s="142"/>
      <c r="N555" s="142"/>
      <c r="O555" s="142"/>
      <c r="P555" s="142"/>
      <c r="Q555" s="142"/>
      <c r="R555" s="142"/>
      <c r="S555" s="142"/>
    </row>
    <row r="556" spans="1:19" ht="12.75">
      <c r="A556" s="142"/>
      <c r="B556" s="142"/>
      <c r="C556" s="142"/>
      <c r="D556" s="142"/>
      <c r="E556" s="142"/>
      <c r="F556" s="142"/>
      <c r="G556" s="142"/>
      <c r="H556" s="142"/>
      <c r="I556" s="142"/>
      <c r="J556" s="142"/>
      <c r="K556" s="142"/>
      <c r="L556" s="142"/>
      <c r="M556" s="142"/>
      <c r="N556" s="142"/>
      <c r="O556" s="142"/>
      <c r="P556" s="142"/>
      <c r="Q556" s="142"/>
      <c r="R556" s="142"/>
      <c r="S556" s="142"/>
    </row>
    <row r="557" spans="1:19" ht="12.75">
      <c r="A557" s="142"/>
      <c r="B557" s="142"/>
      <c r="C557" s="142"/>
      <c r="D557" s="142"/>
      <c r="E557" s="142"/>
      <c r="F557" s="142"/>
      <c r="G557" s="142"/>
      <c r="H557" s="142"/>
      <c r="I557" s="142"/>
      <c r="J557" s="142"/>
      <c r="K557" s="142"/>
      <c r="L557" s="142"/>
      <c r="M557" s="142"/>
      <c r="N557" s="142"/>
      <c r="O557" s="142"/>
      <c r="P557" s="142"/>
      <c r="Q557" s="142"/>
      <c r="R557" s="142"/>
      <c r="S557" s="142"/>
    </row>
    <row r="558" spans="1:19" ht="12.75">
      <c r="A558" s="142"/>
      <c r="B558" s="142"/>
      <c r="C558" s="142"/>
      <c r="D558" s="142"/>
      <c r="E558" s="142"/>
      <c r="F558" s="142"/>
      <c r="G558" s="142"/>
      <c r="H558" s="142"/>
      <c r="I558" s="142"/>
      <c r="J558" s="142"/>
      <c r="K558" s="142"/>
      <c r="L558" s="142"/>
      <c r="M558" s="142"/>
      <c r="N558" s="142"/>
      <c r="O558" s="142"/>
      <c r="P558" s="142"/>
      <c r="Q558" s="142"/>
      <c r="R558" s="142"/>
      <c r="S558" s="142"/>
    </row>
    <row r="559" spans="1:19" ht="12.75">
      <c r="A559" s="142"/>
      <c r="B559" s="142"/>
      <c r="C559" s="142"/>
      <c r="D559" s="142"/>
      <c r="E559" s="142"/>
      <c r="F559" s="142"/>
      <c r="G559" s="142"/>
      <c r="H559" s="142"/>
      <c r="I559" s="142"/>
      <c r="J559" s="142"/>
      <c r="K559" s="142"/>
      <c r="L559" s="142"/>
      <c r="M559" s="142"/>
      <c r="N559" s="142"/>
      <c r="O559" s="142"/>
      <c r="P559" s="142"/>
      <c r="Q559" s="142"/>
      <c r="R559" s="142"/>
      <c r="S559" s="142"/>
    </row>
    <row r="560" spans="1:19" ht="12.75">
      <c r="A560" s="142"/>
      <c r="B560" s="142"/>
      <c r="C560" s="142"/>
      <c r="D560" s="142"/>
      <c r="E560" s="142"/>
      <c r="F560" s="142"/>
      <c r="G560" s="142"/>
      <c r="H560" s="142"/>
      <c r="I560" s="142"/>
      <c r="J560" s="142"/>
      <c r="K560" s="142"/>
      <c r="L560" s="142"/>
      <c r="M560" s="142"/>
      <c r="N560" s="142"/>
      <c r="O560" s="142"/>
      <c r="P560" s="142"/>
      <c r="Q560" s="142"/>
      <c r="R560" s="142"/>
      <c r="S560" s="142"/>
    </row>
    <row r="561" spans="1:19" ht="12.75">
      <c r="A561" s="142"/>
      <c r="B561" s="142"/>
      <c r="C561" s="142"/>
      <c r="D561" s="142"/>
      <c r="E561" s="142"/>
      <c r="F561" s="142"/>
      <c r="G561" s="142"/>
      <c r="H561" s="142"/>
      <c r="I561" s="142"/>
      <c r="J561" s="142"/>
      <c r="K561" s="142"/>
      <c r="L561" s="142"/>
      <c r="M561" s="142"/>
      <c r="N561" s="142"/>
      <c r="O561" s="142"/>
      <c r="P561" s="142"/>
      <c r="Q561" s="142"/>
      <c r="R561" s="142"/>
      <c r="S561" s="142"/>
    </row>
    <row r="562" spans="1:19" ht="12.75">
      <c r="A562" s="142"/>
      <c r="B562" s="142"/>
      <c r="C562" s="142"/>
      <c r="D562" s="142"/>
      <c r="E562" s="142"/>
      <c r="F562" s="142"/>
      <c r="G562" s="142"/>
      <c r="H562" s="142"/>
      <c r="I562" s="142"/>
      <c r="J562" s="142"/>
      <c r="K562" s="142"/>
      <c r="L562" s="142"/>
      <c r="M562" s="142"/>
      <c r="N562" s="142"/>
      <c r="O562" s="142"/>
      <c r="P562" s="142"/>
      <c r="Q562" s="142"/>
      <c r="R562" s="142"/>
      <c r="S562" s="142"/>
    </row>
    <row r="563" spans="1:19" ht="12.75">
      <c r="A563" s="142"/>
      <c r="B563" s="142"/>
      <c r="C563" s="142"/>
      <c r="D563" s="142"/>
      <c r="E563" s="142"/>
      <c r="F563" s="142"/>
      <c r="G563" s="142"/>
      <c r="H563" s="142"/>
      <c r="I563" s="142"/>
      <c r="J563" s="142"/>
      <c r="K563" s="142"/>
      <c r="L563" s="142"/>
      <c r="M563" s="142"/>
      <c r="N563" s="142"/>
      <c r="O563" s="142"/>
      <c r="P563" s="142"/>
      <c r="Q563" s="142"/>
      <c r="R563" s="142"/>
      <c r="S563" s="142"/>
    </row>
    <row r="564" spans="1:19" ht="12.75">
      <c r="A564" s="142"/>
      <c r="B564" s="142"/>
      <c r="C564" s="142"/>
      <c r="D564" s="142"/>
      <c r="E564" s="142"/>
      <c r="F564" s="142"/>
      <c r="G564" s="142"/>
      <c r="H564" s="142"/>
      <c r="I564" s="142"/>
      <c r="J564" s="142"/>
      <c r="K564" s="142"/>
      <c r="L564" s="142"/>
      <c r="M564" s="142"/>
      <c r="N564" s="142"/>
      <c r="O564" s="142"/>
      <c r="P564" s="142"/>
      <c r="Q564" s="142"/>
      <c r="R564" s="142"/>
      <c r="S564" s="142"/>
    </row>
    <row r="565" spans="1:19" ht="12.75">
      <c r="A565" s="142"/>
      <c r="B565" s="142"/>
      <c r="C565" s="142"/>
      <c r="D565" s="142"/>
      <c r="E565" s="142"/>
      <c r="F565" s="142"/>
      <c r="G565" s="142"/>
      <c r="H565" s="142"/>
      <c r="I565" s="142"/>
      <c r="J565" s="142"/>
      <c r="K565" s="142"/>
      <c r="L565" s="142"/>
      <c r="M565" s="142"/>
      <c r="N565" s="142"/>
      <c r="O565" s="142"/>
      <c r="P565" s="142"/>
      <c r="Q565" s="142"/>
      <c r="R565" s="142"/>
      <c r="S565" s="142"/>
    </row>
    <row r="566" spans="1:19" ht="12.75">
      <c r="A566" s="142"/>
      <c r="B566" s="142"/>
      <c r="C566" s="142"/>
      <c r="D566" s="142"/>
      <c r="E566" s="142"/>
      <c r="F566" s="142"/>
      <c r="G566" s="142"/>
      <c r="H566" s="142"/>
      <c r="I566" s="142"/>
      <c r="J566" s="142"/>
      <c r="K566" s="142"/>
      <c r="L566" s="142"/>
      <c r="M566" s="142"/>
      <c r="N566" s="142"/>
      <c r="O566" s="142"/>
      <c r="P566" s="142"/>
      <c r="Q566" s="142"/>
      <c r="R566" s="142"/>
      <c r="S566" s="142"/>
    </row>
    <row r="567" spans="1:19" ht="12.75">
      <c r="A567" s="142"/>
      <c r="B567" s="142"/>
      <c r="C567" s="142"/>
      <c r="D567" s="142"/>
      <c r="E567" s="142"/>
      <c r="F567" s="142"/>
      <c r="G567" s="142"/>
      <c r="H567" s="142"/>
      <c r="I567" s="142"/>
      <c r="J567" s="142"/>
      <c r="K567" s="142"/>
      <c r="L567" s="142"/>
      <c r="M567" s="142"/>
      <c r="N567" s="142"/>
      <c r="O567" s="142"/>
      <c r="P567" s="142"/>
      <c r="Q567" s="142"/>
      <c r="R567" s="142"/>
      <c r="S567" s="142"/>
    </row>
    <row r="568" spans="1:19" ht="12.75">
      <c r="A568" s="142"/>
      <c r="B568" s="142"/>
      <c r="C568" s="142"/>
      <c r="D568" s="142"/>
      <c r="E568" s="142"/>
      <c r="F568" s="142"/>
      <c r="G568" s="142"/>
      <c r="H568" s="142"/>
      <c r="I568" s="142"/>
      <c r="J568" s="142"/>
      <c r="K568" s="142"/>
      <c r="L568" s="142"/>
      <c r="M568" s="142"/>
      <c r="N568" s="142"/>
      <c r="O568" s="142"/>
      <c r="P568" s="142"/>
      <c r="Q568" s="142"/>
      <c r="R568" s="142"/>
      <c r="S568" s="142"/>
    </row>
    <row r="569" spans="1:19" ht="12.75">
      <c r="A569" s="142"/>
      <c r="B569" s="142"/>
      <c r="C569" s="142"/>
      <c r="D569" s="142"/>
      <c r="E569" s="142"/>
      <c r="F569" s="142"/>
      <c r="G569" s="142"/>
      <c r="H569" s="142"/>
      <c r="I569" s="142"/>
      <c r="J569" s="142"/>
      <c r="K569" s="142"/>
      <c r="L569" s="142"/>
      <c r="M569" s="142"/>
      <c r="N569" s="142"/>
      <c r="O569" s="142"/>
      <c r="P569" s="142"/>
      <c r="Q569" s="142"/>
      <c r="R569" s="142"/>
      <c r="S569" s="142"/>
    </row>
    <row r="570" spans="1:19" ht="12.75">
      <c r="A570" s="142"/>
      <c r="B570" s="142"/>
      <c r="C570" s="142"/>
      <c r="D570" s="142"/>
      <c r="E570" s="142"/>
      <c r="F570" s="142"/>
      <c r="G570" s="142"/>
      <c r="H570" s="142"/>
      <c r="I570" s="142"/>
      <c r="J570" s="142"/>
      <c r="K570" s="142"/>
      <c r="L570" s="142"/>
      <c r="M570" s="142"/>
      <c r="N570" s="142"/>
      <c r="O570" s="142"/>
      <c r="P570" s="142"/>
      <c r="Q570" s="142"/>
      <c r="R570" s="142"/>
      <c r="S570" s="142"/>
    </row>
    <row r="571" spans="1:19" ht="12.75">
      <c r="A571" s="142"/>
      <c r="B571" s="142"/>
      <c r="C571" s="142"/>
      <c r="D571" s="142"/>
      <c r="E571" s="142"/>
      <c r="F571" s="142"/>
      <c r="G571" s="142"/>
      <c r="H571" s="142"/>
      <c r="I571" s="142"/>
      <c r="J571" s="142"/>
      <c r="K571" s="142"/>
      <c r="L571" s="142"/>
      <c r="M571" s="142"/>
      <c r="N571" s="142"/>
      <c r="O571" s="142"/>
      <c r="P571" s="142"/>
      <c r="Q571" s="142"/>
      <c r="R571" s="142"/>
      <c r="S571" s="142"/>
    </row>
    <row r="572" spans="1:19" ht="12.75">
      <c r="A572" s="142"/>
      <c r="B572" s="142"/>
      <c r="C572" s="142"/>
      <c r="D572" s="142"/>
      <c r="E572" s="142"/>
      <c r="F572" s="142"/>
      <c r="G572" s="142"/>
      <c r="H572" s="142"/>
      <c r="I572" s="142"/>
      <c r="J572" s="142"/>
      <c r="K572" s="142"/>
      <c r="L572" s="142"/>
      <c r="M572" s="142"/>
      <c r="N572" s="142"/>
      <c r="O572" s="142"/>
      <c r="P572" s="142"/>
      <c r="Q572" s="142"/>
      <c r="R572" s="142"/>
      <c r="S572" s="142"/>
    </row>
    <row r="573" spans="1:19" ht="12.75">
      <c r="A573" s="142"/>
      <c r="B573" s="142"/>
      <c r="C573" s="142"/>
      <c r="D573" s="142"/>
      <c r="E573" s="142"/>
      <c r="F573" s="142"/>
      <c r="G573" s="142"/>
      <c r="H573" s="142"/>
      <c r="I573" s="142"/>
      <c r="J573" s="142"/>
      <c r="K573" s="142"/>
      <c r="L573" s="142"/>
      <c r="M573" s="142"/>
      <c r="N573" s="142"/>
      <c r="O573" s="142"/>
      <c r="P573" s="142"/>
      <c r="Q573" s="142"/>
      <c r="R573" s="142"/>
      <c r="S573" s="142"/>
    </row>
    <row r="574" spans="1:19" ht="12.75">
      <c r="A574" s="142"/>
      <c r="B574" s="142"/>
      <c r="C574" s="142"/>
      <c r="D574" s="142"/>
      <c r="E574" s="142"/>
      <c r="F574" s="142"/>
      <c r="G574" s="142"/>
      <c r="H574" s="142"/>
      <c r="I574" s="142"/>
      <c r="J574" s="142"/>
      <c r="K574" s="142"/>
      <c r="L574" s="142"/>
      <c r="M574" s="142"/>
      <c r="N574" s="142"/>
      <c r="O574" s="142"/>
      <c r="P574" s="142"/>
      <c r="Q574" s="142"/>
      <c r="R574" s="142"/>
      <c r="S574" s="142"/>
    </row>
    <row r="575" spans="1:19" ht="12.75">
      <c r="A575" s="142"/>
      <c r="B575" s="142"/>
      <c r="C575" s="142"/>
      <c r="D575" s="142"/>
      <c r="E575" s="142"/>
      <c r="F575" s="142"/>
      <c r="G575" s="142"/>
      <c r="H575" s="142"/>
      <c r="I575" s="142"/>
      <c r="J575" s="142"/>
      <c r="K575" s="142"/>
      <c r="L575" s="142"/>
      <c r="M575" s="142"/>
      <c r="N575" s="142"/>
      <c r="O575" s="142"/>
      <c r="P575" s="142"/>
      <c r="Q575" s="142"/>
      <c r="R575" s="142"/>
      <c r="S575" s="142"/>
    </row>
    <row r="576" spans="1:19" ht="12.75">
      <c r="A576" s="142"/>
      <c r="B576" s="142"/>
      <c r="C576" s="142"/>
      <c r="D576" s="142"/>
      <c r="E576" s="142"/>
      <c r="F576" s="142"/>
      <c r="G576" s="142"/>
      <c r="H576" s="142"/>
      <c r="I576" s="142"/>
      <c r="J576" s="142"/>
      <c r="K576" s="142"/>
      <c r="L576" s="142"/>
      <c r="M576" s="142"/>
      <c r="N576" s="142"/>
      <c r="O576" s="142"/>
      <c r="P576" s="142"/>
      <c r="Q576" s="142"/>
      <c r="R576" s="142"/>
      <c r="S576" s="142"/>
    </row>
    <row r="577" spans="1:19" ht="12.75">
      <c r="A577" s="142"/>
      <c r="B577" s="142"/>
      <c r="C577" s="142"/>
      <c r="D577" s="142"/>
      <c r="E577" s="142"/>
      <c r="F577" s="142"/>
      <c r="G577" s="142"/>
      <c r="H577" s="142"/>
      <c r="I577" s="142"/>
      <c r="J577" s="142"/>
      <c r="K577" s="142"/>
      <c r="L577" s="142"/>
      <c r="M577" s="142"/>
      <c r="N577" s="142"/>
      <c r="O577" s="142"/>
      <c r="P577" s="142"/>
      <c r="Q577" s="142"/>
      <c r="R577" s="142"/>
      <c r="S577" s="142"/>
    </row>
    <row r="578" spans="1:19" ht="12.75">
      <c r="A578" s="142"/>
      <c r="B578" s="142"/>
      <c r="C578" s="142"/>
      <c r="D578" s="142"/>
      <c r="E578" s="142"/>
      <c r="F578" s="142"/>
      <c r="G578" s="142"/>
      <c r="H578" s="142"/>
      <c r="I578" s="142"/>
      <c r="J578" s="142"/>
      <c r="K578" s="142"/>
      <c r="L578" s="142"/>
      <c r="M578" s="142"/>
      <c r="N578" s="142"/>
      <c r="O578" s="142"/>
      <c r="P578" s="142"/>
      <c r="Q578" s="142"/>
      <c r="R578" s="142"/>
      <c r="S578" s="142"/>
    </row>
    <row r="579" spans="1:19" ht="12.75">
      <c r="A579" s="142"/>
      <c r="B579" s="142"/>
      <c r="C579" s="142"/>
      <c r="D579" s="142"/>
      <c r="E579" s="142"/>
      <c r="F579" s="142"/>
      <c r="G579" s="142"/>
      <c r="H579" s="142"/>
      <c r="I579" s="142"/>
      <c r="J579" s="142"/>
      <c r="K579" s="142"/>
      <c r="L579" s="142"/>
      <c r="M579" s="142"/>
      <c r="N579" s="142"/>
      <c r="O579" s="142"/>
      <c r="P579" s="142"/>
      <c r="Q579" s="142"/>
      <c r="R579" s="142"/>
      <c r="S579" s="142"/>
    </row>
    <row r="580" spans="1:19" ht="12.75">
      <c r="A580" s="142"/>
      <c r="B580" s="142"/>
      <c r="C580" s="142"/>
      <c r="D580" s="142"/>
      <c r="E580" s="142"/>
      <c r="F580" s="142"/>
      <c r="G580" s="142"/>
      <c r="H580" s="142"/>
      <c r="I580" s="142"/>
      <c r="J580" s="142"/>
      <c r="K580" s="142"/>
      <c r="L580" s="142"/>
      <c r="M580" s="142"/>
      <c r="N580" s="142"/>
      <c r="O580" s="142"/>
      <c r="P580" s="142"/>
      <c r="Q580" s="142"/>
      <c r="R580" s="142"/>
      <c r="S580" s="142"/>
    </row>
    <row r="581" spans="1:19" ht="12.75">
      <c r="A581" s="142"/>
      <c r="B581" s="142"/>
      <c r="C581" s="142"/>
      <c r="D581" s="142"/>
      <c r="E581" s="142"/>
      <c r="F581" s="142"/>
      <c r="G581" s="142"/>
      <c r="H581" s="142"/>
      <c r="I581" s="142"/>
      <c r="J581" s="142"/>
      <c r="K581" s="142"/>
      <c r="L581" s="142"/>
      <c r="M581" s="142"/>
      <c r="N581" s="142"/>
      <c r="O581" s="142"/>
      <c r="P581" s="142"/>
      <c r="Q581" s="142"/>
      <c r="R581" s="142"/>
      <c r="S581" s="142"/>
    </row>
    <row r="582" spans="1:19" ht="12.75">
      <c r="A582" s="142"/>
      <c r="B582" s="142"/>
      <c r="C582" s="142"/>
      <c r="D582" s="142"/>
      <c r="E582" s="142"/>
      <c r="F582" s="142"/>
      <c r="G582" s="142"/>
      <c r="H582" s="142"/>
      <c r="I582" s="142"/>
      <c r="J582" s="142"/>
      <c r="K582" s="142"/>
      <c r="L582" s="142"/>
      <c r="M582" s="142"/>
      <c r="N582" s="142"/>
      <c r="O582" s="142"/>
      <c r="P582" s="142"/>
      <c r="Q582" s="142"/>
      <c r="R582" s="142"/>
      <c r="S582" s="142"/>
    </row>
    <row r="583" spans="1:19" ht="12.75">
      <c r="A583" s="142"/>
      <c r="B583" s="142"/>
      <c r="C583" s="142"/>
      <c r="D583" s="142"/>
      <c r="E583" s="142"/>
      <c r="F583" s="142"/>
      <c r="G583" s="142"/>
      <c r="H583" s="142"/>
      <c r="I583" s="142"/>
      <c r="J583" s="142"/>
      <c r="K583" s="142"/>
      <c r="L583" s="142"/>
      <c r="M583" s="142"/>
      <c r="N583" s="142"/>
      <c r="O583" s="142"/>
      <c r="P583" s="142"/>
      <c r="Q583" s="142"/>
      <c r="R583" s="142"/>
      <c r="S583" s="142"/>
    </row>
    <row r="584" spans="1:19" ht="12.75">
      <c r="A584" s="142"/>
      <c r="B584" s="142"/>
      <c r="C584" s="142"/>
      <c r="D584" s="142"/>
      <c r="E584" s="142"/>
      <c r="F584" s="142"/>
      <c r="G584" s="142"/>
      <c r="H584" s="142"/>
      <c r="I584" s="142"/>
      <c r="J584" s="142"/>
      <c r="K584" s="142"/>
      <c r="L584" s="142"/>
      <c r="M584" s="142"/>
      <c r="N584" s="142"/>
      <c r="O584" s="142"/>
      <c r="P584" s="142"/>
      <c r="Q584" s="142"/>
      <c r="R584" s="142"/>
      <c r="S584" s="142"/>
    </row>
    <row r="585" spans="1:19" ht="12.75">
      <c r="A585" s="142"/>
      <c r="B585" s="142"/>
      <c r="C585" s="142"/>
      <c r="D585" s="142"/>
      <c r="E585" s="142"/>
      <c r="F585" s="142"/>
      <c r="G585" s="142"/>
      <c r="H585" s="142"/>
      <c r="I585" s="142"/>
      <c r="J585" s="142"/>
      <c r="K585" s="142"/>
      <c r="L585" s="142"/>
      <c r="M585" s="142"/>
      <c r="N585" s="142"/>
      <c r="O585" s="142"/>
      <c r="P585" s="142"/>
      <c r="Q585" s="142"/>
      <c r="R585" s="142"/>
      <c r="S585" s="142"/>
    </row>
    <row r="586" spans="1:19" ht="12.75">
      <c r="A586" s="142"/>
      <c r="B586" s="142"/>
      <c r="C586" s="142"/>
      <c r="D586" s="142"/>
      <c r="E586" s="142"/>
      <c r="F586" s="142"/>
      <c r="G586" s="142"/>
      <c r="H586" s="142"/>
      <c r="I586" s="142"/>
      <c r="J586" s="142"/>
      <c r="K586" s="142"/>
      <c r="L586" s="142"/>
      <c r="M586" s="142"/>
      <c r="N586" s="142"/>
      <c r="O586" s="142"/>
      <c r="P586" s="142"/>
      <c r="Q586" s="142"/>
      <c r="R586" s="142"/>
      <c r="S586" s="142"/>
    </row>
    <row r="587" spans="1:19" ht="12.75">
      <c r="A587" s="142"/>
      <c r="B587" s="142"/>
      <c r="C587" s="142"/>
      <c r="D587" s="142"/>
      <c r="E587" s="142"/>
      <c r="F587" s="142"/>
      <c r="G587" s="142"/>
      <c r="H587" s="142"/>
      <c r="I587" s="142"/>
      <c r="J587" s="142"/>
      <c r="K587" s="142"/>
      <c r="L587" s="142"/>
      <c r="M587" s="142"/>
      <c r="N587" s="142"/>
      <c r="O587" s="142"/>
      <c r="P587" s="142"/>
      <c r="Q587" s="142"/>
      <c r="R587" s="142"/>
      <c r="S587" s="142"/>
    </row>
    <row r="588" spans="1:19" ht="12.75">
      <c r="A588" s="142"/>
      <c r="B588" s="142"/>
      <c r="C588" s="142"/>
      <c r="D588" s="142"/>
      <c r="E588" s="142"/>
      <c r="F588" s="142"/>
      <c r="G588" s="142"/>
      <c r="H588" s="142"/>
      <c r="I588" s="142"/>
      <c r="J588" s="142"/>
      <c r="K588" s="142"/>
      <c r="L588" s="142"/>
      <c r="M588" s="142"/>
      <c r="N588" s="142"/>
      <c r="O588" s="142"/>
      <c r="P588" s="142"/>
      <c r="Q588" s="142"/>
      <c r="R588" s="142"/>
      <c r="S588" s="142"/>
    </row>
    <row r="589" spans="1:19" ht="12.75">
      <c r="A589" s="142"/>
      <c r="B589" s="142"/>
      <c r="C589" s="142"/>
      <c r="D589" s="142"/>
      <c r="E589" s="142"/>
      <c r="F589" s="142"/>
      <c r="G589" s="142"/>
      <c r="H589" s="142"/>
      <c r="I589" s="142"/>
      <c r="J589" s="142"/>
      <c r="K589" s="142"/>
      <c r="L589" s="142"/>
      <c r="M589" s="142"/>
      <c r="N589" s="142"/>
      <c r="O589" s="142"/>
      <c r="P589" s="142"/>
      <c r="Q589" s="142"/>
      <c r="R589" s="142"/>
      <c r="S589" s="142"/>
    </row>
    <row r="590" spans="1:19" ht="12.75">
      <c r="A590" s="142"/>
      <c r="B590" s="142"/>
      <c r="C590" s="142"/>
      <c r="D590" s="142"/>
      <c r="E590" s="142"/>
      <c r="F590" s="142"/>
      <c r="G590" s="142"/>
      <c r="H590" s="142"/>
      <c r="I590" s="142"/>
      <c r="J590" s="142"/>
      <c r="K590" s="142"/>
      <c r="L590" s="142"/>
      <c r="M590" s="142"/>
      <c r="N590" s="142"/>
      <c r="O590" s="142"/>
      <c r="P590" s="142"/>
      <c r="Q590" s="142"/>
      <c r="R590" s="142"/>
      <c r="S590" s="142"/>
    </row>
    <row r="591" spans="1:19" ht="12.75">
      <c r="A591" s="142"/>
      <c r="B591" s="142"/>
      <c r="C591" s="142"/>
      <c r="D591" s="142"/>
      <c r="E591" s="142"/>
      <c r="F591" s="142"/>
      <c r="G591" s="142"/>
      <c r="H591" s="142"/>
      <c r="I591" s="142"/>
      <c r="J591" s="142"/>
      <c r="K591" s="142"/>
      <c r="L591" s="142"/>
      <c r="M591" s="142"/>
      <c r="N591" s="142"/>
      <c r="O591" s="142"/>
      <c r="P591" s="142"/>
      <c r="Q591" s="142"/>
      <c r="R591" s="142"/>
      <c r="S591" s="142"/>
    </row>
    <row r="592" spans="1:19" ht="12.75">
      <c r="A592" s="142"/>
      <c r="B592" s="142"/>
      <c r="C592" s="142"/>
      <c r="D592" s="142"/>
      <c r="E592" s="142"/>
      <c r="F592" s="142"/>
      <c r="G592" s="142"/>
      <c r="H592" s="142"/>
      <c r="I592" s="142"/>
      <c r="J592" s="142"/>
      <c r="K592" s="142"/>
      <c r="L592" s="142"/>
      <c r="M592" s="142"/>
      <c r="N592" s="142"/>
      <c r="O592" s="142"/>
      <c r="P592" s="142"/>
      <c r="Q592" s="142"/>
      <c r="R592" s="142"/>
      <c r="S592" s="142"/>
    </row>
    <row r="593" spans="1:19" ht="12.75">
      <c r="A593" s="142"/>
      <c r="B593" s="142"/>
      <c r="C593" s="142"/>
      <c r="D593" s="142"/>
      <c r="E593" s="142"/>
      <c r="F593" s="142"/>
      <c r="G593" s="142"/>
      <c r="H593" s="142"/>
      <c r="I593" s="142"/>
      <c r="J593" s="142"/>
      <c r="K593" s="142"/>
      <c r="L593" s="142"/>
      <c r="M593" s="142"/>
      <c r="N593" s="142"/>
      <c r="O593" s="142"/>
      <c r="P593" s="142"/>
      <c r="Q593" s="142"/>
      <c r="R593" s="142"/>
      <c r="S593" s="142"/>
    </row>
    <row r="594" spans="1:19" ht="12.75">
      <c r="A594" s="142"/>
      <c r="B594" s="142"/>
      <c r="C594" s="142"/>
      <c r="D594" s="142"/>
      <c r="E594" s="142"/>
      <c r="F594" s="142"/>
      <c r="G594" s="142"/>
      <c r="H594" s="142"/>
      <c r="I594" s="142"/>
      <c r="J594" s="142"/>
      <c r="K594" s="142"/>
      <c r="L594" s="142"/>
      <c r="M594" s="142"/>
      <c r="N594" s="142"/>
      <c r="O594" s="142"/>
      <c r="P594" s="142"/>
      <c r="Q594" s="142"/>
      <c r="R594" s="142"/>
      <c r="S594" s="142"/>
    </row>
    <row r="595" spans="1:19" ht="12.75">
      <c r="A595" s="142"/>
      <c r="B595" s="142"/>
      <c r="C595" s="142"/>
      <c r="D595" s="142"/>
      <c r="E595" s="142"/>
      <c r="F595" s="142"/>
      <c r="G595" s="142"/>
      <c r="H595" s="142"/>
      <c r="I595" s="142"/>
      <c r="J595" s="142"/>
      <c r="K595" s="142"/>
      <c r="L595" s="142"/>
      <c r="M595" s="142"/>
      <c r="N595" s="142"/>
      <c r="O595" s="142"/>
      <c r="P595" s="142"/>
      <c r="Q595" s="142"/>
      <c r="R595" s="142"/>
      <c r="S595" s="142"/>
    </row>
    <row r="596" spans="1:19" ht="12.75">
      <c r="A596" s="142"/>
      <c r="B596" s="142"/>
      <c r="C596" s="142"/>
      <c r="D596" s="142"/>
      <c r="E596" s="142"/>
      <c r="F596" s="142"/>
      <c r="G596" s="142"/>
      <c r="H596" s="142"/>
      <c r="I596" s="142"/>
      <c r="J596" s="142"/>
      <c r="K596" s="142"/>
      <c r="L596" s="142"/>
      <c r="M596" s="142"/>
      <c r="N596" s="142"/>
      <c r="O596" s="142"/>
      <c r="P596" s="142"/>
      <c r="Q596" s="142"/>
      <c r="R596" s="142"/>
      <c r="S596" s="142"/>
    </row>
    <row r="597" spans="1:19" ht="12.75">
      <c r="A597" s="142"/>
      <c r="B597" s="142"/>
      <c r="C597" s="142"/>
      <c r="D597" s="142"/>
      <c r="E597" s="142"/>
      <c r="F597" s="142"/>
      <c r="G597" s="142"/>
      <c r="H597" s="142"/>
      <c r="I597" s="142"/>
      <c r="J597" s="142"/>
      <c r="K597" s="142"/>
      <c r="L597" s="142"/>
      <c r="M597" s="142"/>
      <c r="N597" s="142"/>
      <c r="O597" s="142"/>
      <c r="P597" s="142"/>
      <c r="Q597" s="142"/>
      <c r="R597" s="142"/>
      <c r="S597" s="142"/>
    </row>
    <row r="598" spans="1:19" ht="12.75">
      <c r="A598" s="142"/>
      <c r="B598" s="142"/>
      <c r="C598" s="142"/>
      <c r="D598" s="142"/>
      <c r="E598" s="142"/>
      <c r="F598" s="142"/>
      <c r="G598" s="142"/>
      <c r="H598" s="142"/>
      <c r="I598" s="142"/>
      <c r="J598" s="142"/>
      <c r="K598" s="142"/>
      <c r="L598" s="142"/>
      <c r="M598" s="142"/>
      <c r="N598" s="142"/>
      <c r="O598" s="142"/>
      <c r="P598" s="142"/>
      <c r="Q598" s="142"/>
      <c r="R598" s="142"/>
      <c r="S598" s="142"/>
    </row>
    <row r="599" spans="1:19" ht="12.75">
      <c r="A599" s="142"/>
      <c r="B599" s="142"/>
      <c r="C599" s="142"/>
      <c r="D599" s="142"/>
      <c r="E599" s="142"/>
      <c r="F599" s="142"/>
      <c r="G599" s="142"/>
      <c r="H599" s="142"/>
      <c r="I599" s="142"/>
      <c r="J599" s="142"/>
      <c r="K599" s="142"/>
      <c r="L599" s="142"/>
      <c r="M599" s="142"/>
      <c r="N599" s="142"/>
      <c r="O599" s="142"/>
      <c r="P599" s="142"/>
      <c r="Q599" s="142"/>
      <c r="R599" s="142"/>
      <c r="S599" s="142"/>
    </row>
    <row r="600" spans="1:19" ht="12.75">
      <c r="A600" s="142"/>
      <c r="B600" s="142"/>
      <c r="C600" s="142"/>
      <c r="D600" s="142"/>
      <c r="E600" s="142"/>
      <c r="F600" s="142"/>
      <c r="G600" s="142"/>
      <c r="H600" s="142"/>
      <c r="I600" s="142"/>
      <c r="J600" s="142"/>
      <c r="K600" s="142"/>
      <c r="L600" s="142"/>
      <c r="M600" s="142"/>
      <c r="N600" s="142"/>
      <c r="O600" s="142"/>
      <c r="P600" s="142"/>
      <c r="Q600" s="142"/>
      <c r="R600" s="142"/>
      <c r="S600" s="142"/>
    </row>
    <row r="601" spans="1:19" ht="12.75">
      <c r="A601" s="142"/>
      <c r="B601" s="142"/>
      <c r="C601" s="142"/>
      <c r="D601" s="142"/>
      <c r="E601" s="142"/>
      <c r="F601" s="142"/>
      <c r="G601" s="142"/>
      <c r="H601" s="142"/>
      <c r="I601" s="142"/>
      <c r="J601" s="142"/>
      <c r="K601" s="142"/>
      <c r="L601" s="142"/>
      <c r="M601" s="142"/>
      <c r="N601" s="142"/>
      <c r="O601" s="142"/>
      <c r="P601" s="142"/>
      <c r="Q601" s="142"/>
      <c r="R601" s="142"/>
      <c r="S601" s="142"/>
    </row>
    <row r="602" spans="1:19" ht="12.75">
      <c r="A602" s="142"/>
      <c r="B602" s="142"/>
      <c r="C602" s="142"/>
      <c r="D602" s="142"/>
      <c r="E602" s="142"/>
      <c r="F602" s="142"/>
      <c r="G602" s="142"/>
      <c r="H602" s="142"/>
      <c r="I602" s="142"/>
      <c r="J602" s="142"/>
      <c r="K602" s="142"/>
      <c r="L602" s="142"/>
      <c r="M602" s="142"/>
      <c r="N602" s="142"/>
      <c r="O602" s="142"/>
      <c r="P602" s="142"/>
      <c r="Q602" s="142"/>
      <c r="R602" s="142"/>
      <c r="S602" s="142"/>
    </row>
    <row r="603" spans="1:19" ht="12.75">
      <c r="A603" s="142"/>
      <c r="B603" s="142"/>
      <c r="C603" s="142"/>
      <c r="D603" s="142"/>
      <c r="E603" s="142"/>
      <c r="F603" s="142"/>
      <c r="G603" s="142"/>
      <c r="H603" s="142"/>
      <c r="I603" s="142"/>
      <c r="J603" s="142"/>
      <c r="K603" s="142"/>
      <c r="L603" s="142"/>
      <c r="M603" s="142"/>
      <c r="N603" s="142"/>
      <c r="O603" s="142"/>
      <c r="P603" s="142"/>
      <c r="Q603" s="142"/>
      <c r="R603" s="142"/>
      <c r="S603" s="142"/>
    </row>
    <row r="604" spans="1:19" ht="12.75">
      <c r="A604" s="142"/>
      <c r="B604" s="142"/>
      <c r="C604" s="142"/>
      <c r="D604" s="142"/>
      <c r="E604" s="142"/>
      <c r="F604" s="142"/>
      <c r="G604" s="142"/>
      <c r="H604" s="142"/>
      <c r="I604" s="142"/>
      <c r="J604" s="142"/>
      <c r="K604" s="142"/>
      <c r="L604" s="142"/>
      <c r="M604" s="142"/>
      <c r="N604" s="142"/>
      <c r="O604" s="142"/>
      <c r="P604" s="142"/>
      <c r="Q604" s="142"/>
      <c r="R604" s="142"/>
      <c r="S604" s="142"/>
    </row>
    <row r="605" spans="1:19" ht="12.75">
      <c r="A605" s="142"/>
      <c r="B605" s="142"/>
      <c r="C605" s="142"/>
      <c r="D605" s="142"/>
      <c r="E605" s="142"/>
      <c r="F605" s="142"/>
      <c r="G605" s="142"/>
      <c r="H605" s="142"/>
      <c r="I605" s="142"/>
      <c r="J605" s="142"/>
      <c r="K605" s="142"/>
      <c r="L605" s="142"/>
      <c r="M605" s="142"/>
      <c r="N605" s="142"/>
      <c r="O605" s="142"/>
      <c r="P605" s="142"/>
      <c r="Q605" s="142"/>
      <c r="R605" s="142"/>
      <c r="S605" s="142"/>
    </row>
    <row r="606" spans="1:19" ht="12.75">
      <c r="A606" s="142"/>
      <c r="B606" s="142"/>
      <c r="C606" s="142"/>
      <c r="D606" s="142"/>
      <c r="E606" s="142"/>
      <c r="F606" s="142"/>
      <c r="G606" s="142"/>
      <c r="H606" s="142"/>
      <c r="I606" s="142"/>
      <c r="J606" s="142"/>
      <c r="K606" s="142"/>
      <c r="L606" s="142"/>
      <c r="M606" s="142"/>
      <c r="N606" s="142"/>
      <c r="O606" s="142"/>
      <c r="P606" s="142"/>
      <c r="Q606" s="142"/>
      <c r="R606" s="142"/>
      <c r="S606" s="142"/>
    </row>
    <row r="607" spans="1:19" ht="12.75">
      <c r="A607" s="142"/>
      <c r="B607" s="142"/>
      <c r="C607" s="142"/>
      <c r="D607" s="142"/>
      <c r="E607" s="142"/>
      <c r="F607" s="142"/>
      <c r="G607" s="142"/>
      <c r="H607" s="142"/>
      <c r="I607" s="142"/>
      <c r="J607" s="142"/>
      <c r="K607" s="142"/>
      <c r="L607" s="142"/>
      <c r="M607" s="142"/>
      <c r="N607" s="142"/>
      <c r="O607" s="142"/>
      <c r="P607" s="142"/>
      <c r="Q607" s="142"/>
      <c r="R607" s="142"/>
      <c r="S607" s="142"/>
    </row>
    <row r="608" spans="1:19" ht="12.75">
      <c r="A608" s="142"/>
      <c r="B608" s="142"/>
      <c r="C608" s="142"/>
      <c r="D608" s="142"/>
      <c r="E608" s="142"/>
      <c r="F608" s="142"/>
      <c r="G608" s="142"/>
      <c r="H608" s="142"/>
      <c r="I608" s="142"/>
      <c r="J608" s="142"/>
      <c r="K608" s="142"/>
      <c r="L608" s="142"/>
      <c r="M608" s="142"/>
      <c r="N608" s="142"/>
      <c r="O608" s="142"/>
      <c r="P608" s="142"/>
      <c r="Q608" s="142"/>
      <c r="R608" s="142"/>
      <c r="S608" s="142"/>
    </row>
    <row r="609" spans="1:19" ht="12.75">
      <c r="A609" s="142"/>
      <c r="B609" s="142"/>
      <c r="C609" s="142"/>
      <c r="D609" s="142"/>
      <c r="E609" s="142"/>
      <c r="F609" s="142"/>
      <c r="G609" s="142"/>
      <c r="H609" s="142"/>
      <c r="I609" s="142"/>
      <c r="J609" s="142"/>
      <c r="K609" s="142"/>
      <c r="L609" s="142"/>
      <c r="M609" s="142"/>
      <c r="N609" s="142"/>
      <c r="O609" s="142"/>
      <c r="P609" s="142"/>
      <c r="Q609" s="142"/>
      <c r="R609" s="142"/>
      <c r="S609" s="142"/>
    </row>
    <row r="610" spans="1:19" ht="12.75">
      <c r="A610" s="142"/>
      <c r="B610" s="142"/>
      <c r="C610" s="142"/>
      <c r="D610" s="142"/>
      <c r="E610" s="142"/>
      <c r="F610" s="142"/>
      <c r="G610" s="142"/>
      <c r="H610" s="142"/>
      <c r="I610" s="142"/>
      <c r="J610" s="142"/>
      <c r="K610" s="142"/>
      <c r="L610" s="142"/>
      <c r="M610" s="142"/>
      <c r="N610" s="142"/>
      <c r="O610" s="142"/>
      <c r="P610" s="142"/>
      <c r="Q610" s="142"/>
      <c r="R610" s="142"/>
      <c r="S610" s="142"/>
    </row>
    <row r="611" spans="1:19" ht="12.75">
      <c r="A611" s="142"/>
      <c r="B611" s="142"/>
      <c r="C611" s="142"/>
      <c r="D611" s="142"/>
      <c r="E611" s="142"/>
      <c r="F611" s="142"/>
      <c r="G611" s="142"/>
      <c r="H611" s="142"/>
      <c r="I611" s="142"/>
      <c r="J611" s="142"/>
      <c r="K611" s="142"/>
      <c r="L611" s="142"/>
      <c r="M611" s="142"/>
      <c r="N611" s="142"/>
      <c r="O611" s="142"/>
      <c r="P611" s="142"/>
      <c r="Q611" s="142"/>
      <c r="R611" s="142"/>
      <c r="S611" s="142"/>
    </row>
    <row r="612" spans="1:19" ht="12.75">
      <c r="A612" s="142"/>
      <c r="B612" s="142"/>
      <c r="C612" s="142"/>
      <c r="D612" s="142"/>
      <c r="E612" s="142"/>
      <c r="F612" s="142"/>
      <c r="G612" s="142"/>
      <c r="H612" s="142"/>
      <c r="I612" s="142"/>
      <c r="J612" s="142"/>
      <c r="K612" s="142"/>
      <c r="L612" s="142"/>
      <c r="M612" s="142"/>
      <c r="N612" s="142"/>
      <c r="O612" s="142"/>
      <c r="P612" s="142"/>
      <c r="Q612" s="142"/>
      <c r="R612" s="142"/>
      <c r="S612" s="142"/>
    </row>
    <row r="613" spans="1:19" ht="12.75">
      <c r="A613" s="142"/>
      <c r="B613" s="142"/>
      <c r="C613" s="142"/>
      <c r="D613" s="142"/>
      <c r="E613" s="142"/>
      <c r="F613" s="142"/>
      <c r="G613" s="142"/>
      <c r="H613" s="142"/>
      <c r="I613" s="142"/>
      <c r="J613" s="142"/>
      <c r="K613" s="142"/>
      <c r="L613" s="142"/>
      <c r="M613" s="142"/>
      <c r="N613" s="142"/>
      <c r="O613" s="142"/>
      <c r="P613" s="142"/>
      <c r="Q613" s="142"/>
      <c r="R613" s="142"/>
      <c r="S613" s="142"/>
    </row>
    <row r="614" spans="1:19" ht="12.75">
      <c r="A614" s="142"/>
      <c r="B614" s="142"/>
      <c r="C614" s="142"/>
      <c r="D614" s="142"/>
      <c r="E614" s="142"/>
      <c r="F614" s="142"/>
      <c r="G614" s="142"/>
      <c r="H614" s="142"/>
      <c r="I614" s="142"/>
      <c r="J614" s="142"/>
      <c r="K614" s="142"/>
      <c r="L614" s="142"/>
      <c r="M614" s="142"/>
      <c r="N614" s="142"/>
      <c r="O614" s="142"/>
      <c r="P614" s="142"/>
      <c r="Q614" s="142"/>
      <c r="R614" s="142"/>
      <c r="S614" s="142"/>
    </row>
    <row r="615" spans="1:19" ht="12.75">
      <c r="A615" s="142"/>
      <c r="B615" s="142"/>
      <c r="C615" s="142"/>
      <c r="D615" s="142"/>
      <c r="E615" s="142"/>
      <c r="F615" s="142"/>
      <c r="G615" s="142"/>
      <c r="H615" s="142"/>
      <c r="I615" s="142"/>
      <c r="J615" s="142"/>
      <c r="K615" s="142"/>
      <c r="L615" s="142"/>
      <c r="M615" s="142"/>
      <c r="N615" s="142"/>
      <c r="O615" s="142"/>
      <c r="P615" s="142"/>
      <c r="Q615" s="142"/>
      <c r="R615" s="142"/>
      <c r="S615" s="142"/>
    </row>
    <row r="616" spans="1:19" ht="12.75">
      <c r="A616" s="142"/>
      <c r="B616" s="142"/>
      <c r="C616" s="142"/>
      <c r="D616" s="142"/>
      <c r="E616" s="142"/>
      <c r="F616" s="142"/>
      <c r="G616" s="142"/>
      <c r="H616" s="142"/>
      <c r="I616" s="142"/>
      <c r="J616" s="142"/>
      <c r="K616" s="142"/>
      <c r="L616" s="142"/>
      <c r="M616" s="142"/>
      <c r="N616" s="142"/>
      <c r="O616" s="142"/>
      <c r="P616" s="142"/>
      <c r="Q616" s="142"/>
      <c r="R616" s="142"/>
      <c r="S616" s="142"/>
    </row>
    <row r="617" spans="1:19" ht="12.75">
      <c r="A617" s="142"/>
      <c r="B617" s="142"/>
      <c r="C617" s="142"/>
      <c r="D617" s="142"/>
      <c r="E617" s="142"/>
      <c r="F617" s="142"/>
      <c r="G617" s="142"/>
      <c r="H617" s="142"/>
      <c r="I617" s="142"/>
      <c r="J617" s="142"/>
      <c r="K617" s="142"/>
      <c r="L617" s="142"/>
      <c r="M617" s="142"/>
      <c r="N617" s="142"/>
      <c r="O617" s="142"/>
      <c r="P617" s="142"/>
      <c r="Q617" s="142"/>
      <c r="R617" s="142"/>
      <c r="S617" s="142"/>
    </row>
    <row r="618" spans="1:19" ht="12.75">
      <c r="A618" s="142"/>
      <c r="B618" s="142"/>
      <c r="C618" s="142"/>
      <c r="D618" s="142"/>
      <c r="E618" s="142"/>
      <c r="F618" s="142"/>
      <c r="G618" s="142"/>
      <c r="H618" s="142"/>
      <c r="I618" s="142"/>
      <c r="J618" s="142"/>
      <c r="K618" s="142"/>
      <c r="L618" s="142"/>
      <c r="M618" s="142"/>
      <c r="N618" s="142"/>
      <c r="O618" s="142"/>
      <c r="P618" s="142"/>
      <c r="Q618" s="142"/>
      <c r="R618" s="142"/>
      <c r="S618" s="142"/>
    </row>
    <row r="619" spans="1:19" ht="12.75">
      <c r="A619" s="142"/>
      <c r="B619" s="142"/>
      <c r="C619" s="142"/>
      <c r="D619" s="142"/>
      <c r="E619" s="142"/>
      <c r="F619" s="142"/>
      <c r="G619" s="142"/>
      <c r="H619" s="142"/>
      <c r="I619" s="142"/>
      <c r="J619" s="142"/>
      <c r="K619" s="142"/>
      <c r="L619" s="142"/>
      <c r="M619" s="142"/>
      <c r="N619" s="142"/>
      <c r="O619" s="142"/>
      <c r="P619" s="142"/>
      <c r="Q619" s="142"/>
      <c r="R619" s="142"/>
      <c r="S619" s="142"/>
    </row>
    <row r="620" spans="1:19" ht="12.75">
      <c r="A620" s="142"/>
      <c r="B620" s="142"/>
      <c r="C620" s="142"/>
      <c r="D620" s="142"/>
      <c r="E620" s="142"/>
      <c r="F620" s="142"/>
      <c r="G620" s="142"/>
      <c r="H620" s="142"/>
      <c r="I620" s="142"/>
      <c r="J620" s="142"/>
      <c r="K620" s="142"/>
      <c r="L620" s="142"/>
      <c r="M620" s="142"/>
      <c r="N620" s="142"/>
      <c r="O620" s="142"/>
      <c r="P620" s="142"/>
      <c r="Q620" s="142"/>
      <c r="R620" s="142"/>
      <c r="S620" s="142"/>
    </row>
    <row r="621" spans="1:19" ht="12.75">
      <c r="A621" s="142"/>
      <c r="B621" s="142"/>
      <c r="C621" s="142"/>
      <c r="D621" s="142"/>
      <c r="E621" s="142"/>
      <c r="F621" s="142"/>
      <c r="G621" s="142"/>
      <c r="H621" s="142"/>
      <c r="I621" s="142"/>
      <c r="J621" s="142"/>
      <c r="K621" s="142"/>
      <c r="L621" s="142"/>
      <c r="M621" s="142"/>
      <c r="N621" s="142"/>
      <c r="O621" s="142"/>
      <c r="P621" s="142"/>
      <c r="Q621" s="142"/>
      <c r="R621" s="142"/>
      <c r="S621" s="142"/>
    </row>
    <row r="622" spans="1:19" ht="12.75">
      <c r="A622" s="142"/>
      <c r="B622" s="142"/>
      <c r="C622" s="142"/>
      <c r="D622" s="142"/>
      <c r="E622" s="142"/>
      <c r="F622" s="142"/>
      <c r="G622" s="142"/>
      <c r="H622" s="142"/>
      <c r="I622" s="142"/>
      <c r="J622" s="142"/>
      <c r="K622" s="142"/>
      <c r="L622" s="142"/>
      <c r="M622" s="142"/>
      <c r="N622" s="142"/>
      <c r="O622" s="142"/>
      <c r="P622" s="142"/>
      <c r="Q622" s="142"/>
      <c r="R622" s="142"/>
      <c r="S622" s="142"/>
    </row>
    <row r="623" spans="1:19" ht="12.75">
      <c r="A623" s="142"/>
      <c r="B623" s="142"/>
      <c r="C623" s="142"/>
      <c r="D623" s="142"/>
      <c r="E623" s="142"/>
      <c r="F623" s="142"/>
      <c r="G623" s="142"/>
      <c r="H623" s="142"/>
      <c r="I623" s="142"/>
      <c r="J623" s="142"/>
      <c r="K623" s="142"/>
      <c r="L623" s="142"/>
      <c r="M623" s="142"/>
      <c r="N623" s="142"/>
      <c r="O623" s="142"/>
      <c r="P623" s="142"/>
      <c r="Q623" s="142"/>
      <c r="R623" s="142"/>
      <c r="S623" s="142"/>
    </row>
    <row r="624" spans="1:19" ht="12.75">
      <c r="A624" s="142"/>
      <c r="B624" s="142"/>
      <c r="C624" s="142"/>
      <c r="D624" s="142"/>
      <c r="E624" s="142"/>
      <c r="F624" s="142"/>
      <c r="G624" s="142"/>
      <c r="H624" s="142"/>
      <c r="I624" s="142"/>
      <c r="J624" s="142"/>
      <c r="K624" s="142"/>
      <c r="L624" s="142"/>
      <c r="M624" s="142"/>
      <c r="N624" s="142"/>
      <c r="O624" s="142"/>
      <c r="P624" s="142"/>
      <c r="Q624" s="142"/>
      <c r="R624" s="142"/>
      <c r="S624" s="142"/>
    </row>
    <row r="625" spans="1:19" ht="12.75">
      <c r="A625" s="142"/>
      <c r="B625" s="142"/>
      <c r="C625" s="142"/>
      <c r="D625" s="142"/>
      <c r="E625" s="142"/>
      <c r="F625" s="142"/>
      <c r="G625" s="142"/>
      <c r="H625" s="142"/>
      <c r="I625" s="142"/>
      <c r="J625" s="142"/>
      <c r="K625" s="142"/>
      <c r="L625" s="142"/>
      <c r="M625" s="142"/>
      <c r="N625" s="142"/>
      <c r="O625" s="142"/>
      <c r="P625" s="142"/>
      <c r="Q625" s="142"/>
      <c r="R625" s="142"/>
      <c r="S625" s="142"/>
    </row>
    <row r="626" spans="1:19" ht="12.75">
      <c r="A626" s="142"/>
      <c r="B626" s="142"/>
      <c r="C626" s="142"/>
      <c r="D626" s="142"/>
      <c r="E626" s="142"/>
      <c r="F626" s="142"/>
      <c r="G626" s="142"/>
      <c r="H626" s="142"/>
      <c r="I626" s="142"/>
      <c r="J626" s="142"/>
      <c r="K626" s="142"/>
      <c r="L626" s="142"/>
      <c r="M626" s="142"/>
      <c r="N626" s="142"/>
      <c r="O626" s="142"/>
      <c r="P626" s="142"/>
      <c r="Q626" s="142"/>
      <c r="R626" s="142"/>
      <c r="S626" s="142"/>
    </row>
    <row r="627" spans="1:19" ht="12.75">
      <c r="A627" s="142"/>
      <c r="B627" s="142"/>
      <c r="C627" s="142"/>
      <c r="D627" s="142"/>
      <c r="E627" s="142"/>
      <c r="F627" s="142"/>
      <c r="G627" s="142"/>
      <c r="H627" s="142"/>
      <c r="I627" s="142"/>
      <c r="J627" s="142"/>
      <c r="K627" s="142"/>
      <c r="L627" s="142"/>
      <c r="M627" s="142"/>
      <c r="N627" s="142"/>
      <c r="O627" s="142"/>
      <c r="P627" s="142"/>
      <c r="Q627" s="142"/>
      <c r="R627" s="142"/>
      <c r="S627" s="142"/>
    </row>
    <row r="628" spans="1:19" ht="12.75">
      <c r="A628" s="142"/>
      <c r="B628" s="142"/>
      <c r="C628" s="142"/>
      <c r="D628" s="142"/>
      <c r="E628" s="142"/>
      <c r="F628" s="142"/>
      <c r="G628" s="142"/>
      <c r="H628" s="142"/>
      <c r="I628" s="142"/>
      <c r="J628" s="142"/>
      <c r="K628" s="142"/>
      <c r="L628" s="142"/>
      <c r="M628" s="142"/>
      <c r="N628" s="142"/>
      <c r="O628" s="142"/>
      <c r="P628" s="142"/>
      <c r="Q628" s="142"/>
      <c r="R628" s="142"/>
      <c r="S628" s="142"/>
    </row>
    <row r="629" spans="1:19" ht="12.75">
      <c r="A629" s="142"/>
      <c r="B629" s="142"/>
      <c r="C629" s="142"/>
      <c r="D629" s="142"/>
      <c r="E629" s="142"/>
      <c r="F629" s="142"/>
      <c r="G629" s="142"/>
      <c r="H629" s="142"/>
      <c r="I629" s="142"/>
      <c r="J629" s="142"/>
      <c r="K629" s="142"/>
      <c r="L629" s="142"/>
      <c r="M629" s="142"/>
      <c r="N629" s="142"/>
      <c r="O629" s="142"/>
      <c r="P629" s="142"/>
      <c r="Q629" s="142"/>
      <c r="R629" s="142"/>
      <c r="S629" s="142"/>
    </row>
    <row r="630" spans="1:19" ht="12.75">
      <c r="A630" s="142"/>
      <c r="B630" s="142"/>
      <c r="C630" s="142"/>
      <c r="D630" s="142"/>
      <c r="E630" s="142"/>
      <c r="F630" s="142"/>
      <c r="G630" s="142"/>
      <c r="H630" s="142"/>
      <c r="I630" s="142"/>
      <c r="J630" s="142"/>
      <c r="K630" s="142"/>
      <c r="L630" s="142"/>
      <c r="M630" s="142"/>
      <c r="N630" s="142"/>
      <c r="O630" s="142"/>
      <c r="P630" s="142"/>
      <c r="Q630" s="142"/>
      <c r="R630" s="142"/>
      <c r="S630" s="142"/>
    </row>
    <row r="631" spans="1:19" ht="12.75">
      <c r="A631" s="142"/>
      <c r="B631" s="142"/>
      <c r="C631" s="142"/>
      <c r="D631" s="142"/>
      <c r="E631" s="142"/>
      <c r="F631" s="142"/>
      <c r="G631" s="142"/>
      <c r="H631" s="142"/>
      <c r="I631" s="142"/>
      <c r="J631" s="142"/>
      <c r="K631" s="142"/>
      <c r="L631" s="142"/>
      <c r="M631" s="142"/>
      <c r="N631" s="142"/>
      <c r="O631" s="142"/>
      <c r="P631" s="142"/>
      <c r="Q631" s="142"/>
      <c r="R631" s="142"/>
      <c r="S631" s="142"/>
    </row>
    <row r="632" spans="1:19" ht="12.75">
      <c r="A632" s="142"/>
      <c r="B632" s="142"/>
      <c r="C632" s="142"/>
      <c r="D632" s="142"/>
      <c r="E632" s="142"/>
      <c r="F632" s="142"/>
      <c r="G632" s="142"/>
      <c r="H632" s="142"/>
      <c r="I632" s="142"/>
      <c r="J632" s="142"/>
      <c r="K632" s="142"/>
      <c r="L632" s="142"/>
      <c r="M632" s="142"/>
      <c r="N632" s="142"/>
      <c r="O632" s="142"/>
      <c r="P632" s="142"/>
      <c r="Q632" s="142"/>
      <c r="R632" s="142"/>
      <c r="S632" s="142"/>
    </row>
    <row r="633" spans="1:19" ht="12.75">
      <c r="A633" s="142"/>
      <c r="B633" s="142"/>
      <c r="C633" s="142"/>
      <c r="D633" s="142"/>
      <c r="E633" s="142"/>
      <c r="F633" s="142"/>
      <c r="G633" s="142"/>
      <c r="H633" s="142"/>
      <c r="I633" s="142"/>
      <c r="J633" s="142"/>
      <c r="K633" s="142"/>
      <c r="L633" s="142"/>
      <c r="M633" s="142"/>
      <c r="N633" s="142"/>
      <c r="O633" s="142"/>
      <c r="P633" s="142"/>
      <c r="Q633" s="142"/>
      <c r="R633" s="142"/>
      <c r="S633" s="142"/>
    </row>
    <row r="634" spans="1:19" ht="12.75">
      <c r="A634" s="142"/>
      <c r="B634" s="142"/>
      <c r="C634" s="142"/>
      <c r="D634" s="142"/>
      <c r="E634" s="142"/>
      <c r="F634" s="142"/>
      <c r="G634" s="142"/>
      <c r="H634" s="142"/>
      <c r="I634" s="142"/>
      <c r="J634" s="142"/>
      <c r="K634" s="142"/>
      <c r="L634" s="142"/>
      <c r="M634" s="142"/>
      <c r="N634" s="142"/>
      <c r="O634" s="142"/>
      <c r="P634" s="142"/>
      <c r="Q634" s="142"/>
      <c r="R634" s="142"/>
      <c r="S634" s="142"/>
    </row>
    <row r="635" spans="1:19" ht="12.75">
      <c r="A635" s="142"/>
      <c r="B635" s="142"/>
      <c r="C635" s="142"/>
      <c r="D635" s="142"/>
      <c r="E635" s="142"/>
      <c r="F635" s="142"/>
      <c r="G635" s="142"/>
      <c r="H635" s="142"/>
      <c r="I635" s="142"/>
      <c r="J635" s="142"/>
      <c r="K635" s="142"/>
      <c r="L635" s="142"/>
      <c r="M635" s="142"/>
      <c r="N635" s="142"/>
      <c r="O635" s="142"/>
      <c r="P635" s="142"/>
      <c r="Q635" s="142"/>
      <c r="R635" s="142"/>
      <c r="S635" s="142"/>
    </row>
    <row r="636" spans="1:19" ht="12.75">
      <c r="A636" s="142"/>
      <c r="B636" s="142"/>
      <c r="C636" s="142"/>
      <c r="D636" s="142"/>
      <c r="E636" s="142"/>
      <c r="F636" s="142"/>
      <c r="G636" s="142"/>
      <c r="H636" s="142"/>
      <c r="I636" s="142"/>
      <c r="J636" s="142"/>
      <c r="K636" s="142"/>
      <c r="L636" s="142"/>
      <c r="M636" s="142"/>
      <c r="N636" s="142"/>
      <c r="O636" s="142"/>
      <c r="P636" s="142"/>
      <c r="Q636" s="142"/>
      <c r="R636" s="142"/>
      <c r="S636" s="142"/>
    </row>
    <row r="637" spans="1:19" ht="12.75">
      <c r="A637" s="142"/>
      <c r="B637" s="142"/>
      <c r="C637" s="142"/>
      <c r="D637" s="142"/>
      <c r="E637" s="142"/>
      <c r="F637" s="142"/>
      <c r="G637" s="142"/>
      <c r="H637" s="142"/>
      <c r="I637" s="142"/>
      <c r="J637" s="142"/>
      <c r="K637" s="142"/>
      <c r="L637" s="142"/>
      <c r="M637" s="142"/>
      <c r="N637" s="142"/>
      <c r="O637" s="142"/>
      <c r="P637" s="142"/>
      <c r="Q637" s="142"/>
      <c r="R637" s="142"/>
      <c r="S637" s="142"/>
    </row>
    <row r="638" spans="1:19" ht="12.75">
      <c r="A638" s="142"/>
      <c r="B638" s="142"/>
      <c r="C638" s="142"/>
      <c r="D638" s="142"/>
      <c r="E638" s="142"/>
      <c r="F638" s="142"/>
      <c r="G638" s="142"/>
      <c r="H638" s="142"/>
      <c r="I638" s="142"/>
      <c r="J638" s="142"/>
      <c r="K638" s="142"/>
      <c r="L638" s="142"/>
      <c r="M638" s="142"/>
      <c r="N638" s="142"/>
      <c r="O638" s="142"/>
      <c r="P638" s="142"/>
      <c r="Q638" s="142"/>
      <c r="R638" s="142"/>
      <c r="S638" s="142"/>
    </row>
    <row r="639" spans="1:19" ht="12.75">
      <c r="A639" s="142"/>
      <c r="B639" s="142"/>
      <c r="C639" s="142"/>
      <c r="D639" s="142"/>
      <c r="E639" s="142"/>
      <c r="F639" s="142"/>
      <c r="G639" s="142"/>
      <c r="H639" s="142"/>
      <c r="I639" s="142"/>
      <c r="J639" s="142"/>
      <c r="K639" s="142"/>
      <c r="L639" s="142"/>
      <c r="M639" s="142"/>
      <c r="N639" s="142"/>
      <c r="O639" s="142"/>
      <c r="P639" s="142"/>
      <c r="Q639" s="142"/>
      <c r="R639" s="142"/>
      <c r="S639" s="142"/>
    </row>
    <row r="640" spans="1:19" ht="12.75">
      <c r="A640" s="142"/>
      <c r="B640" s="142"/>
      <c r="C640" s="142"/>
      <c r="D640" s="142"/>
      <c r="E640" s="142"/>
      <c r="F640" s="142"/>
      <c r="G640" s="142"/>
      <c r="H640" s="142"/>
      <c r="I640" s="142"/>
      <c r="J640" s="142"/>
      <c r="K640" s="142"/>
      <c r="L640" s="142"/>
      <c r="M640" s="142"/>
      <c r="N640" s="142"/>
      <c r="O640" s="142"/>
      <c r="P640" s="142"/>
      <c r="Q640" s="142"/>
      <c r="R640" s="142"/>
      <c r="S640" s="142"/>
    </row>
    <row r="641" spans="1:19" ht="12.75">
      <c r="A641" s="142"/>
      <c r="B641" s="142"/>
      <c r="C641" s="142"/>
      <c r="D641" s="142"/>
      <c r="E641" s="142"/>
      <c r="F641" s="142"/>
      <c r="G641" s="142"/>
      <c r="H641" s="142"/>
      <c r="I641" s="142"/>
      <c r="J641" s="142"/>
      <c r="K641" s="142"/>
      <c r="L641" s="142"/>
      <c r="M641" s="142"/>
      <c r="N641" s="142"/>
      <c r="O641" s="142"/>
      <c r="P641" s="142"/>
      <c r="Q641" s="142"/>
      <c r="R641" s="142"/>
      <c r="S641" s="142"/>
    </row>
    <row r="642" spans="1:19" ht="12.75">
      <c r="A642" s="142"/>
      <c r="B642" s="142"/>
      <c r="C642" s="142"/>
      <c r="D642" s="142"/>
      <c r="E642" s="142"/>
      <c r="F642" s="142"/>
      <c r="G642" s="142"/>
      <c r="H642" s="142"/>
      <c r="I642" s="142"/>
      <c r="J642" s="142"/>
      <c r="K642" s="142"/>
      <c r="L642" s="142"/>
      <c r="M642" s="142"/>
      <c r="N642" s="142"/>
      <c r="O642" s="142"/>
      <c r="P642" s="142"/>
      <c r="Q642" s="142"/>
      <c r="R642" s="142"/>
      <c r="S642" s="142"/>
    </row>
    <row r="643" spans="1:19" ht="12.75">
      <c r="A643" s="142"/>
      <c r="B643" s="142"/>
      <c r="C643" s="142"/>
      <c r="D643" s="142"/>
      <c r="E643" s="142"/>
      <c r="F643" s="142"/>
      <c r="G643" s="142"/>
      <c r="H643" s="142"/>
      <c r="I643" s="142"/>
      <c r="J643" s="142"/>
      <c r="K643" s="142"/>
      <c r="L643" s="142"/>
      <c r="M643" s="142"/>
      <c r="N643" s="142"/>
      <c r="O643" s="142"/>
      <c r="P643" s="142"/>
      <c r="Q643" s="142"/>
      <c r="R643" s="142"/>
      <c r="S643" s="142"/>
    </row>
    <row r="644" spans="1:19" ht="12.75">
      <c r="A644" s="142"/>
      <c r="B644" s="142"/>
      <c r="C644" s="142"/>
      <c r="D644" s="142"/>
      <c r="E644" s="142"/>
      <c r="F644" s="142"/>
      <c r="G644" s="142"/>
      <c r="H644" s="142"/>
      <c r="I644" s="142"/>
      <c r="J644" s="142"/>
      <c r="K644" s="142"/>
      <c r="L644" s="142"/>
      <c r="M644" s="142"/>
      <c r="N644" s="142"/>
      <c r="O644" s="142"/>
      <c r="P644" s="142"/>
      <c r="Q644" s="142"/>
      <c r="R644" s="142"/>
      <c r="S644" s="142"/>
    </row>
    <row r="645" spans="1:19" ht="12.75">
      <c r="A645" s="142"/>
      <c r="B645" s="142"/>
      <c r="C645" s="142"/>
      <c r="D645" s="142"/>
      <c r="E645" s="142"/>
      <c r="F645" s="142"/>
      <c r="G645" s="142"/>
      <c r="H645" s="142"/>
      <c r="I645" s="142"/>
      <c r="J645" s="142"/>
      <c r="K645" s="142"/>
      <c r="L645" s="142"/>
      <c r="M645" s="142"/>
      <c r="N645" s="142"/>
      <c r="O645" s="142"/>
      <c r="P645" s="142"/>
      <c r="Q645" s="142"/>
      <c r="R645" s="142"/>
      <c r="S645" s="142"/>
    </row>
    <row r="646" spans="1:19" ht="12.75">
      <c r="A646" s="142"/>
      <c r="B646" s="142"/>
      <c r="C646" s="142"/>
      <c r="D646" s="142"/>
      <c r="E646" s="142"/>
      <c r="F646" s="142"/>
      <c r="G646" s="142"/>
      <c r="H646" s="142"/>
      <c r="I646" s="142"/>
      <c r="J646" s="142"/>
      <c r="K646" s="142"/>
      <c r="L646" s="142"/>
      <c r="M646" s="142"/>
      <c r="N646" s="142"/>
      <c r="O646" s="142"/>
      <c r="P646" s="142"/>
      <c r="Q646" s="142"/>
      <c r="R646" s="142"/>
      <c r="S646" s="142"/>
    </row>
    <row r="647" spans="1:19" ht="12.75">
      <c r="A647" s="142"/>
      <c r="B647" s="142"/>
      <c r="C647" s="142"/>
      <c r="D647" s="142"/>
      <c r="E647" s="142"/>
      <c r="F647" s="142"/>
      <c r="G647" s="142"/>
      <c r="H647" s="142"/>
      <c r="I647" s="142"/>
      <c r="J647" s="142"/>
      <c r="K647" s="142"/>
      <c r="L647" s="142"/>
      <c r="M647" s="142"/>
      <c r="N647" s="142"/>
      <c r="O647" s="142"/>
      <c r="P647" s="142"/>
      <c r="Q647" s="142"/>
      <c r="R647" s="142"/>
      <c r="S647" s="142"/>
    </row>
    <row r="648" spans="1:19" ht="12.75">
      <c r="A648" s="142"/>
      <c r="B648" s="142"/>
      <c r="C648" s="142"/>
      <c r="D648" s="142"/>
      <c r="E648" s="142"/>
      <c r="F648" s="142"/>
      <c r="G648" s="142"/>
      <c r="H648" s="142"/>
      <c r="I648" s="142"/>
      <c r="J648" s="142"/>
      <c r="K648" s="142"/>
      <c r="L648" s="142"/>
      <c r="M648" s="142"/>
      <c r="N648" s="142"/>
      <c r="O648" s="142"/>
      <c r="P648" s="142"/>
      <c r="Q648" s="142"/>
      <c r="R648" s="142"/>
      <c r="S648" s="142"/>
    </row>
    <row r="649" spans="1:19" ht="12.75">
      <c r="A649" s="142"/>
      <c r="B649" s="142"/>
      <c r="C649" s="142"/>
      <c r="D649" s="142"/>
      <c r="E649" s="142"/>
      <c r="F649" s="142"/>
      <c r="G649" s="142"/>
      <c r="H649" s="142"/>
      <c r="I649" s="142"/>
      <c r="J649" s="142"/>
      <c r="K649" s="142"/>
      <c r="L649" s="142"/>
      <c r="M649" s="142"/>
      <c r="N649" s="142"/>
      <c r="O649" s="142"/>
      <c r="P649" s="142"/>
      <c r="Q649" s="142"/>
      <c r="R649" s="142"/>
      <c r="S649" s="142"/>
    </row>
    <row r="650" spans="1:19" ht="12.75">
      <c r="A650" s="142"/>
      <c r="B650" s="142"/>
      <c r="C650" s="142"/>
      <c r="D650" s="142"/>
      <c r="E650" s="142"/>
      <c r="F650" s="142"/>
      <c r="G650" s="142"/>
      <c r="H650" s="142"/>
      <c r="I650" s="142"/>
      <c r="J650" s="142"/>
      <c r="K650" s="142"/>
      <c r="L650" s="142"/>
      <c r="M650" s="142"/>
      <c r="N650" s="142"/>
      <c r="O650" s="142"/>
      <c r="P650" s="142"/>
      <c r="Q650" s="142"/>
      <c r="R650" s="142"/>
      <c r="S650" s="142"/>
    </row>
    <row r="651" spans="1:19" ht="12.75">
      <c r="A651" s="142"/>
      <c r="B651" s="142"/>
      <c r="C651" s="142"/>
      <c r="D651" s="142"/>
      <c r="E651" s="142"/>
      <c r="F651" s="142"/>
      <c r="G651" s="142"/>
      <c r="H651" s="142"/>
      <c r="I651" s="142"/>
      <c r="J651" s="142"/>
      <c r="K651" s="142"/>
      <c r="L651" s="142"/>
      <c r="M651" s="142"/>
      <c r="N651" s="142"/>
      <c r="O651" s="142"/>
      <c r="P651" s="142"/>
      <c r="Q651" s="142"/>
      <c r="R651" s="142"/>
      <c r="S651" s="142"/>
    </row>
    <row r="652" spans="1:19" ht="12.75">
      <c r="A652" s="142"/>
      <c r="B652" s="142"/>
      <c r="C652" s="142"/>
      <c r="D652" s="142"/>
      <c r="E652" s="142"/>
      <c r="F652" s="142"/>
      <c r="G652" s="142"/>
      <c r="H652" s="142"/>
      <c r="I652" s="142"/>
      <c r="J652" s="142"/>
      <c r="K652" s="142"/>
      <c r="L652" s="142"/>
      <c r="M652" s="142"/>
      <c r="N652" s="142"/>
      <c r="O652" s="142"/>
      <c r="P652" s="142"/>
      <c r="Q652" s="142"/>
      <c r="R652" s="142"/>
      <c r="S652" s="142"/>
    </row>
    <row r="653" spans="1:19" ht="12.75">
      <c r="A653" s="142"/>
      <c r="B653" s="142"/>
      <c r="C653" s="142"/>
      <c r="D653" s="142"/>
      <c r="E653" s="142"/>
      <c r="F653" s="142"/>
      <c r="G653" s="142"/>
      <c r="H653" s="142"/>
      <c r="I653" s="142"/>
      <c r="J653" s="142"/>
      <c r="K653" s="142"/>
      <c r="L653" s="142"/>
      <c r="M653" s="142"/>
      <c r="N653" s="142"/>
      <c r="O653" s="142"/>
      <c r="P653" s="142"/>
      <c r="Q653" s="142"/>
      <c r="R653" s="142"/>
      <c r="S653" s="142"/>
    </row>
    <row r="654" spans="1:19" ht="12.75">
      <c r="A654" s="142"/>
      <c r="B654" s="142"/>
      <c r="C654" s="142"/>
      <c r="D654" s="142"/>
      <c r="E654" s="142"/>
      <c r="F654" s="142"/>
      <c r="G654" s="142"/>
      <c r="H654" s="142"/>
      <c r="I654" s="142"/>
      <c r="J654" s="142"/>
      <c r="K654" s="142"/>
      <c r="L654" s="142"/>
      <c r="M654" s="142"/>
      <c r="N654" s="142"/>
      <c r="O654" s="142"/>
      <c r="P654" s="142"/>
      <c r="Q654" s="142"/>
      <c r="R654" s="142"/>
      <c r="S654" s="142"/>
    </row>
    <row r="655" spans="1:19" ht="12.75">
      <c r="A655" s="142"/>
      <c r="B655" s="142"/>
      <c r="C655" s="142"/>
      <c r="D655" s="142"/>
      <c r="E655" s="142"/>
      <c r="F655" s="142"/>
      <c r="G655" s="142"/>
      <c r="H655" s="142"/>
      <c r="I655" s="142"/>
      <c r="J655" s="142"/>
      <c r="K655" s="142"/>
      <c r="L655" s="142"/>
      <c r="M655" s="142"/>
      <c r="N655" s="142"/>
      <c r="O655" s="142"/>
      <c r="P655" s="142"/>
      <c r="Q655" s="142"/>
      <c r="R655" s="142"/>
      <c r="S655" s="142"/>
    </row>
    <row r="656" spans="1:19" ht="12.75">
      <c r="A656" s="142"/>
      <c r="B656" s="142"/>
      <c r="C656" s="142"/>
      <c r="D656" s="142"/>
      <c r="E656" s="142"/>
      <c r="F656" s="142"/>
      <c r="G656" s="142"/>
      <c r="H656" s="142"/>
      <c r="I656" s="142"/>
      <c r="J656" s="142"/>
      <c r="K656" s="142"/>
      <c r="L656" s="142"/>
      <c r="M656" s="142"/>
      <c r="N656" s="142"/>
      <c r="O656" s="142"/>
      <c r="P656" s="142"/>
      <c r="Q656" s="142"/>
      <c r="R656" s="142"/>
      <c r="S656" s="142"/>
    </row>
    <row r="657" spans="1:19" ht="12.75">
      <c r="A657" s="142"/>
      <c r="B657" s="142"/>
      <c r="C657" s="142"/>
      <c r="D657" s="142"/>
      <c r="E657" s="142"/>
      <c r="F657" s="142"/>
      <c r="G657" s="142"/>
      <c r="H657" s="142"/>
      <c r="I657" s="142"/>
      <c r="J657" s="142"/>
      <c r="K657" s="142"/>
      <c r="L657" s="142"/>
      <c r="M657" s="142"/>
      <c r="N657" s="142"/>
      <c r="O657" s="142"/>
      <c r="P657" s="142"/>
      <c r="Q657" s="142"/>
      <c r="R657" s="142"/>
      <c r="S657" s="142"/>
    </row>
    <row r="658" spans="1:19" ht="12.75">
      <c r="A658" s="142"/>
      <c r="B658" s="142"/>
      <c r="C658" s="142"/>
      <c r="D658" s="142"/>
      <c r="E658" s="142"/>
      <c r="F658" s="142"/>
      <c r="G658" s="142"/>
      <c r="H658" s="142"/>
      <c r="I658" s="142"/>
      <c r="J658" s="142"/>
      <c r="K658" s="142"/>
      <c r="L658" s="142"/>
      <c r="M658" s="142"/>
      <c r="N658" s="142"/>
      <c r="O658" s="142"/>
      <c r="P658" s="142"/>
      <c r="Q658" s="142"/>
      <c r="R658" s="142"/>
      <c r="S658" s="142"/>
    </row>
    <row r="659" spans="1:19" ht="12.75">
      <c r="A659" s="142"/>
      <c r="B659" s="142"/>
      <c r="C659" s="142"/>
      <c r="D659" s="142"/>
      <c r="E659" s="142"/>
      <c r="F659" s="142"/>
      <c r="G659" s="142"/>
      <c r="H659" s="142"/>
      <c r="I659" s="142"/>
      <c r="J659" s="142"/>
      <c r="K659" s="142"/>
      <c r="L659" s="142"/>
      <c r="M659" s="142"/>
      <c r="N659" s="142"/>
      <c r="O659" s="142"/>
      <c r="P659" s="142"/>
      <c r="Q659" s="142"/>
      <c r="R659" s="142"/>
      <c r="S659" s="142"/>
    </row>
    <row r="660" spans="1:19" ht="12.75">
      <c r="A660" s="142"/>
      <c r="B660" s="142"/>
      <c r="C660" s="142"/>
      <c r="D660" s="142"/>
      <c r="E660" s="142"/>
      <c r="F660" s="142"/>
      <c r="G660" s="142"/>
      <c r="H660" s="142"/>
      <c r="I660" s="142"/>
      <c r="J660" s="142"/>
      <c r="K660" s="142"/>
      <c r="L660" s="142"/>
      <c r="M660" s="142"/>
      <c r="N660" s="142"/>
      <c r="O660" s="142"/>
      <c r="P660" s="142"/>
      <c r="Q660" s="142"/>
      <c r="R660" s="142"/>
      <c r="S660" s="142"/>
    </row>
    <row r="661" spans="1:19" ht="12.75">
      <c r="A661" s="142"/>
      <c r="B661" s="142"/>
      <c r="C661" s="142"/>
      <c r="D661" s="142"/>
      <c r="E661" s="142"/>
      <c r="F661" s="142"/>
      <c r="G661" s="142"/>
      <c r="H661" s="142"/>
      <c r="I661" s="142"/>
      <c r="J661" s="142"/>
      <c r="K661" s="142"/>
      <c r="L661" s="142"/>
      <c r="M661" s="142"/>
      <c r="N661" s="142"/>
      <c r="O661" s="142"/>
      <c r="P661" s="142"/>
      <c r="Q661" s="142"/>
      <c r="R661" s="142"/>
      <c r="S661" s="142"/>
    </row>
    <row r="662" spans="1:19" ht="12.75">
      <c r="A662" s="142"/>
      <c r="B662" s="142"/>
      <c r="C662" s="142"/>
      <c r="D662" s="142"/>
      <c r="E662" s="142"/>
      <c r="F662" s="142"/>
      <c r="G662" s="142"/>
      <c r="H662" s="142"/>
      <c r="I662" s="142"/>
      <c r="J662" s="142"/>
      <c r="K662" s="142"/>
      <c r="L662" s="142"/>
      <c r="M662" s="142"/>
      <c r="N662" s="142"/>
      <c r="O662" s="142"/>
      <c r="P662" s="142"/>
      <c r="Q662" s="142"/>
      <c r="R662" s="142"/>
      <c r="S662" s="142"/>
    </row>
    <row r="663" spans="1:19" ht="12.75">
      <c r="A663" s="142"/>
      <c r="B663" s="142"/>
      <c r="C663" s="142"/>
      <c r="D663" s="142"/>
      <c r="E663" s="142"/>
      <c r="F663" s="142"/>
      <c r="G663" s="142"/>
      <c r="H663" s="142"/>
      <c r="I663" s="142"/>
      <c r="J663" s="142"/>
      <c r="K663" s="142"/>
      <c r="L663" s="142"/>
      <c r="M663" s="142"/>
      <c r="N663" s="142"/>
      <c r="O663" s="142"/>
      <c r="P663" s="142"/>
      <c r="Q663" s="142"/>
      <c r="R663" s="142"/>
      <c r="S663" s="142"/>
    </row>
    <row r="664" spans="1:19" ht="12.75">
      <c r="A664" s="142"/>
      <c r="B664" s="142"/>
      <c r="C664" s="142"/>
      <c r="D664" s="142"/>
      <c r="E664" s="142"/>
      <c r="F664" s="142"/>
      <c r="G664" s="142"/>
      <c r="H664" s="142"/>
      <c r="I664" s="142"/>
      <c r="J664" s="142"/>
      <c r="K664" s="142"/>
      <c r="L664" s="142"/>
      <c r="M664" s="142"/>
      <c r="N664" s="142"/>
      <c r="O664" s="142"/>
      <c r="P664" s="142"/>
      <c r="Q664" s="142"/>
      <c r="R664" s="142"/>
      <c r="S664" s="142"/>
    </row>
    <row r="665" spans="1:19" ht="12.75">
      <c r="A665" s="142"/>
      <c r="B665" s="142"/>
      <c r="C665" s="142"/>
      <c r="D665" s="142"/>
      <c r="E665" s="142"/>
      <c r="F665" s="142"/>
      <c r="G665" s="142"/>
      <c r="H665" s="142"/>
      <c r="I665" s="142"/>
      <c r="J665" s="142"/>
      <c r="K665" s="142"/>
      <c r="L665" s="142"/>
      <c r="M665" s="142"/>
      <c r="N665" s="142"/>
      <c r="O665" s="142"/>
      <c r="P665" s="142"/>
      <c r="Q665" s="142"/>
      <c r="R665" s="142"/>
      <c r="S665" s="142"/>
    </row>
    <row r="666" spans="1:19" ht="12.75">
      <c r="A666" s="142"/>
      <c r="B666" s="142"/>
      <c r="C666" s="142"/>
      <c r="D666" s="142"/>
      <c r="E666" s="142"/>
      <c r="F666" s="142"/>
      <c r="G666" s="142"/>
      <c r="H666" s="142"/>
      <c r="I666" s="142"/>
      <c r="J666" s="142"/>
      <c r="K666" s="142"/>
      <c r="L666" s="142"/>
      <c r="M666" s="142"/>
      <c r="N666" s="142"/>
      <c r="O666" s="142"/>
      <c r="P666" s="142"/>
      <c r="Q666" s="142"/>
      <c r="R666" s="142"/>
      <c r="S666" s="142"/>
    </row>
    <row r="667" spans="1:19" ht="12.75">
      <c r="A667" s="142"/>
      <c r="B667" s="142"/>
      <c r="C667" s="142"/>
      <c r="D667" s="142"/>
      <c r="E667" s="142"/>
      <c r="F667" s="142"/>
      <c r="G667" s="142"/>
      <c r="H667" s="142"/>
      <c r="I667" s="142"/>
      <c r="J667" s="142"/>
      <c r="K667" s="142"/>
      <c r="L667" s="142"/>
      <c r="M667" s="142"/>
      <c r="N667" s="142"/>
      <c r="O667" s="142"/>
      <c r="P667" s="142"/>
      <c r="Q667" s="142"/>
      <c r="R667" s="142"/>
      <c r="S667" s="142"/>
    </row>
    <row r="668" spans="1:19" ht="12.75">
      <c r="A668" s="142"/>
      <c r="B668" s="142"/>
      <c r="C668" s="142"/>
      <c r="D668" s="142"/>
      <c r="E668" s="142"/>
      <c r="F668" s="142"/>
      <c r="G668" s="142"/>
      <c r="H668" s="142"/>
      <c r="I668" s="142"/>
      <c r="J668" s="142"/>
      <c r="K668" s="142"/>
      <c r="L668" s="142"/>
      <c r="M668" s="142"/>
      <c r="N668" s="142"/>
      <c r="O668" s="142"/>
      <c r="P668" s="142"/>
      <c r="Q668" s="142"/>
      <c r="R668" s="142"/>
      <c r="S668" s="142"/>
    </row>
    <row r="669" spans="1:19" ht="12.75">
      <c r="A669" s="142"/>
      <c r="B669" s="142"/>
      <c r="C669" s="142"/>
      <c r="D669" s="142"/>
      <c r="E669" s="142"/>
      <c r="F669" s="142"/>
      <c r="G669" s="142"/>
      <c r="H669" s="142"/>
      <c r="I669" s="142"/>
      <c r="J669" s="142"/>
      <c r="K669" s="142"/>
      <c r="L669" s="142"/>
      <c r="M669" s="142"/>
      <c r="N669" s="142"/>
      <c r="O669" s="142"/>
      <c r="P669" s="142"/>
      <c r="Q669" s="142"/>
      <c r="R669" s="142"/>
      <c r="S669" s="142"/>
    </row>
    <row r="670" spans="1:19" ht="12.75">
      <c r="A670" s="142"/>
      <c r="B670" s="142"/>
      <c r="C670" s="142"/>
      <c r="D670" s="142"/>
      <c r="E670" s="142"/>
      <c r="F670" s="142"/>
      <c r="G670" s="142"/>
      <c r="H670" s="142"/>
      <c r="I670" s="142"/>
      <c r="J670" s="142"/>
      <c r="K670" s="142"/>
      <c r="L670" s="142"/>
      <c r="M670" s="142"/>
      <c r="N670" s="142"/>
      <c r="O670" s="142"/>
      <c r="P670" s="142"/>
      <c r="Q670" s="142"/>
      <c r="R670" s="142"/>
      <c r="S670" s="142"/>
    </row>
    <row r="671" spans="1:19" ht="12.75">
      <c r="A671" s="142"/>
      <c r="B671" s="142"/>
      <c r="C671" s="142"/>
      <c r="D671" s="142"/>
      <c r="E671" s="142"/>
      <c r="F671" s="142"/>
      <c r="G671" s="142"/>
      <c r="H671" s="142"/>
      <c r="I671" s="142"/>
      <c r="J671" s="142"/>
      <c r="K671" s="142"/>
      <c r="L671" s="142"/>
      <c r="M671" s="142"/>
      <c r="N671" s="142"/>
      <c r="O671" s="142"/>
      <c r="P671" s="142"/>
      <c r="Q671" s="142"/>
      <c r="R671" s="142"/>
      <c r="S671" s="142"/>
    </row>
    <row r="672" spans="1:19" ht="12.75">
      <c r="A672" s="142"/>
      <c r="B672" s="142"/>
      <c r="C672" s="142"/>
      <c r="D672" s="142"/>
      <c r="E672" s="142"/>
      <c r="F672" s="142"/>
      <c r="G672" s="142"/>
      <c r="H672" s="142"/>
      <c r="I672" s="142"/>
      <c r="J672" s="142"/>
      <c r="K672" s="142"/>
      <c r="L672" s="142"/>
      <c r="M672" s="142"/>
      <c r="N672" s="142"/>
      <c r="O672" s="142"/>
      <c r="P672" s="142"/>
      <c r="Q672" s="142"/>
      <c r="R672" s="142"/>
      <c r="S672" s="142"/>
    </row>
    <row r="673" spans="1:19" ht="12.75">
      <c r="A673" s="142"/>
      <c r="B673" s="142"/>
      <c r="C673" s="142"/>
      <c r="D673" s="142"/>
      <c r="E673" s="142"/>
      <c r="F673" s="142"/>
      <c r="G673" s="142"/>
      <c r="H673" s="142"/>
      <c r="I673" s="142"/>
      <c r="J673" s="142"/>
      <c r="K673" s="142"/>
      <c r="L673" s="142"/>
      <c r="M673" s="142"/>
      <c r="N673" s="142"/>
      <c r="O673" s="142"/>
      <c r="P673" s="142"/>
      <c r="Q673" s="142"/>
      <c r="R673" s="142"/>
      <c r="S673" s="142"/>
    </row>
    <row r="674" spans="1:19" ht="12.75">
      <c r="A674" s="142"/>
      <c r="B674" s="142"/>
      <c r="C674" s="142"/>
      <c r="D674" s="142"/>
      <c r="E674" s="142"/>
      <c r="F674" s="142"/>
      <c r="G674" s="142"/>
      <c r="H674" s="142"/>
      <c r="I674" s="142"/>
      <c r="J674" s="142"/>
      <c r="K674" s="142"/>
      <c r="L674" s="142"/>
      <c r="M674" s="142"/>
      <c r="N674" s="142"/>
      <c r="O674" s="142"/>
      <c r="P674" s="142"/>
      <c r="Q674" s="142"/>
      <c r="R674" s="142"/>
      <c r="S674" s="142"/>
    </row>
    <row r="675" spans="1:19" ht="12.75">
      <c r="A675" s="142"/>
      <c r="B675" s="142"/>
      <c r="C675" s="142"/>
      <c r="D675" s="142"/>
      <c r="E675" s="142"/>
      <c r="F675" s="142"/>
      <c r="G675" s="142"/>
      <c r="H675" s="142"/>
      <c r="I675" s="142"/>
      <c r="J675" s="142"/>
      <c r="K675" s="142"/>
      <c r="L675" s="142"/>
      <c r="M675" s="142"/>
      <c r="N675" s="142"/>
      <c r="O675" s="142"/>
      <c r="P675" s="142"/>
      <c r="Q675" s="142"/>
      <c r="R675" s="142"/>
      <c r="S675" s="142"/>
    </row>
    <row r="676" spans="1:19" ht="12.75">
      <c r="A676" s="142"/>
      <c r="B676" s="142"/>
      <c r="C676" s="142"/>
      <c r="D676" s="142"/>
      <c r="E676" s="142"/>
      <c r="F676" s="142"/>
      <c r="G676" s="142"/>
      <c r="H676" s="142"/>
      <c r="I676" s="142"/>
      <c r="J676" s="142"/>
      <c r="K676" s="142"/>
      <c r="L676" s="142"/>
      <c r="M676" s="142"/>
      <c r="N676" s="142"/>
      <c r="O676" s="142"/>
      <c r="P676" s="142"/>
      <c r="Q676" s="142"/>
      <c r="R676" s="142"/>
      <c r="S676" s="142"/>
    </row>
    <row r="677" spans="1:19" ht="12.75">
      <c r="A677" s="142"/>
      <c r="B677" s="142"/>
      <c r="C677" s="142"/>
      <c r="D677" s="142"/>
      <c r="E677" s="142"/>
      <c r="F677" s="142"/>
      <c r="G677" s="142"/>
      <c r="H677" s="142"/>
      <c r="I677" s="142"/>
      <c r="J677" s="142"/>
      <c r="K677" s="142"/>
      <c r="L677" s="142"/>
      <c r="M677" s="142"/>
      <c r="N677" s="142"/>
      <c r="O677" s="142"/>
      <c r="P677" s="142"/>
      <c r="Q677" s="142"/>
      <c r="R677" s="142"/>
      <c r="S677" s="142"/>
    </row>
    <row r="678" spans="1:19" ht="12.75">
      <c r="A678" s="142"/>
      <c r="B678" s="142"/>
      <c r="C678" s="142"/>
      <c r="D678" s="142"/>
      <c r="E678" s="142"/>
      <c r="F678" s="142"/>
      <c r="G678" s="142"/>
      <c r="H678" s="142"/>
      <c r="I678" s="142"/>
      <c r="J678" s="142"/>
      <c r="K678" s="142"/>
      <c r="L678" s="142"/>
      <c r="M678" s="142"/>
      <c r="N678" s="142"/>
      <c r="O678" s="142"/>
      <c r="P678" s="142"/>
      <c r="Q678" s="142"/>
      <c r="R678" s="142"/>
      <c r="S678" s="142"/>
    </row>
    <row r="679" spans="1:19" ht="12.75">
      <c r="A679" s="142"/>
      <c r="B679" s="142"/>
      <c r="C679" s="142"/>
      <c r="D679" s="142"/>
      <c r="E679" s="142"/>
      <c r="F679" s="142"/>
      <c r="G679" s="142"/>
      <c r="H679" s="142"/>
      <c r="I679" s="142"/>
      <c r="J679" s="142"/>
      <c r="K679" s="142"/>
      <c r="L679" s="142"/>
      <c r="M679" s="142"/>
      <c r="N679" s="142"/>
      <c r="O679" s="142"/>
      <c r="P679" s="142"/>
      <c r="Q679" s="142"/>
      <c r="R679" s="142"/>
      <c r="S679" s="142"/>
    </row>
    <row r="680" spans="1:19" ht="12.75">
      <c r="A680" s="142"/>
      <c r="B680" s="142"/>
      <c r="C680" s="142"/>
      <c r="D680" s="142"/>
      <c r="E680" s="142"/>
      <c r="F680" s="142"/>
      <c r="G680" s="142"/>
      <c r="H680" s="142"/>
      <c r="I680" s="142"/>
      <c r="J680" s="142"/>
      <c r="K680" s="142"/>
      <c r="L680" s="142"/>
      <c r="M680" s="142"/>
      <c r="N680" s="142"/>
      <c r="O680" s="142"/>
      <c r="P680" s="142"/>
      <c r="Q680" s="142"/>
      <c r="R680" s="142"/>
      <c r="S680" s="142"/>
    </row>
    <row r="681" spans="1:19" ht="12.75">
      <c r="A681" s="142"/>
      <c r="B681" s="142"/>
      <c r="C681" s="142"/>
      <c r="D681" s="142"/>
      <c r="E681" s="142"/>
      <c r="F681" s="142"/>
      <c r="G681" s="142"/>
      <c r="H681" s="142"/>
      <c r="I681" s="142"/>
      <c r="J681" s="142"/>
      <c r="K681" s="142"/>
      <c r="L681" s="142"/>
      <c r="M681" s="142"/>
      <c r="N681" s="142"/>
      <c r="O681" s="142"/>
      <c r="P681" s="142"/>
      <c r="Q681" s="142"/>
      <c r="R681" s="142"/>
      <c r="S681" s="142"/>
    </row>
    <row r="682" spans="1:19" ht="12.75">
      <c r="A682" s="142"/>
      <c r="B682" s="142"/>
      <c r="C682" s="142"/>
      <c r="D682" s="142"/>
      <c r="E682" s="142"/>
      <c r="F682" s="142"/>
      <c r="G682" s="142"/>
      <c r="H682" s="142"/>
      <c r="I682" s="142"/>
      <c r="J682" s="142"/>
      <c r="K682" s="142"/>
      <c r="L682" s="142"/>
      <c r="M682" s="142"/>
      <c r="N682" s="142"/>
      <c r="O682" s="142"/>
      <c r="P682" s="142"/>
      <c r="Q682" s="142"/>
      <c r="R682" s="142"/>
      <c r="S682" s="142"/>
    </row>
    <row r="683" spans="1:19" ht="12.75">
      <c r="A683" s="142"/>
      <c r="B683" s="142"/>
      <c r="C683" s="142"/>
      <c r="D683" s="142"/>
      <c r="E683" s="142"/>
      <c r="F683" s="142"/>
      <c r="G683" s="142"/>
      <c r="H683" s="142"/>
      <c r="I683" s="142"/>
      <c r="J683" s="142"/>
      <c r="K683" s="142"/>
      <c r="L683" s="142"/>
      <c r="M683" s="142"/>
      <c r="N683" s="142"/>
      <c r="O683" s="142"/>
      <c r="P683" s="142"/>
      <c r="Q683" s="142"/>
      <c r="R683" s="142"/>
      <c r="S683" s="142"/>
    </row>
    <row r="684" spans="1:19" ht="12.75">
      <c r="A684" s="142"/>
      <c r="B684" s="142"/>
      <c r="C684" s="142"/>
      <c r="D684" s="142"/>
      <c r="E684" s="142"/>
      <c r="F684" s="142"/>
      <c r="G684" s="142"/>
      <c r="H684" s="142"/>
      <c r="I684" s="142"/>
      <c r="J684" s="142"/>
      <c r="K684" s="142"/>
      <c r="L684" s="142"/>
      <c r="M684" s="142"/>
      <c r="N684" s="142"/>
      <c r="O684" s="142"/>
      <c r="P684" s="142"/>
      <c r="Q684" s="142"/>
      <c r="R684" s="142"/>
      <c r="S684" s="142"/>
    </row>
    <row r="685" spans="1:19" ht="12.75">
      <c r="A685" s="142"/>
      <c r="B685" s="142"/>
      <c r="C685" s="142"/>
      <c r="D685" s="142"/>
      <c r="E685" s="142"/>
      <c r="F685" s="142"/>
      <c r="G685" s="142"/>
      <c r="H685" s="142"/>
      <c r="I685" s="142"/>
      <c r="J685" s="142"/>
      <c r="K685" s="142"/>
      <c r="L685" s="142"/>
      <c r="M685" s="142"/>
      <c r="N685" s="142"/>
      <c r="O685" s="142"/>
      <c r="P685" s="142"/>
      <c r="Q685" s="142"/>
      <c r="R685" s="142"/>
      <c r="S685" s="142"/>
    </row>
    <row r="686" spans="1:19" ht="12.75">
      <c r="A686" s="142"/>
      <c r="B686" s="142"/>
      <c r="C686" s="142"/>
      <c r="D686" s="142"/>
      <c r="E686" s="142"/>
      <c r="F686" s="142"/>
      <c r="G686" s="142"/>
      <c r="H686" s="142"/>
      <c r="I686" s="142"/>
      <c r="J686" s="142"/>
      <c r="K686" s="142"/>
      <c r="L686" s="142"/>
      <c r="M686" s="142"/>
      <c r="N686" s="142"/>
      <c r="O686" s="142"/>
      <c r="P686" s="142"/>
      <c r="Q686" s="142"/>
      <c r="R686" s="142"/>
      <c r="S686" s="142"/>
    </row>
    <row r="687" spans="1:19" ht="12.75">
      <c r="A687" s="142"/>
      <c r="B687" s="142"/>
      <c r="C687" s="142"/>
      <c r="D687" s="142"/>
      <c r="E687" s="142"/>
      <c r="F687" s="142"/>
      <c r="G687" s="142"/>
      <c r="H687" s="142"/>
      <c r="I687" s="142"/>
      <c r="J687" s="142"/>
      <c r="K687" s="142"/>
      <c r="L687" s="142"/>
      <c r="M687" s="142"/>
      <c r="N687" s="142"/>
      <c r="O687" s="142"/>
      <c r="P687" s="142"/>
      <c r="Q687" s="142"/>
      <c r="R687" s="142"/>
      <c r="S687" s="142"/>
    </row>
    <row r="688" spans="1:19" ht="12.75">
      <c r="A688" s="142"/>
      <c r="B688" s="142"/>
      <c r="C688" s="142"/>
      <c r="D688" s="142"/>
      <c r="E688" s="142"/>
      <c r="F688" s="142"/>
      <c r="G688" s="142"/>
      <c r="H688" s="142"/>
      <c r="I688" s="142"/>
      <c r="J688" s="142"/>
      <c r="K688" s="142"/>
      <c r="L688" s="142"/>
      <c r="M688" s="142"/>
      <c r="N688" s="142"/>
      <c r="O688" s="142"/>
      <c r="P688" s="142"/>
      <c r="Q688" s="142"/>
      <c r="R688" s="142"/>
      <c r="S688" s="142"/>
    </row>
    <row r="689" spans="1:19" ht="12.75">
      <c r="A689" s="142"/>
      <c r="B689" s="142"/>
      <c r="C689" s="142"/>
      <c r="D689" s="142"/>
      <c r="E689" s="142"/>
      <c r="F689" s="142"/>
      <c r="G689" s="142"/>
      <c r="H689" s="142"/>
      <c r="I689" s="142"/>
      <c r="J689" s="142"/>
      <c r="K689" s="142"/>
      <c r="L689" s="142"/>
      <c r="M689" s="142"/>
      <c r="N689" s="142"/>
      <c r="O689" s="142"/>
      <c r="P689" s="142"/>
      <c r="Q689" s="142"/>
      <c r="R689" s="142"/>
      <c r="S689" s="142"/>
    </row>
    <row r="690" spans="1:19" ht="12.75">
      <c r="A690" s="142"/>
      <c r="B690" s="142"/>
      <c r="C690" s="142"/>
      <c r="D690" s="142"/>
      <c r="E690" s="142"/>
      <c r="F690" s="142"/>
      <c r="G690" s="142"/>
      <c r="H690" s="142"/>
      <c r="I690" s="142"/>
      <c r="J690" s="142"/>
      <c r="K690" s="142"/>
      <c r="L690" s="142"/>
      <c r="M690" s="142"/>
      <c r="N690" s="142"/>
      <c r="O690" s="142"/>
      <c r="P690" s="142"/>
      <c r="Q690" s="142"/>
      <c r="R690" s="142"/>
      <c r="S690" s="142"/>
    </row>
    <row r="691" spans="1:19" ht="12.75">
      <c r="A691" s="142"/>
      <c r="B691" s="142"/>
      <c r="C691" s="142"/>
      <c r="D691" s="142"/>
      <c r="E691" s="142"/>
      <c r="F691" s="142"/>
      <c r="G691" s="142"/>
      <c r="H691" s="142"/>
      <c r="I691" s="142"/>
      <c r="J691" s="142"/>
      <c r="K691" s="142"/>
      <c r="L691" s="142"/>
      <c r="M691" s="142"/>
      <c r="N691" s="142"/>
      <c r="O691" s="142"/>
      <c r="P691" s="142"/>
      <c r="Q691" s="142"/>
      <c r="R691" s="142"/>
      <c r="S691" s="142"/>
    </row>
    <row r="692" spans="1:19" ht="12.75">
      <c r="A692" s="142"/>
      <c r="B692" s="142"/>
      <c r="C692" s="142"/>
      <c r="D692" s="142"/>
      <c r="E692" s="142"/>
      <c r="F692" s="142"/>
      <c r="G692" s="142"/>
      <c r="H692" s="142"/>
      <c r="I692" s="142"/>
      <c r="J692" s="142"/>
      <c r="K692" s="142"/>
      <c r="L692" s="142"/>
      <c r="M692" s="142"/>
      <c r="N692" s="142"/>
      <c r="O692" s="142"/>
      <c r="P692" s="142"/>
      <c r="Q692" s="142"/>
      <c r="R692" s="142"/>
      <c r="S692" s="142"/>
    </row>
    <row r="693" spans="1:19" ht="12.75">
      <c r="A693" s="142"/>
      <c r="B693" s="142"/>
      <c r="C693" s="142"/>
      <c r="D693" s="142"/>
      <c r="E693" s="142"/>
      <c r="F693" s="142"/>
      <c r="G693" s="142"/>
      <c r="H693" s="142"/>
      <c r="I693" s="142"/>
      <c r="J693" s="142"/>
      <c r="K693" s="142"/>
      <c r="L693" s="142"/>
      <c r="M693" s="142"/>
      <c r="N693" s="142"/>
      <c r="O693" s="142"/>
      <c r="P693" s="142"/>
      <c r="Q693" s="142"/>
      <c r="R693" s="142"/>
      <c r="S693" s="142"/>
    </row>
    <row r="694" spans="1:19" ht="12.75">
      <c r="A694" s="142"/>
      <c r="B694" s="142"/>
      <c r="C694" s="142"/>
      <c r="D694" s="142"/>
      <c r="E694" s="142"/>
      <c r="F694" s="142"/>
      <c r="G694" s="142"/>
      <c r="H694" s="142"/>
      <c r="I694" s="142"/>
      <c r="J694" s="142"/>
      <c r="K694" s="142"/>
      <c r="L694" s="142"/>
      <c r="M694" s="142"/>
      <c r="N694" s="142"/>
      <c r="O694" s="142"/>
      <c r="P694" s="142"/>
      <c r="Q694" s="142"/>
      <c r="R694" s="142"/>
      <c r="S694" s="142"/>
    </row>
    <row r="695" spans="1:19" ht="12.75">
      <c r="A695" s="142"/>
      <c r="B695" s="142"/>
      <c r="C695" s="142"/>
      <c r="D695" s="142"/>
      <c r="E695" s="142"/>
      <c r="F695" s="142"/>
      <c r="G695" s="142"/>
      <c r="H695" s="142"/>
      <c r="I695" s="142"/>
      <c r="J695" s="142"/>
      <c r="K695" s="142"/>
      <c r="L695" s="142"/>
      <c r="M695" s="142"/>
      <c r="N695" s="142"/>
      <c r="O695" s="142"/>
      <c r="P695" s="142"/>
      <c r="Q695" s="142"/>
      <c r="R695" s="142"/>
      <c r="S695" s="142"/>
    </row>
    <row r="696" spans="1:19" ht="12.75">
      <c r="A696" s="142"/>
      <c r="B696" s="142"/>
      <c r="C696" s="142"/>
      <c r="D696" s="142"/>
      <c r="E696" s="142"/>
      <c r="F696" s="142"/>
      <c r="G696" s="142"/>
      <c r="H696" s="142"/>
      <c r="I696" s="142"/>
      <c r="J696" s="142"/>
      <c r="K696" s="142"/>
      <c r="L696" s="142"/>
      <c r="M696" s="142"/>
      <c r="N696" s="142"/>
      <c r="O696" s="142"/>
      <c r="P696" s="142"/>
      <c r="Q696" s="142"/>
      <c r="R696" s="142"/>
      <c r="S696" s="142"/>
    </row>
    <row r="697" spans="1:19" ht="12.75">
      <c r="A697" s="142"/>
      <c r="B697" s="142"/>
      <c r="C697" s="142"/>
      <c r="D697" s="142"/>
      <c r="E697" s="142"/>
      <c r="F697" s="142"/>
      <c r="G697" s="142"/>
      <c r="H697" s="142"/>
      <c r="I697" s="142"/>
      <c r="J697" s="142"/>
      <c r="K697" s="142"/>
      <c r="L697" s="142"/>
      <c r="M697" s="142"/>
      <c r="N697" s="142"/>
      <c r="O697" s="142"/>
      <c r="P697" s="142"/>
      <c r="Q697" s="142"/>
      <c r="R697" s="142"/>
      <c r="S697" s="142"/>
    </row>
    <row r="698" spans="1:19" ht="12.75">
      <c r="A698" s="142"/>
      <c r="B698" s="142"/>
      <c r="C698" s="142"/>
      <c r="D698" s="142"/>
      <c r="E698" s="142"/>
      <c r="F698" s="142"/>
      <c r="G698" s="142"/>
      <c r="H698" s="142"/>
      <c r="I698" s="142"/>
      <c r="J698" s="142"/>
      <c r="K698" s="142"/>
      <c r="L698" s="142"/>
      <c r="M698" s="142"/>
      <c r="N698" s="142"/>
      <c r="O698" s="142"/>
      <c r="P698" s="142"/>
      <c r="Q698" s="142"/>
      <c r="R698" s="142"/>
      <c r="S698" s="142"/>
    </row>
    <row r="699" spans="1:19" ht="12.75">
      <c r="A699" s="142"/>
      <c r="B699" s="142"/>
      <c r="C699" s="142"/>
      <c r="D699" s="142"/>
      <c r="E699" s="142"/>
      <c r="F699" s="142"/>
      <c r="G699" s="142"/>
      <c r="H699" s="142"/>
      <c r="I699" s="142"/>
      <c r="J699" s="142"/>
      <c r="K699" s="142"/>
      <c r="L699" s="142"/>
      <c r="M699" s="142"/>
      <c r="N699" s="142"/>
      <c r="O699" s="142"/>
      <c r="P699" s="142"/>
      <c r="Q699" s="142"/>
      <c r="R699" s="142"/>
      <c r="S699" s="142"/>
    </row>
    <row r="700" spans="1:19" ht="12.75">
      <c r="A700" s="142"/>
      <c r="B700" s="142"/>
      <c r="C700" s="142"/>
      <c r="D700" s="142"/>
      <c r="E700" s="142"/>
      <c r="F700" s="142"/>
      <c r="G700" s="142"/>
      <c r="H700" s="142"/>
      <c r="I700" s="142"/>
      <c r="J700" s="142"/>
      <c r="K700" s="142"/>
      <c r="L700" s="142"/>
      <c r="M700" s="142"/>
      <c r="N700" s="142"/>
      <c r="O700" s="142"/>
      <c r="P700" s="142"/>
      <c r="Q700" s="142"/>
      <c r="R700" s="142"/>
      <c r="S700" s="142"/>
    </row>
    <row r="701" spans="1:19" ht="12.75">
      <c r="A701" s="142"/>
      <c r="B701" s="142"/>
      <c r="C701" s="142"/>
      <c r="D701" s="142"/>
      <c r="E701" s="142"/>
      <c r="F701" s="142"/>
      <c r="G701" s="142"/>
      <c r="H701" s="142"/>
      <c r="I701" s="142"/>
      <c r="J701" s="142"/>
      <c r="K701" s="142"/>
      <c r="L701" s="142"/>
      <c r="M701" s="142"/>
      <c r="N701" s="142"/>
      <c r="O701" s="142"/>
      <c r="P701" s="142"/>
      <c r="Q701" s="142"/>
      <c r="R701" s="142"/>
      <c r="S701" s="142"/>
    </row>
    <row r="702" spans="1:19" ht="12.75">
      <c r="A702" s="142"/>
      <c r="B702" s="142"/>
      <c r="C702" s="142"/>
      <c r="D702" s="142"/>
      <c r="E702" s="142"/>
      <c r="F702" s="142"/>
      <c r="G702" s="142"/>
      <c r="H702" s="142"/>
      <c r="I702" s="142"/>
      <c r="J702" s="142"/>
      <c r="K702" s="142"/>
      <c r="L702" s="142"/>
      <c r="M702" s="142"/>
      <c r="N702" s="142"/>
      <c r="O702" s="142"/>
      <c r="P702" s="142"/>
      <c r="Q702" s="142"/>
      <c r="R702" s="142"/>
      <c r="S702" s="142"/>
    </row>
    <row r="703" spans="1:19" ht="12.75">
      <c r="A703" s="142"/>
      <c r="B703" s="142"/>
      <c r="C703" s="142"/>
      <c r="D703" s="142"/>
      <c r="E703" s="142"/>
      <c r="F703" s="142"/>
      <c r="G703" s="142"/>
      <c r="H703" s="142"/>
      <c r="I703" s="142"/>
      <c r="J703" s="142"/>
      <c r="K703" s="142"/>
      <c r="L703" s="142"/>
      <c r="M703" s="142"/>
      <c r="N703" s="142"/>
      <c r="O703" s="142"/>
      <c r="P703" s="142"/>
      <c r="Q703" s="142"/>
      <c r="R703" s="142"/>
      <c r="S703" s="142"/>
    </row>
    <row r="704" spans="1:19" ht="12.75">
      <c r="A704" s="142"/>
      <c r="B704" s="142"/>
      <c r="C704" s="142"/>
      <c r="D704" s="142"/>
      <c r="E704" s="142"/>
      <c r="F704" s="142"/>
      <c r="G704" s="142"/>
      <c r="H704" s="142"/>
      <c r="I704" s="142"/>
      <c r="J704" s="142"/>
      <c r="K704" s="142"/>
      <c r="L704" s="142"/>
      <c r="M704" s="142"/>
      <c r="N704" s="142"/>
      <c r="O704" s="142"/>
      <c r="P704" s="142"/>
      <c r="Q704" s="142"/>
      <c r="R704" s="142"/>
      <c r="S704" s="142"/>
    </row>
    <row r="705" spans="1:19" ht="12.75">
      <c r="A705" s="142"/>
      <c r="B705" s="142"/>
      <c r="C705" s="142"/>
      <c r="D705" s="142"/>
      <c r="E705" s="142"/>
      <c r="F705" s="142"/>
      <c r="G705" s="142"/>
      <c r="H705" s="142"/>
      <c r="I705" s="142"/>
      <c r="J705" s="142"/>
      <c r="K705" s="142"/>
      <c r="L705" s="142"/>
      <c r="M705" s="142"/>
      <c r="N705" s="142"/>
      <c r="O705" s="142"/>
      <c r="P705" s="142"/>
      <c r="Q705" s="142"/>
      <c r="R705" s="142"/>
      <c r="S705" s="142"/>
    </row>
    <row r="706" spans="1:19" ht="12.75">
      <c r="A706" s="142"/>
      <c r="B706" s="142"/>
      <c r="C706" s="142"/>
      <c r="D706" s="142"/>
      <c r="E706" s="142"/>
      <c r="F706" s="142"/>
      <c r="G706" s="142"/>
      <c r="H706" s="142"/>
      <c r="I706" s="142"/>
      <c r="J706" s="142"/>
      <c r="K706" s="142"/>
      <c r="L706" s="142"/>
      <c r="M706" s="142"/>
      <c r="N706" s="142"/>
      <c r="O706" s="142"/>
      <c r="P706" s="142"/>
      <c r="Q706" s="142"/>
      <c r="R706" s="142"/>
      <c r="S706" s="142"/>
    </row>
    <row r="707" spans="1:19" ht="12.75">
      <c r="A707" s="142"/>
      <c r="B707" s="142"/>
      <c r="C707" s="142"/>
      <c r="D707" s="142"/>
      <c r="E707" s="142"/>
      <c r="F707" s="142"/>
      <c r="G707" s="142"/>
      <c r="H707" s="142"/>
      <c r="I707" s="142"/>
      <c r="J707" s="142"/>
      <c r="K707" s="142"/>
      <c r="L707" s="142"/>
      <c r="M707" s="142"/>
      <c r="N707" s="142"/>
      <c r="O707" s="142"/>
      <c r="P707" s="142"/>
      <c r="Q707" s="142"/>
      <c r="R707" s="142"/>
      <c r="S707" s="142"/>
    </row>
    <row r="708" spans="1:19" ht="12.75">
      <c r="A708" s="142"/>
      <c r="B708" s="142"/>
      <c r="C708" s="142"/>
      <c r="D708" s="142"/>
      <c r="E708" s="142"/>
      <c r="F708" s="142"/>
      <c r="G708" s="142"/>
      <c r="H708" s="142"/>
      <c r="I708" s="142"/>
      <c r="J708" s="142"/>
      <c r="K708" s="142"/>
      <c r="L708" s="142"/>
      <c r="M708" s="142"/>
      <c r="N708" s="142"/>
      <c r="O708" s="142"/>
      <c r="P708" s="142"/>
      <c r="Q708" s="142"/>
      <c r="R708" s="142"/>
      <c r="S708" s="142"/>
    </row>
    <row r="709" spans="1:19" ht="12.75">
      <c r="A709" s="142"/>
      <c r="B709" s="142"/>
      <c r="C709" s="142"/>
      <c r="D709" s="142"/>
      <c r="E709" s="142"/>
      <c r="F709" s="142"/>
      <c r="G709" s="142"/>
      <c r="H709" s="142"/>
      <c r="I709" s="142"/>
      <c r="J709" s="142"/>
      <c r="K709" s="142"/>
      <c r="L709" s="142"/>
      <c r="M709" s="142"/>
      <c r="N709" s="142"/>
      <c r="O709" s="142"/>
      <c r="P709" s="142"/>
      <c r="Q709" s="142"/>
      <c r="R709" s="142"/>
      <c r="S709" s="142"/>
    </row>
    <row r="710" spans="1:19" ht="12.75">
      <c r="A710" s="142"/>
      <c r="B710" s="142"/>
      <c r="C710" s="142"/>
      <c r="D710" s="142"/>
      <c r="E710" s="142"/>
      <c r="F710" s="142"/>
      <c r="G710" s="142"/>
      <c r="H710" s="142"/>
      <c r="I710" s="142"/>
      <c r="J710" s="142"/>
      <c r="K710" s="142"/>
      <c r="L710" s="142"/>
      <c r="M710" s="142"/>
      <c r="N710" s="142"/>
      <c r="O710" s="142"/>
      <c r="P710" s="142"/>
      <c r="Q710" s="142"/>
      <c r="R710" s="142"/>
      <c r="S710" s="142"/>
    </row>
    <row r="711" spans="1:19" ht="12.75">
      <c r="A711" s="142"/>
      <c r="B711" s="142"/>
      <c r="C711" s="142"/>
      <c r="D711" s="142"/>
      <c r="E711" s="142"/>
      <c r="F711" s="142"/>
      <c r="G711" s="142"/>
      <c r="H711" s="142"/>
      <c r="I711" s="142"/>
      <c r="J711" s="142"/>
      <c r="K711" s="142"/>
      <c r="L711" s="142"/>
      <c r="M711" s="142"/>
      <c r="N711" s="142"/>
      <c r="O711" s="142"/>
      <c r="P711" s="142"/>
      <c r="Q711" s="142"/>
      <c r="R711" s="142"/>
      <c r="S711" s="142"/>
    </row>
    <row r="712" spans="1:19" ht="12.75">
      <c r="A712" s="142"/>
      <c r="B712" s="142"/>
      <c r="C712" s="142"/>
      <c r="D712" s="142"/>
      <c r="E712" s="142"/>
      <c r="F712" s="142"/>
      <c r="G712" s="142"/>
      <c r="H712" s="142"/>
      <c r="I712" s="142"/>
      <c r="J712" s="142"/>
      <c r="K712" s="142"/>
      <c r="L712" s="142"/>
      <c r="M712" s="142"/>
      <c r="N712" s="142"/>
      <c r="O712" s="142"/>
      <c r="P712" s="142"/>
      <c r="Q712" s="142"/>
      <c r="R712" s="142"/>
      <c r="S712" s="142"/>
    </row>
    <row r="713" spans="1:19" ht="12.75">
      <c r="A713" s="142"/>
      <c r="B713" s="142"/>
      <c r="C713" s="142"/>
      <c r="D713" s="142"/>
      <c r="E713" s="142"/>
      <c r="F713" s="142"/>
      <c r="G713" s="142"/>
      <c r="H713" s="142"/>
      <c r="I713" s="142"/>
      <c r="J713" s="142"/>
      <c r="K713" s="142"/>
      <c r="L713" s="142"/>
      <c r="M713" s="142"/>
      <c r="N713" s="142"/>
      <c r="O713" s="142"/>
      <c r="P713" s="142"/>
      <c r="Q713" s="142"/>
      <c r="R713" s="142"/>
      <c r="S713" s="142"/>
    </row>
    <row r="714" spans="1:19" ht="12.75">
      <c r="A714" s="142"/>
      <c r="B714" s="142"/>
      <c r="C714" s="142"/>
      <c r="D714" s="142"/>
      <c r="E714" s="142"/>
      <c r="F714" s="142"/>
      <c r="G714" s="142"/>
      <c r="H714" s="142"/>
      <c r="I714" s="142"/>
      <c r="J714" s="142"/>
      <c r="K714" s="142"/>
      <c r="L714" s="142"/>
      <c r="M714" s="142"/>
      <c r="N714" s="142"/>
      <c r="O714" s="142"/>
      <c r="P714" s="142"/>
      <c r="Q714" s="142"/>
      <c r="R714" s="142"/>
      <c r="S714" s="142"/>
    </row>
    <row r="715" spans="1:19" ht="12.75">
      <c r="A715" s="142"/>
      <c r="B715" s="142"/>
      <c r="C715" s="142"/>
      <c r="D715" s="142"/>
      <c r="E715" s="142"/>
      <c r="F715" s="142"/>
      <c r="G715" s="142"/>
      <c r="H715" s="142"/>
      <c r="I715" s="142"/>
      <c r="J715" s="142"/>
      <c r="K715" s="142"/>
      <c r="L715" s="142"/>
      <c r="M715" s="142"/>
      <c r="N715" s="142"/>
      <c r="O715" s="142"/>
      <c r="P715" s="142"/>
      <c r="Q715" s="142"/>
      <c r="R715" s="142"/>
      <c r="S715" s="142"/>
    </row>
    <row r="716" spans="1:19" ht="12.75">
      <c r="A716" s="142"/>
      <c r="B716" s="142"/>
      <c r="C716" s="142"/>
      <c r="D716" s="142"/>
      <c r="E716" s="142"/>
      <c r="F716" s="142"/>
      <c r="G716" s="142"/>
      <c r="H716" s="142"/>
      <c r="I716" s="142"/>
      <c r="J716" s="142"/>
      <c r="K716" s="142"/>
      <c r="L716" s="142"/>
      <c r="M716" s="142"/>
      <c r="N716" s="142"/>
      <c r="O716" s="142"/>
      <c r="P716" s="142"/>
      <c r="Q716" s="142"/>
      <c r="R716" s="142"/>
      <c r="S716" s="142"/>
    </row>
    <row r="717" spans="1:19" ht="12.75">
      <c r="A717" s="142"/>
      <c r="B717" s="142"/>
      <c r="C717" s="142"/>
      <c r="D717" s="142"/>
      <c r="E717" s="142"/>
      <c r="F717" s="142"/>
      <c r="G717" s="142"/>
      <c r="H717" s="142"/>
      <c r="I717" s="142"/>
      <c r="J717" s="142"/>
      <c r="K717" s="142"/>
      <c r="L717" s="142"/>
      <c r="M717" s="142"/>
      <c r="N717" s="142"/>
      <c r="O717" s="142"/>
      <c r="P717" s="142"/>
      <c r="Q717" s="142"/>
      <c r="R717" s="142"/>
      <c r="S717" s="142"/>
    </row>
    <row r="718" spans="1:19" ht="12.75">
      <c r="A718" s="142"/>
      <c r="B718" s="142"/>
      <c r="C718" s="142"/>
      <c r="D718" s="142"/>
      <c r="E718" s="142"/>
      <c r="F718" s="142"/>
      <c r="G718" s="142"/>
      <c r="H718" s="142"/>
      <c r="I718" s="142"/>
      <c r="J718" s="142"/>
      <c r="K718" s="142"/>
      <c r="L718" s="142"/>
      <c r="M718" s="142"/>
      <c r="N718" s="142"/>
      <c r="O718" s="142"/>
      <c r="P718" s="142"/>
      <c r="Q718" s="142"/>
      <c r="R718" s="142"/>
      <c r="S718" s="142"/>
    </row>
    <row r="719" spans="1:19" ht="12.75">
      <c r="A719" s="142"/>
      <c r="B719" s="142"/>
      <c r="C719" s="142"/>
      <c r="D719" s="142"/>
      <c r="E719" s="142"/>
      <c r="F719" s="142"/>
      <c r="G719" s="142"/>
      <c r="H719" s="142"/>
      <c r="I719" s="142"/>
      <c r="J719" s="142"/>
      <c r="K719" s="142"/>
      <c r="L719" s="142"/>
      <c r="M719" s="142"/>
      <c r="N719" s="142"/>
      <c r="O719" s="142"/>
      <c r="P719" s="142"/>
      <c r="Q719" s="142"/>
      <c r="R719" s="142"/>
      <c r="S719" s="142"/>
    </row>
    <row r="720" spans="1:19" ht="12.75">
      <c r="A720" s="142"/>
      <c r="B720" s="142"/>
      <c r="C720" s="142"/>
      <c r="D720" s="142"/>
      <c r="E720" s="142"/>
      <c r="F720" s="142"/>
      <c r="G720" s="142"/>
      <c r="H720" s="142"/>
      <c r="I720" s="142"/>
      <c r="J720" s="142"/>
      <c r="K720" s="142"/>
      <c r="L720" s="142"/>
      <c r="M720" s="142"/>
      <c r="N720" s="142"/>
      <c r="O720" s="142"/>
      <c r="P720" s="142"/>
      <c r="Q720" s="142"/>
      <c r="R720" s="142"/>
      <c r="S720" s="142"/>
    </row>
    <row r="721" spans="1:19" ht="12.75">
      <c r="A721" s="142"/>
      <c r="B721" s="142"/>
      <c r="C721" s="142"/>
      <c r="D721" s="142"/>
      <c r="E721" s="142"/>
      <c r="F721" s="142"/>
      <c r="G721" s="142"/>
      <c r="H721" s="142"/>
      <c r="I721" s="142"/>
      <c r="J721" s="142"/>
      <c r="K721" s="142"/>
      <c r="L721" s="142"/>
      <c r="M721" s="142"/>
      <c r="N721" s="142"/>
      <c r="O721" s="142"/>
      <c r="P721" s="142"/>
      <c r="Q721" s="142"/>
      <c r="R721" s="142"/>
      <c r="S721" s="142"/>
    </row>
    <row r="722" spans="1:19" ht="12.75">
      <c r="A722" s="142"/>
      <c r="B722" s="142"/>
      <c r="C722" s="142"/>
      <c r="D722" s="142"/>
      <c r="E722" s="142"/>
      <c r="F722" s="142"/>
      <c r="G722" s="142"/>
      <c r="H722" s="142"/>
      <c r="I722" s="142"/>
      <c r="J722" s="142"/>
      <c r="K722" s="142"/>
      <c r="L722" s="142"/>
      <c r="M722" s="142"/>
      <c r="N722" s="142"/>
      <c r="O722" s="142"/>
      <c r="P722" s="142"/>
      <c r="Q722" s="142"/>
      <c r="R722" s="142"/>
      <c r="S722" s="142"/>
    </row>
    <row r="723" spans="1:19" ht="12.75">
      <c r="A723" s="142"/>
      <c r="B723" s="142"/>
      <c r="C723" s="142"/>
      <c r="D723" s="142"/>
      <c r="E723" s="142"/>
      <c r="F723" s="142"/>
      <c r="G723" s="142"/>
      <c r="H723" s="142"/>
      <c r="I723" s="142"/>
      <c r="J723" s="142"/>
      <c r="K723" s="142"/>
      <c r="L723" s="142"/>
      <c r="M723" s="142"/>
      <c r="N723" s="142"/>
      <c r="O723" s="142"/>
      <c r="P723" s="142"/>
      <c r="Q723" s="142"/>
      <c r="R723" s="142"/>
      <c r="S723" s="142"/>
    </row>
    <row r="724" spans="1:19" ht="12.75">
      <c r="A724" s="142"/>
      <c r="B724" s="142"/>
      <c r="C724" s="142"/>
      <c r="D724" s="142"/>
      <c r="E724" s="142"/>
      <c r="F724" s="142"/>
      <c r="G724" s="142"/>
      <c r="H724" s="142"/>
      <c r="I724" s="142"/>
      <c r="J724" s="142"/>
      <c r="K724" s="142"/>
      <c r="L724" s="142"/>
      <c r="M724" s="142"/>
      <c r="N724" s="142"/>
      <c r="O724" s="142"/>
      <c r="P724" s="142"/>
      <c r="Q724" s="142"/>
      <c r="R724" s="142"/>
      <c r="S724" s="142"/>
    </row>
    <row r="725" spans="1:19" ht="12.75">
      <c r="A725" s="142"/>
      <c r="B725" s="142"/>
      <c r="C725" s="142"/>
      <c r="D725" s="142"/>
      <c r="E725" s="142"/>
      <c r="F725" s="142"/>
      <c r="G725" s="142"/>
      <c r="H725" s="142"/>
      <c r="I725" s="142"/>
      <c r="J725" s="142"/>
      <c r="K725" s="142"/>
      <c r="L725" s="142"/>
      <c r="M725" s="142"/>
      <c r="N725" s="142"/>
      <c r="O725" s="142"/>
      <c r="P725" s="142"/>
      <c r="Q725" s="142"/>
      <c r="R725" s="142"/>
      <c r="S725" s="142"/>
    </row>
    <row r="726" spans="1:19" ht="12.75">
      <c r="A726" s="142"/>
      <c r="B726" s="142"/>
      <c r="C726" s="142"/>
      <c r="D726" s="142"/>
      <c r="E726" s="142"/>
      <c r="F726" s="142"/>
      <c r="G726" s="142"/>
      <c r="H726" s="142"/>
      <c r="I726" s="142"/>
      <c r="J726" s="142"/>
      <c r="K726" s="142"/>
      <c r="L726" s="142"/>
      <c r="M726" s="142"/>
      <c r="N726" s="142"/>
      <c r="O726" s="142"/>
      <c r="P726" s="142"/>
      <c r="Q726" s="142"/>
      <c r="R726" s="142"/>
      <c r="S726" s="142"/>
    </row>
    <row r="727" spans="1:19" ht="12.75">
      <c r="A727" s="142"/>
      <c r="B727" s="142"/>
      <c r="C727" s="142"/>
      <c r="D727" s="142"/>
      <c r="E727" s="142"/>
      <c r="F727" s="142"/>
      <c r="G727" s="142"/>
      <c r="H727" s="142"/>
      <c r="I727" s="142"/>
      <c r="J727" s="142"/>
      <c r="K727" s="142"/>
      <c r="L727" s="142"/>
      <c r="M727" s="142"/>
      <c r="N727" s="142"/>
      <c r="O727" s="142"/>
      <c r="P727" s="142"/>
      <c r="Q727" s="142"/>
      <c r="R727" s="142"/>
      <c r="S727" s="142"/>
    </row>
    <row r="728" spans="1:19" ht="12.75">
      <c r="A728" s="142"/>
      <c r="B728" s="142"/>
      <c r="C728" s="142"/>
      <c r="D728" s="142"/>
      <c r="E728" s="142"/>
      <c r="F728" s="142"/>
      <c r="G728" s="142"/>
      <c r="H728" s="142"/>
      <c r="I728" s="142"/>
      <c r="J728" s="142"/>
      <c r="K728" s="142"/>
      <c r="L728" s="142"/>
      <c r="M728" s="142"/>
      <c r="N728" s="142"/>
      <c r="O728" s="142"/>
      <c r="P728" s="142"/>
      <c r="Q728" s="142"/>
      <c r="R728" s="142"/>
      <c r="S728" s="142"/>
    </row>
    <row r="729" spans="1:19" ht="12.75">
      <c r="A729" s="142"/>
      <c r="B729" s="142"/>
      <c r="C729" s="142"/>
      <c r="D729" s="142"/>
      <c r="E729" s="142"/>
      <c r="F729" s="142"/>
      <c r="G729" s="142"/>
      <c r="H729" s="142"/>
      <c r="I729" s="142"/>
      <c r="J729" s="142"/>
      <c r="K729" s="142"/>
      <c r="L729" s="142"/>
      <c r="M729" s="142"/>
      <c r="N729" s="142"/>
      <c r="O729" s="142"/>
      <c r="P729" s="142"/>
      <c r="Q729" s="142"/>
      <c r="R729" s="142"/>
      <c r="S729" s="142"/>
    </row>
    <row r="730" spans="1:19" ht="12.75">
      <c r="A730" s="142"/>
      <c r="B730" s="142"/>
      <c r="C730" s="142"/>
      <c r="D730" s="142"/>
      <c r="E730" s="142"/>
      <c r="F730" s="142"/>
      <c r="G730" s="142"/>
      <c r="H730" s="142"/>
      <c r="I730" s="142"/>
      <c r="J730" s="142"/>
      <c r="K730" s="142"/>
      <c r="L730" s="142"/>
      <c r="M730" s="142"/>
      <c r="N730" s="142"/>
      <c r="O730" s="142"/>
      <c r="P730" s="142"/>
      <c r="Q730" s="142"/>
      <c r="R730" s="142"/>
      <c r="S730" s="142"/>
    </row>
    <row r="731" spans="1:19" ht="12.75">
      <c r="A731" s="142"/>
      <c r="B731" s="142"/>
      <c r="C731" s="142"/>
      <c r="D731" s="142"/>
      <c r="E731" s="142"/>
      <c r="F731" s="142"/>
      <c r="G731" s="142"/>
      <c r="H731" s="142"/>
      <c r="I731" s="142"/>
      <c r="J731" s="142"/>
      <c r="K731" s="142"/>
      <c r="L731" s="142"/>
      <c r="M731" s="142"/>
      <c r="N731" s="142"/>
      <c r="O731" s="142"/>
      <c r="P731" s="142"/>
      <c r="Q731" s="142"/>
      <c r="R731" s="142"/>
      <c r="S731" s="142"/>
    </row>
    <row r="732" spans="1:19" ht="12.75">
      <c r="A732" s="142"/>
      <c r="B732" s="142"/>
      <c r="C732" s="142"/>
      <c r="D732" s="142"/>
      <c r="E732" s="142"/>
      <c r="F732" s="142"/>
      <c r="G732" s="142"/>
      <c r="H732" s="142"/>
      <c r="I732" s="142"/>
      <c r="J732" s="142"/>
      <c r="K732" s="142"/>
      <c r="L732" s="142"/>
      <c r="M732" s="142"/>
      <c r="N732" s="142"/>
      <c r="O732" s="142"/>
      <c r="P732" s="142"/>
      <c r="Q732" s="142"/>
      <c r="R732" s="142"/>
      <c r="S732" s="142"/>
    </row>
    <row r="733" spans="1:19" ht="12.75">
      <c r="A733" s="142"/>
      <c r="B733" s="142"/>
      <c r="C733" s="142"/>
      <c r="D733" s="142"/>
      <c r="E733" s="142"/>
      <c r="F733" s="142"/>
      <c r="G733" s="142"/>
      <c r="H733" s="142"/>
      <c r="I733" s="142"/>
      <c r="J733" s="142"/>
      <c r="K733" s="142"/>
      <c r="L733" s="142"/>
      <c r="M733" s="142"/>
      <c r="N733" s="142"/>
      <c r="O733" s="142"/>
      <c r="P733" s="142"/>
      <c r="Q733" s="142"/>
      <c r="R733" s="142"/>
      <c r="S733" s="142"/>
    </row>
    <row r="734" spans="1:19" ht="12.75">
      <c r="A734" s="142"/>
      <c r="B734" s="142"/>
      <c r="C734" s="142"/>
      <c r="D734" s="142"/>
      <c r="E734" s="142"/>
      <c r="F734" s="142"/>
      <c r="G734" s="142"/>
      <c r="H734" s="142"/>
      <c r="I734" s="142"/>
      <c r="J734" s="142"/>
      <c r="K734" s="142"/>
      <c r="L734" s="142"/>
      <c r="M734" s="142"/>
      <c r="N734" s="142"/>
      <c r="O734" s="142"/>
      <c r="P734" s="142"/>
      <c r="Q734" s="142"/>
      <c r="R734" s="142"/>
      <c r="S734" s="142"/>
    </row>
    <row r="735" spans="1:19" ht="12.75">
      <c r="A735" s="142"/>
      <c r="B735" s="142"/>
      <c r="C735" s="142"/>
      <c r="D735" s="142"/>
      <c r="E735" s="142"/>
      <c r="F735" s="142"/>
      <c r="G735" s="142"/>
      <c r="H735" s="142"/>
      <c r="I735" s="142"/>
      <c r="J735" s="142"/>
      <c r="K735" s="142"/>
      <c r="L735" s="142"/>
      <c r="M735" s="142"/>
      <c r="N735" s="142"/>
      <c r="O735" s="142"/>
      <c r="P735" s="142"/>
      <c r="Q735" s="142"/>
      <c r="R735" s="142"/>
      <c r="S735" s="142"/>
    </row>
    <row r="736" spans="1:19" ht="12.75">
      <c r="A736" s="142"/>
      <c r="B736" s="142"/>
      <c r="C736" s="142"/>
      <c r="D736" s="142"/>
      <c r="E736" s="142"/>
      <c r="F736" s="142"/>
      <c r="G736" s="142"/>
      <c r="H736" s="142"/>
      <c r="I736" s="142"/>
      <c r="J736" s="142"/>
      <c r="K736" s="142"/>
      <c r="L736" s="142"/>
      <c r="M736" s="142"/>
      <c r="N736" s="142"/>
      <c r="O736" s="142"/>
      <c r="P736" s="142"/>
      <c r="Q736" s="142"/>
      <c r="R736" s="142"/>
      <c r="S736" s="142"/>
    </row>
    <row r="737" spans="1:19" ht="12.75">
      <c r="A737" s="142"/>
      <c r="B737" s="142"/>
      <c r="C737" s="142"/>
      <c r="D737" s="142"/>
      <c r="E737" s="142"/>
      <c r="F737" s="142"/>
      <c r="G737" s="142"/>
      <c r="H737" s="142"/>
      <c r="I737" s="142"/>
      <c r="J737" s="142"/>
      <c r="K737" s="142"/>
      <c r="L737" s="142"/>
      <c r="M737" s="142"/>
      <c r="N737" s="142"/>
      <c r="O737" s="142"/>
      <c r="P737" s="142"/>
      <c r="Q737" s="142"/>
      <c r="R737" s="142"/>
      <c r="S737" s="142"/>
    </row>
    <row r="738" spans="1:19" ht="12.75">
      <c r="A738" s="142"/>
      <c r="B738" s="142"/>
      <c r="C738" s="142"/>
      <c r="D738" s="142"/>
      <c r="E738" s="142"/>
      <c r="F738" s="142"/>
      <c r="G738" s="142"/>
      <c r="H738" s="142"/>
      <c r="I738" s="142"/>
      <c r="J738" s="142"/>
      <c r="K738" s="142"/>
      <c r="L738" s="142"/>
      <c r="M738" s="142"/>
      <c r="N738" s="142"/>
      <c r="O738" s="142"/>
      <c r="P738" s="142"/>
      <c r="Q738" s="142"/>
      <c r="R738" s="142"/>
      <c r="S738" s="142"/>
    </row>
    <row r="739" spans="1:19" ht="12.75">
      <c r="A739" s="142"/>
      <c r="B739" s="142"/>
      <c r="C739" s="142"/>
      <c r="D739" s="142"/>
      <c r="E739" s="142"/>
      <c r="F739" s="142"/>
      <c r="G739" s="142"/>
      <c r="H739" s="142"/>
      <c r="I739" s="142"/>
      <c r="J739" s="142"/>
      <c r="K739" s="142"/>
      <c r="L739" s="142"/>
      <c r="M739" s="142"/>
      <c r="N739" s="142"/>
      <c r="O739" s="142"/>
      <c r="P739" s="142"/>
      <c r="Q739" s="142"/>
      <c r="R739" s="142"/>
      <c r="S739" s="142"/>
    </row>
    <row r="740" spans="1:19" ht="12.75">
      <c r="A740" s="142"/>
      <c r="B740" s="142"/>
      <c r="C740" s="142"/>
      <c r="D740" s="142"/>
      <c r="E740" s="142"/>
      <c r="F740" s="142"/>
      <c r="G740" s="142"/>
      <c r="H740" s="142"/>
      <c r="I740" s="142"/>
      <c r="J740" s="142"/>
      <c r="K740" s="142"/>
      <c r="L740" s="142"/>
      <c r="M740" s="142"/>
      <c r="N740" s="142"/>
      <c r="O740" s="142"/>
      <c r="P740" s="142"/>
      <c r="Q740" s="142"/>
      <c r="R740" s="142"/>
      <c r="S740" s="142"/>
    </row>
    <row r="741" spans="1:19" ht="12.75">
      <c r="A741" s="142"/>
      <c r="B741" s="142"/>
      <c r="C741" s="142"/>
      <c r="D741" s="142"/>
      <c r="E741" s="142"/>
      <c r="F741" s="142"/>
      <c r="G741" s="142"/>
      <c r="H741" s="142"/>
      <c r="I741" s="142"/>
      <c r="J741" s="142"/>
      <c r="K741" s="142"/>
      <c r="L741" s="142"/>
      <c r="M741" s="142"/>
      <c r="N741" s="142"/>
      <c r="O741" s="142"/>
      <c r="P741" s="142"/>
      <c r="Q741" s="142"/>
      <c r="R741" s="142"/>
      <c r="S741" s="142"/>
    </row>
    <row r="742" spans="1:19" ht="12.75">
      <c r="A742" s="142"/>
      <c r="B742" s="142"/>
      <c r="C742" s="142"/>
      <c r="D742" s="142"/>
      <c r="E742" s="142"/>
      <c r="F742" s="142"/>
      <c r="G742" s="142"/>
      <c r="H742" s="142"/>
      <c r="I742" s="142"/>
      <c r="J742" s="142"/>
      <c r="K742" s="142"/>
      <c r="L742" s="142"/>
      <c r="M742" s="142"/>
      <c r="N742" s="142"/>
      <c r="O742" s="142"/>
      <c r="P742" s="142"/>
      <c r="Q742" s="142"/>
      <c r="R742" s="142"/>
      <c r="S742" s="142"/>
    </row>
    <row r="743" spans="1:19" ht="12.75">
      <c r="A743" s="142"/>
      <c r="B743" s="142"/>
      <c r="C743" s="142"/>
      <c r="D743" s="142"/>
      <c r="E743" s="142"/>
      <c r="F743" s="142"/>
      <c r="G743" s="142"/>
      <c r="H743" s="142"/>
      <c r="I743" s="142"/>
      <c r="J743" s="142"/>
      <c r="K743" s="142"/>
      <c r="L743" s="142"/>
      <c r="M743" s="142"/>
      <c r="N743" s="142"/>
      <c r="O743" s="142"/>
      <c r="P743" s="142"/>
      <c r="Q743" s="142"/>
      <c r="R743" s="142"/>
      <c r="S743" s="142"/>
    </row>
    <row r="744" spans="1:19" ht="12.75">
      <c r="A744" s="142"/>
      <c r="B744" s="142"/>
      <c r="C744" s="142"/>
      <c r="D744" s="142"/>
      <c r="E744" s="142"/>
      <c r="F744" s="142"/>
      <c r="G744" s="142"/>
      <c r="H744" s="142"/>
      <c r="I744" s="142"/>
      <c r="J744" s="142"/>
      <c r="K744" s="142"/>
      <c r="L744" s="142"/>
      <c r="M744" s="142"/>
      <c r="N744" s="142"/>
      <c r="O744" s="142"/>
      <c r="P744" s="142"/>
      <c r="Q744" s="142"/>
      <c r="R744" s="142"/>
      <c r="S744" s="142"/>
    </row>
    <row r="745" spans="1:19" ht="12.75">
      <c r="A745" s="142"/>
      <c r="B745" s="142"/>
      <c r="C745" s="142"/>
      <c r="D745" s="142"/>
      <c r="E745" s="142"/>
      <c r="F745" s="142"/>
      <c r="G745" s="142"/>
      <c r="H745" s="142"/>
      <c r="I745" s="142"/>
      <c r="J745" s="142"/>
      <c r="K745" s="142"/>
      <c r="L745" s="142"/>
      <c r="M745" s="142"/>
      <c r="N745" s="142"/>
      <c r="O745" s="142"/>
      <c r="P745" s="142"/>
      <c r="Q745" s="142"/>
      <c r="R745" s="142"/>
      <c r="S745" s="142"/>
    </row>
    <row r="746" spans="1:19" ht="12.75">
      <c r="A746" s="142"/>
      <c r="B746" s="142"/>
      <c r="C746" s="142"/>
      <c r="D746" s="142"/>
      <c r="E746" s="142"/>
      <c r="F746" s="142"/>
      <c r="G746" s="142"/>
      <c r="H746" s="142"/>
      <c r="I746" s="142"/>
      <c r="J746" s="142"/>
      <c r="K746" s="142"/>
      <c r="L746" s="142"/>
      <c r="M746" s="142"/>
      <c r="N746" s="142"/>
      <c r="O746" s="142"/>
      <c r="P746" s="142"/>
      <c r="Q746" s="142"/>
      <c r="R746" s="142"/>
      <c r="S746" s="142"/>
    </row>
    <row r="747" spans="1:19" ht="12.75">
      <c r="A747" s="142"/>
      <c r="B747" s="142"/>
      <c r="C747" s="142"/>
      <c r="D747" s="142"/>
      <c r="E747" s="142"/>
      <c r="F747" s="142"/>
      <c r="G747" s="142"/>
      <c r="H747" s="142"/>
      <c r="I747" s="142"/>
      <c r="J747" s="142"/>
      <c r="K747" s="142"/>
      <c r="L747" s="142"/>
      <c r="M747" s="142"/>
      <c r="N747" s="142"/>
      <c r="O747" s="142"/>
      <c r="P747" s="142"/>
      <c r="Q747" s="142"/>
      <c r="R747" s="142"/>
      <c r="S747" s="142"/>
    </row>
    <row r="748" spans="1:19" ht="12.75">
      <c r="A748" s="142"/>
      <c r="B748" s="142"/>
      <c r="C748" s="142"/>
      <c r="D748" s="142"/>
      <c r="E748" s="142"/>
      <c r="F748" s="142"/>
      <c r="G748" s="142"/>
      <c r="H748" s="142"/>
      <c r="I748" s="142"/>
      <c r="J748" s="142"/>
      <c r="K748" s="142"/>
      <c r="L748" s="142"/>
      <c r="M748" s="142"/>
      <c r="N748" s="142"/>
      <c r="O748" s="142"/>
      <c r="P748" s="142"/>
      <c r="Q748" s="142"/>
      <c r="R748" s="142"/>
      <c r="S748" s="142"/>
    </row>
    <row r="749" spans="1:19" ht="12.75">
      <c r="A749" s="142"/>
      <c r="B749" s="142"/>
      <c r="C749" s="142"/>
      <c r="D749" s="142"/>
      <c r="E749" s="142"/>
      <c r="F749" s="142"/>
      <c r="G749" s="142"/>
      <c r="H749" s="142"/>
      <c r="I749" s="142"/>
      <c r="J749" s="142"/>
      <c r="K749" s="142"/>
      <c r="L749" s="142"/>
      <c r="M749" s="142"/>
      <c r="N749" s="142"/>
      <c r="O749" s="142"/>
      <c r="P749" s="142"/>
      <c r="Q749" s="142"/>
      <c r="R749" s="142"/>
      <c r="S749" s="142"/>
    </row>
    <row r="750" spans="1:19" ht="12.75">
      <c r="A750" s="142"/>
      <c r="B750" s="142"/>
      <c r="C750" s="142"/>
      <c r="D750" s="142"/>
      <c r="E750" s="142"/>
      <c r="F750" s="142"/>
      <c r="G750" s="142"/>
      <c r="H750" s="142"/>
      <c r="I750" s="142"/>
      <c r="J750" s="142"/>
      <c r="K750" s="142"/>
      <c r="L750" s="142"/>
      <c r="M750" s="142"/>
      <c r="N750" s="142"/>
      <c r="O750" s="142"/>
      <c r="P750" s="142"/>
      <c r="Q750" s="142"/>
      <c r="R750" s="142"/>
      <c r="S750" s="142"/>
    </row>
    <row r="751" spans="1:19" ht="12.75">
      <c r="A751" s="142"/>
      <c r="B751" s="142"/>
      <c r="C751" s="142"/>
      <c r="D751" s="142"/>
      <c r="E751" s="142"/>
      <c r="F751" s="142"/>
      <c r="G751" s="142"/>
      <c r="H751" s="142"/>
      <c r="I751" s="142"/>
      <c r="J751" s="142"/>
      <c r="K751" s="142"/>
      <c r="L751" s="142"/>
      <c r="M751" s="142"/>
      <c r="N751" s="142"/>
      <c r="O751" s="142"/>
      <c r="P751" s="142"/>
      <c r="Q751" s="142"/>
      <c r="R751" s="142"/>
      <c r="S751" s="142"/>
    </row>
    <row r="752" spans="1:19" ht="12.75">
      <c r="A752" s="142"/>
      <c r="B752" s="142"/>
      <c r="C752" s="142"/>
      <c r="D752" s="142"/>
      <c r="E752" s="142"/>
      <c r="F752" s="142"/>
      <c r="G752" s="142"/>
      <c r="H752" s="142"/>
      <c r="I752" s="142"/>
      <c r="J752" s="142"/>
      <c r="K752" s="142"/>
      <c r="L752" s="142"/>
      <c r="M752" s="142"/>
      <c r="N752" s="142"/>
      <c r="O752" s="142"/>
      <c r="P752" s="142"/>
      <c r="Q752" s="142"/>
      <c r="R752" s="142"/>
      <c r="S752" s="142"/>
    </row>
    <row r="753" spans="1:19" ht="12.75">
      <c r="A753" s="142"/>
      <c r="B753" s="142"/>
      <c r="C753" s="142"/>
      <c r="D753" s="142"/>
      <c r="E753" s="142"/>
      <c r="F753" s="142"/>
      <c r="G753" s="142"/>
      <c r="H753" s="142"/>
      <c r="I753" s="142"/>
      <c r="J753" s="142"/>
      <c r="K753" s="142"/>
      <c r="L753" s="142"/>
      <c r="M753" s="142"/>
      <c r="N753" s="142"/>
      <c r="O753" s="142"/>
      <c r="P753" s="142"/>
      <c r="Q753" s="142"/>
      <c r="R753" s="142"/>
      <c r="S753" s="142"/>
    </row>
    <row r="754" spans="1:19" ht="12.75">
      <c r="A754" s="142"/>
      <c r="B754" s="142"/>
      <c r="C754" s="142"/>
      <c r="D754" s="142"/>
      <c r="E754" s="142"/>
      <c r="F754" s="142"/>
      <c r="G754" s="142"/>
      <c r="H754" s="142"/>
      <c r="I754" s="142"/>
      <c r="J754" s="142"/>
      <c r="K754" s="142"/>
      <c r="L754" s="142"/>
      <c r="M754" s="142"/>
      <c r="N754" s="142"/>
      <c r="O754" s="142"/>
      <c r="P754" s="142"/>
      <c r="Q754" s="142"/>
      <c r="R754" s="142"/>
      <c r="S754" s="142"/>
    </row>
    <row r="755" spans="1:19" ht="12.75">
      <c r="A755" s="142"/>
      <c r="B755" s="142"/>
      <c r="C755" s="142"/>
      <c r="D755" s="142"/>
      <c r="E755" s="142"/>
      <c r="F755" s="142"/>
      <c r="G755" s="142"/>
      <c r="H755" s="142"/>
      <c r="I755" s="142"/>
      <c r="J755" s="142"/>
      <c r="K755" s="142"/>
      <c r="L755" s="142"/>
      <c r="M755" s="142"/>
      <c r="N755" s="142"/>
      <c r="O755" s="142"/>
      <c r="P755" s="142"/>
      <c r="Q755" s="142"/>
      <c r="R755" s="142"/>
      <c r="S755" s="142"/>
    </row>
    <row r="756" spans="1:19" ht="12.75">
      <c r="A756" s="142"/>
      <c r="B756" s="142"/>
      <c r="C756" s="142"/>
      <c r="D756" s="142"/>
      <c r="E756" s="142"/>
      <c r="F756" s="142"/>
      <c r="G756" s="142"/>
      <c r="H756" s="142"/>
      <c r="I756" s="142"/>
      <c r="J756" s="142"/>
      <c r="K756" s="142"/>
      <c r="L756" s="142"/>
      <c r="M756" s="142"/>
      <c r="N756" s="142"/>
      <c r="O756" s="142"/>
      <c r="P756" s="142"/>
      <c r="Q756" s="142"/>
      <c r="R756" s="142"/>
      <c r="S756" s="142"/>
    </row>
    <row r="757" spans="1:19" ht="12.75">
      <c r="A757" s="142"/>
      <c r="B757" s="142"/>
      <c r="C757" s="142"/>
      <c r="D757" s="142"/>
      <c r="E757" s="142"/>
      <c r="F757" s="142"/>
      <c r="G757" s="142"/>
      <c r="H757" s="142"/>
      <c r="I757" s="142"/>
      <c r="J757" s="142"/>
      <c r="K757" s="142"/>
      <c r="L757" s="142"/>
      <c r="M757" s="142"/>
      <c r="N757" s="142"/>
      <c r="O757" s="142"/>
      <c r="P757" s="142"/>
      <c r="Q757" s="142"/>
      <c r="R757" s="142"/>
      <c r="S757" s="142"/>
    </row>
    <row r="758" spans="1:19" ht="12.75">
      <c r="A758" s="142"/>
      <c r="B758" s="142"/>
      <c r="C758" s="142"/>
      <c r="D758" s="142"/>
      <c r="E758" s="142"/>
      <c r="F758" s="142"/>
      <c r="G758" s="142"/>
      <c r="H758" s="142"/>
      <c r="I758" s="142"/>
      <c r="J758" s="142"/>
      <c r="K758" s="142"/>
      <c r="L758" s="142"/>
      <c r="M758" s="142"/>
      <c r="N758" s="142"/>
      <c r="O758" s="142"/>
      <c r="P758" s="142"/>
      <c r="Q758" s="142"/>
      <c r="R758" s="142"/>
      <c r="S758" s="142"/>
    </row>
    <row r="759" spans="1:19" ht="12.75">
      <c r="A759" s="142"/>
      <c r="B759" s="142"/>
      <c r="C759" s="142"/>
      <c r="D759" s="142"/>
      <c r="E759" s="142"/>
      <c r="F759" s="142"/>
      <c r="G759" s="142"/>
      <c r="H759" s="142"/>
      <c r="I759" s="142"/>
      <c r="J759" s="142"/>
      <c r="K759" s="142"/>
      <c r="L759" s="142"/>
      <c r="M759" s="142"/>
      <c r="N759" s="142"/>
      <c r="O759" s="142"/>
      <c r="P759" s="142"/>
      <c r="Q759" s="142"/>
      <c r="R759" s="142"/>
      <c r="S759" s="142"/>
    </row>
    <row r="760" spans="1:19" ht="12.75">
      <c r="A760" s="142"/>
      <c r="B760" s="142"/>
      <c r="C760" s="142"/>
      <c r="D760" s="142"/>
      <c r="E760" s="142"/>
      <c r="F760" s="142"/>
      <c r="G760" s="142"/>
      <c r="H760" s="142"/>
      <c r="I760" s="142"/>
      <c r="J760" s="142"/>
      <c r="K760" s="142"/>
      <c r="L760" s="142"/>
      <c r="M760" s="142"/>
      <c r="N760" s="142"/>
      <c r="O760" s="142"/>
      <c r="P760" s="142"/>
      <c r="Q760" s="142"/>
      <c r="R760" s="142"/>
      <c r="S760" s="142"/>
    </row>
    <row r="761" spans="1:19" ht="12.75">
      <c r="A761" s="142"/>
      <c r="B761" s="142"/>
      <c r="C761" s="142"/>
      <c r="D761" s="142"/>
      <c r="E761" s="142"/>
      <c r="F761" s="142"/>
      <c r="G761" s="142"/>
      <c r="H761" s="142"/>
      <c r="I761" s="142"/>
      <c r="J761" s="142"/>
      <c r="K761" s="142"/>
      <c r="L761" s="142"/>
      <c r="M761" s="142"/>
      <c r="N761" s="142"/>
      <c r="O761" s="142"/>
      <c r="P761" s="142"/>
      <c r="Q761" s="142"/>
      <c r="R761" s="142"/>
      <c r="S761" s="142"/>
    </row>
    <row r="762" spans="1:19" ht="12.75">
      <c r="A762" s="142"/>
      <c r="B762" s="142"/>
      <c r="C762" s="142"/>
      <c r="D762" s="142"/>
      <c r="E762" s="142"/>
      <c r="F762" s="142"/>
      <c r="G762" s="142"/>
      <c r="H762" s="142"/>
      <c r="I762" s="142"/>
      <c r="J762" s="142"/>
      <c r="K762" s="142"/>
      <c r="L762" s="142"/>
      <c r="M762" s="142"/>
      <c r="N762" s="142"/>
      <c r="O762" s="142"/>
      <c r="P762" s="142"/>
      <c r="Q762" s="142"/>
      <c r="R762" s="142"/>
      <c r="S762" s="142"/>
    </row>
    <row r="763" spans="1:19" ht="12.75">
      <c r="A763" s="142"/>
      <c r="B763" s="142"/>
      <c r="C763" s="142"/>
      <c r="D763" s="142"/>
      <c r="E763" s="142"/>
      <c r="F763" s="142"/>
      <c r="G763" s="142"/>
      <c r="H763" s="142"/>
      <c r="I763" s="142"/>
      <c r="J763" s="142"/>
      <c r="K763" s="142"/>
      <c r="L763" s="142"/>
      <c r="M763" s="142"/>
      <c r="N763" s="142"/>
      <c r="O763" s="142"/>
      <c r="P763" s="142"/>
      <c r="Q763" s="142"/>
      <c r="R763" s="142"/>
      <c r="S763" s="142"/>
    </row>
    <row r="764" spans="1:19" ht="12.75">
      <c r="A764" s="142"/>
      <c r="B764" s="142"/>
      <c r="C764" s="142"/>
      <c r="D764" s="142"/>
      <c r="E764" s="142"/>
      <c r="F764" s="142"/>
      <c r="G764" s="142"/>
      <c r="H764" s="142"/>
      <c r="I764" s="142"/>
      <c r="J764" s="142"/>
      <c r="K764" s="142"/>
      <c r="L764" s="142"/>
      <c r="M764" s="142"/>
      <c r="N764" s="142"/>
      <c r="O764" s="142"/>
      <c r="P764" s="142"/>
      <c r="Q764" s="142"/>
      <c r="R764" s="142"/>
      <c r="S764" s="142"/>
    </row>
    <row r="765" spans="1:19" ht="12.75">
      <c r="A765" s="142"/>
      <c r="B765" s="142"/>
      <c r="C765" s="142"/>
      <c r="D765" s="142"/>
      <c r="E765" s="142"/>
      <c r="F765" s="142"/>
      <c r="G765" s="142"/>
      <c r="H765" s="142"/>
      <c r="I765" s="142"/>
      <c r="J765" s="142"/>
      <c r="K765" s="142"/>
      <c r="L765" s="142"/>
      <c r="M765" s="142"/>
      <c r="N765" s="142"/>
      <c r="O765" s="142"/>
      <c r="P765" s="142"/>
      <c r="Q765" s="142"/>
      <c r="R765" s="142"/>
      <c r="S765" s="142"/>
    </row>
    <row r="766" spans="1:19" ht="12.75">
      <c r="A766" s="142"/>
      <c r="B766" s="142"/>
      <c r="C766" s="142"/>
      <c r="D766" s="142"/>
      <c r="E766" s="142"/>
      <c r="F766" s="142"/>
      <c r="G766" s="142"/>
      <c r="H766" s="142"/>
      <c r="I766" s="142"/>
      <c r="J766" s="142"/>
      <c r="K766" s="142"/>
      <c r="L766" s="142"/>
      <c r="M766" s="142"/>
      <c r="N766" s="142"/>
      <c r="O766" s="142"/>
      <c r="P766" s="142"/>
      <c r="Q766" s="142"/>
      <c r="R766" s="142"/>
      <c r="S766" s="142"/>
    </row>
    <row r="767" spans="1:19" ht="12.75">
      <c r="A767" s="142"/>
      <c r="B767" s="142"/>
      <c r="C767" s="142"/>
      <c r="D767" s="142"/>
      <c r="E767" s="142"/>
      <c r="F767" s="142"/>
      <c r="G767" s="142"/>
      <c r="H767" s="142"/>
      <c r="I767" s="142"/>
      <c r="J767" s="142"/>
      <c r="K767" s="142"/>
      <c r="L767" s="142"/>
      <c r="M767" s="142"/>
      <c r="N767" s="142"/>
      <c r="O767" s="142"/>
      <c r="P767" s="142"/>
      <c r="Q767" s="142"/>
      <c r="R767" s="142"/>
      <c r="S767" s="142"/>
    </row>
    <row r="768" spans="1:19" ht="12.75">
      <c r="A768" s="142"/>
      <c r="B768" s="142"/>
      <c r="C768" s="142"/>
      <c r="D768" s="142"/>
      <c r="E768" s="142"/>
      <c r="F768" s="142"/>
      <c r="G768" s="142"/>
      <c r="H768" s="142"/>
      <c r="I768" s="142"/>
      <c r="J768" s="142"/>
      <c r="K768" s="142"/>
      <c r="L768" s="142"/>
      <c r="M768" s="142"/>
      <c r="N768" s="142"/>
      <c r="O768" s="142"/>
      <c r="P768" s="142"/>
      <c r="Q768" s="142"/>
      <c r="R768" s="142"/>
      <c r="S768" s="142"/>
    </row>
    <row r="769" spans="1:19" ht="12.75">
      <c r="A769" s="142"/>
      <c r="B769" s="142"/>
      <c r="C769" s="142"/>
      <c r="D769" s="142"/>
      <c r="E769" s="142"/>
      <c r="F769" s="142"/>
      <c r="G769" s="142"/>
      <c r="H769" s="142"/>
      <c r="I769" s="142"/>
      <c r="J769" s="142"/>
      <c r="K769" s="142"/>
      <c r="L769" s="142"/>
      <c r="M769" s="142"/>
      <c r="N769" s="142"/>
      <c r="O769" s="142"/>
      <c r="P769" s="142"/>
      <c r="Q769" s="142"/>
      <c r="R769" s="142"/>
      <c r="S769" s="142"/>
    </row>
    <row r="770" spans="1:19" ht="12.75">
      <c r="A770" s="142"/>
      <c r="B770" s="142"/>
      <c r="C770" s="142"/>
      <c r="D770" s="142"/>
      <c r="E770" s="142"/>
      <c r="F770" s="142"/>
      <c r="G770" s="142"/>
      <c r="H770" s="142"/>
      <c r="I770" s="142"/>
      <c r="J770" s="142"/>
      <c r="K770" s="142"/>
      <c r="L770" s="142"/>
      <c r="M770" s="142"/>
      <c r="N770" s="142"/>
      <c r="O770" s="142"/>
      <c r="P770" s="142"/>
      <c r="Q770" s="142"/>
      <c r="R770" s="142"/>
      <c r="S770" s="142"/>
    </row>
    <row r="771" spans="1:19" ht="12.75">
      <c r="A771" s="142"/>
      <c r="B771" s="142"/>
      <c r="C771" s="142"/>
      <c r="D771" s="142"/>
      <c r="E771" s="142"/>
      <c r="F771" s="142"/>
      <c r="G771" s="142"/>
      <c r="H771" s="142"/>
      <c r="I771" s="142"/>
      <c r="J771" s="142"/>
      <c r="K771" s="142"/>
      <c r="L771" s="142"/>
      <c r="M771" s="142"/>
      <c r="N771" s="142"/>
      <c r="O771" s="142"/>
      <c r="P771" s="142"/>
      <c r="Q771" s="142"/>
      <c r="R771" s="142"/>
      <c r="S771" s="142"/>
    </row>
    <row r="772" spans="1:19" ht="12.75">
      <c r="A772" s="142"/>
      <c r="B772" s="142"/>
      <c r="C772" s="142"/>
      <c r="D772" s="142"/>
      <c r="E772" s="142"/>
      <c r="F772" s="142"/>
      <c r="G772" s="142"/>
      <c r="H772" s="142"/>
      <c r="I772" s="142"/>
      <c r="J772" s="142"/>
      <c r="K772" s="142"/>
      <c r="L772" s="142"/>
      <c r="M772" s="142"/>
      <c r="N772" s="142"/>
      <c r="O772" s="142"/>
      <c r="P772" s="142"/>
      <c r="Q772" s="142"/>
      <c r="R772" s="142"/>
      <c r="S772" s="142"/>
    </row>
    <row r="773" spans="1:19" ht="12.75">
      <c r="A773" s="142"/>
      <c r="B773" s="142"/>
      <c r="C773" s="142"/>
      <c r="D773" s="142"/>
      <c r="E773" s="142"/>
      <c r="F773" s="142"/>
      <c r="G773" s="142"/>
      <c r="H773" s="142"/>
      <c r="I773" s="142"/>
      <c r="J773" s="142"/>
      <c r="K773" s="142"/>
      <c r="L773" s="142"/>
      <c r="M773" s="142"/>
      <c r="N773" s="142"/>
      <c r="O773" s="142"/>
      <c r="P773" s="142"/>
      <c r="Q773" s="142"/>
      <c r="R773" s="142"/>
      <c r="S773" s="142"/>
    </row>
    <row r="774" spans="1:19" ht="12.75">
      <c r="A774" s="142"/>
      <c r="B774" s="142"/>
      <c r="C774" s="142"/>
      <c r="D774" s="142"/>
      <c r="E774" s="142"/>
      <c r="F774" s="142"/>
      <c r="G774" s="142"/>
      <c r="H774" s="142"/>
      <c r="I774" s="142"/>
      <c r="J774" s="142"/>
      <c r="K774" s="142"/>
      <c r="L774" s="142"/>
      <c r="M774" s="142"/>
      <c r="N774" s="142"/>
      <c r="O774" s="142"/>
      <c r="P774" s="142"/>
      <c r="Q774" s="142"/>
      <c r="R774" s="142"/>
      <c r="S774" s="142"/>
    </row>
    <row r="775" spans="1:19" ht="12.75">
      <c r="A775" s="142"/>
      <c r="B775" s="142"/>
      <c r="C775" s="142"/>
      <c r="D775" s="142"/>
      <c r="E775" s="142"/>
      <c r="F775" s="142"/>
      <c r="G775" s="142"/>
      <c r="H775" s="142"/>
      <c r="I775" s="142"/>
      <c r="J775" s="142"/>
      <c r="K775" s="142"/>
      <c r="L775" s="142"/>
      <c r="M775" s="142"/>
      <c r="N775" s="142"/>
      <c r="O775" s="142"/>
      <c r="P775" s="142"/>
      <c r="Q775" s="142"/>
      <c r="R775" s="142"/>
      <c r="S775" s="142"/>
    </row>
    <row r="776" spans="1:19" ht="12.75">
      <c r="A776" s="142"/>
      <c r="B776" s="142"/>
      <c r="C776" s="142"/>
      <c r="D776" s="142"/>
      <c r="E776" s="142"/>
      <c r="F776" s="142"/>
      <c r="G776" s="142"/>
      <c r="H776" s="142"/>
      <c r="I776" s="142"/>
      <c r="J776" s="142"/>
      <c r="K776" s="142"/>
      <c r="L776" s="142"/>
      <c r="M776" s="142"/>
      <c r="N776" s="142"/>
      <c r="O776" s="142"/>
      <c r="P776" s="142"/>
      <c r="Q776" s="142"/>
      <c r="R776" s="142"/>
      <c r="S776" s="142"/>
    </row>
    <row r="777" spans="1:19" ht="12.75">
      <c r="A777" s="142"/>
      <c r="B777" s="142"/>
      <c r="C777" s="142"/>
      <c r="D777" s="142"/>
      <c r="E777" s="142"/>
      <c r="F777" s="142"/>
      <c r="G777" s="142"/>
      <c r="H777" s="142"/>
      <c r="I777" s="142"/>
      <c r="J777" s="142"/>
      <c r="K777" s="142"/>
      <c r="L777" s="142"/>
      <c r="M777" s="142"/>
      <c r="N777" s="142"/>
      <c r="O777" s="142"/>
      <c r="P777" s="142"/>
      <c r="Q777" s="142"/>
      <c r="R777" s="142"/>
      <c r="S777" s="142"/>
    </row>
    <row r="778" spans="1:19" ht="12.75">
      <c r="A778" s="142"/>
      <c r="B778" s="142"/>
      <c r="C778" s="142"/>
      <c r="D778" s="142"/>
      <c r="E778" s="142"/>
      <c r="F778" s="142"/>
      <c r="G778" s="142"/>
      <c r="H778" s="142"/>
      <c r="I778" s="142"/>
      <c r="J778" s="142"/>
      <c r="K778" s="142"/>
      <c r="L778" s="142"/>
      <c r="M778" s="142"/>
      <c r="N778" s="142"/>
      <c r="O778" s="142"/>
      <c r="P778" s="142"/>
      <c r="Q778" s="142"/>
      <c r="R778" s="142"/>
      <c r="S778" s="142"/>
    </row>
    <row r="779" spans="1:19" ht="12.75">
      <c r="A779" s="142"/>
      <c r="B779" s="142"/>
      <c r="C779" s="142"/>
      <c r="D779" s="142"/>
      <c r="E779" s="142"/>
      <c r="F779" s="142"/>
      <c r="G779" s="142"/>
      <c r="H779" s="142"/>
      <c r="I779" s="142"/>
      <c r="J779" s="142"/>
      <c r="K779" s="142"/>
      <c r="L779" s="142"/>
      <c r="M779" s="142"/>
      <c r="N779" s="142"/>
      <c r="O779" s="142"/>
      <c r="P779" s="142"/>
      <c r="Q779" s="142"/>
      <c r="R779" s="142"/>
      <c r="S779" s="142"/>
    </row>
    <row r="780" spans="1:19" ht="12.75">
      <c r="A780" s="142"/>
      <c r="B780" s="142"/>
      <c r="C780" s="142"/>
      <c r="D780" s="142"/>
      <c r="E780" s="142"/>
      <c r="F780" s="142"/>
      <c r="G780" s="142"/>
      <c r="H780" s="142"/>
      <c r="I780" s="142"/>
      <c r="J780" s="142"/>
      <c r="K780" s="142"/>
      <c r="L780" s="142"/>
      <c r="M780" s="142"/>
      <c r="N780" s="142"/>
      <c r="O780" s="142"/>
      <c r="P780" s="142"/>
      <c r="Q780" s="142"/>
      <c r="R780" s="142"/>
      <c r="S780" s="142"/>
    </row>
    <row r="781" spans="1:19" ht="12.75">
      <c r="A781" s="142"/>
      <c r="B781" s="142"/>
      <c r="C781" s="142"/>
      <c r="D781" s="142"/>
      <c r="E781" s="142"/>
      <c r="F781" s="142"/>
      <c r="G781" s="142"/>
      <c r="H781" s="142"/>
      <c r="I781" s="142"/>
      <c r="J781" s="142"/>
      <c r="K781" s="142"/>
      <c r="L781" s="142"/>
      <c r="M781" s="142"/>
      <c r="N781" s="142"/>
      <c r="O781" s="142"/>
      <c r="P781" s="142"/>
      <c r="Q781" s="142"/>
      <c r="R781" s="142"/>
      <c r="S781" s="142"/>
    </row>
    <row r="782" spans="1:19" ht="12.75">
      <c r="A782" s="142"/>
      <c r="B782" s="142"/>
      <c r="C782" s="142"/>
      <c r="D782" s="142"/>
      <c r="E782" s="142"/>
      <c r="F782" s="142"/>
      <c r="G782" s="142"/>
      <c r="H782" s="142"/>
      <c r="I782" s="142"/>
      <c r="J782" s="142"/>
      <c r="K782" s="142"/>
      <c r="L782" s="142"/>
      <c r="M782" s="142"/>
      <c r="N782" s="142"/>
      <c r="O782" s="142"/>
      <c r="P782" s="142"/>
      <c r="Q782" s="142"/>
      <c r="R782" s="142"/>
      <c r="S782" s="142"/>
    </row>
    <row r="783" spans="1:19" ht="12.75">
      <c r="A783" s="142"/>
      <c r="B783" s="142"/>
      <c r="C783" s="142"/>
      <c r="D783" s="142"/>
      <c r="E783" s="142"/>
      <c r="F783" s="142"/>
      <c r="G783" s="142"/>
      <c r="H783" s="142"/>
      <c r="I783" s="142"/>
      <c r="J783" s="142"/>
      <c r="K783" s="142"/>
      <c r="L783" s="142"/>
      <c r="M783" s="142"/>
      <c r="N783" s="142"/>
      <c r="O783" s="142"/>
      <c r="P783" s="142"/>
      <c r="Q783" s="142"/>
      <c r="R783" s="142"/>
      <c r="S783" s="142"/>
    </row>
    <row r="784" spans="1:19" ht="12.75">
      <c r="A784" s="142"/>
      <c r="B784" s="142"/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</row>
    <row r="785" spans="1:19" ht="12.75">
      <c r="A785" s="142"/>
      <c r="B785" s="142"/>
      <c r="C785" s="142"/>
      <c r="D785" s="142"/>
      <c r="E785" s="142"/>
      <c r="F785" s="142"/>
      <c r="G785" s="142"/>
      <c r="H785" s="142"/>
      <c r="I785" s="142"/>
      <c r="J785" s="142"/>
      <c r="K785" s="142"/>
      <c r="L785" s="142"/>
      <c r="M785" s="142"/>
      <c r="N785" s="142"/>
      <c r="O785" s="142"/>
      <c r="P785" s="142"/>
      <c r="Q785" s="142"/>
      <c r="R785" s="142"/>
      <c r="S785" s="142"/>
    </row>
    <row r="786" spans="1:19" ht="12.75">
      <c r="A786" s="142"/>
      <c r="B786" s="142"/>
      <c r="C786" s="142"/>
      <c r="D786" s="142"/>
      <c r="E786" s="142"/>
      <c r="F786" s="142"/>
      <c r="G786" s="142"/>
      <c r="H786" s="142"/>
      <c r="I786" s="142"/>
      <c r="J786" s="142"/>
      <c r="K786" s="142"/>
      <c r="L786" s="142"/>
      <c r="M786" s="142"/>
      <c r="N786" s="142"/>
      <c r="O786" s="142"/>
      <c r="P786" s="142"/>
      <c r="Q786" s="142"/>
      <c r="R786" s="142"/>
      <c r="S786" s="142"/>
    </row>
    <row r="787" spans="1:19" ht="12.75">
      <c r="A787" s="142"/>
      <c r="B787" s="142"/>
      <c r="C787" s="142"/>
      <c r="D787" s="142"/>
      <c r="E787" s="142"/>
      <c r="F787" s="142"/>
      <c r="G787" s="142"/>
      <c r="H787" s="142"/>
      <c r="I787" s="142"/>
      <c r="J787" s="142"/>
      <c r="K787" s="142"/>
      <c r="L787" s="142"/>
      <c r="M787" s="142"/>
      <c r="N787" s="142"/>
      <c r="O787" s="142"/>
      <c r="P787" s="142"/>
      <c r="Q787" s="142"/>
      <c r="R787" s="142"/>
      <c r="S787" s="142"/>
    </row>
    <row r="788" spans="1:19" ht="12.75">
      <c r="A788" s="142"/>
      <c r="B788" s="142"/>
      <c r="C788" s="142"/>
      <c r="D788" s="142"/>
      <c r="E788" s="142"/>
      <c r="F788" s="142"/>
      <c r="G788" s="142"/>
      <c r="H788" s="142"/>
      <c r="I788" s="142"/>
      <c r="J788" s="142"/>
      <c r="K788" s="142"/>
      <c r="L788" s="142"/>
      <c r="M788" s="142"/>
      <c r="N788" s="142"/>
      <c r="O788" s="142"/>
      <c r="P788" s="142"/>
      <c r="Q788" s="142"/>
      <c r="R788" s="142"/>
      <c r="S788" s="142"/>
    </row>
    <row r="789" spans="1:19" ht="12.75">
      <c r="A789" s="142"/>
      <c r="B789" s="142"/>
      <c r="C789" s="142"/>
      <c r="D789" s="142"/>
      <c r="E789" s="142"/>
      <c r="F789" s="142"/>
      <c r="G789" s="142"/>
      <c r="H789" s="142"/>
      <c r="I789" s="142"/>
      <c r="J789" s="142"/>
      <c r="K789" s="142"/>
      <c r="L789" s="142"/>
      <c r="M789" s="142"/>
      <c r="N789" s="142"/>
      <c r="O789" s="142"/>
      <c r="P789" s="142"/>
      <c r="Q789" s="142"/>
      <c r="R789" s="142"/>
      <c r="S789" s="142"/>
    </row>
    <row r="790" spans="1:19" ht="12.75">
      <c r="A790" s="142"/>
      <c r="B790" s="142"/>
      <c r="C790" s="142"/>
      <c r="D790" s="142"/>
      <c r="E790" s="142"/>
      <c r="F790" s="142"/>
      <c r="G790" s="142"/>
      <c r="H790" s="142"/>
      <c r="I790" s="142"/>
      <c r="J790" s="142"/>
      <c r="K790" s="142"/>
      <c r="L790" s="142"/>
      <c r="M790" s="142"/>
      <c r="N790" s="142"/>
      <c r="O790" s="142"/>
      <c r="P790" s="142"/>
      <c r="Q790" s="142"/>
      <c r="R790" s="142"/>
      <c r="S790" s="142"/>
    </row>
    <row r="791" spans="1:19" ht="12.75">
      <c r="A791" s="142"/>
      <c r="B791" s="142"/>
      <c r="C791" s="142"/>
      <c r="D791" s="142"/>
      <c r="E791" s="142"/>
      <c r="F791" s="142"/>
      <c r="G791" s="142"/>
      <c r="H791" s="142"/>
      <c r="I791" s="142"/>
      <c r="J791" s="142"/>
      <c r="K791" s="142"/>
      <c r="L791" s="142"/>
      <c r="M791" s="142"/>
      <c r="N791" s="142"/>
      <c r="O791" s="142"/>
      <c r="P791" s="142"/>
      <c r="Q791" s="142"/>
      <c r="R791" s="142"/>
      <c r="S791" s="142"/>
    </row>
    <row r="792" spans="1:19" ht="12.75">
      <c r="A792" s="142"/>
      <c r="B792" s="142"/>
      <c r="C792" s="142"/>
      <c r="D792" s="142"/>
      <c r="E792" s="142"/>
      <c r="F792" s="142"/>
      <c r="G792" s="142"/>
      <c r="H792" s="142"/>
      <c r="I792" s="142"/>
      <c r="J792" s="142"/>
      <c r="K792" s="142"/>
      <c r="L792" s="142"/>
      <c r="M792" s="142"/>
      <c r="N792" s="142"/>
      <c r="O792" s="142"/>
      <c r="P792" s="142"/>
      <c r="Q792" s="142"/>
      <c r="R792" s="142"/>
      <c r="S792" s="142"/>
    </row>
    <row r="793" spans="1:19" ht="12.75">
      <c r="A793" s="142"/>
      <c r="B793" s="142"/>
      <c r="C793" s="142"/>
      <c r="D793" s="142"/>
      <c r="E793" s="142"/>
      <c r="F793" s="142"/>
      <c r="G793" s="142"/>
      <c r="H793" s="142"/>
      <c r="I793" s="142"/>
      <c r="J793" s="142"/>
      <c r="K793" s="142"/>
      <c r="L793" s="142"/>
      <c r="M793" s="142"/>
      <c r="N793" s="142"/>
      <c r="O793" s="142"/>
      <c r="P793" s="142"/>
      <c r="Q793" s="142"/>
      <c r="R793" s="142"/>
      <c r="S793" s="142"/>
    </row>
    <row r="794" spans="1:19" ht="12.75">
      <c r="A794" s="142"/>
      <c r="B794" s="142"/>
      <c r="C794" s="142"/>
      <c r="D794" s="142"/>
      <c r="E794" s="142"/>
      <c r="F794" s="142"/>
      <c r="G794" s="142"/>
      <c r="H794" s="142"/>
      <c r="I794" s="142"/>
      <c r="J794" s="142"/>
      <c r="K794" s="142"/>
      <c r="L794" s="142"/>
      <c r="M794" s="142"/>
      <c r="N794" s="142"/>
      <c r="O794" s="142"/>
      <c r="P794" s="142"/>
      <c r="Q794" s="142"/>
      <c r="R794" s="142"/>
      <c r="S794" s="142"/>
    </row>
    <row r="795" spans="1:19" ht="12.75">
      <c r="A795" s="142"/>
      <c r="B795" s="142"/>
      <c r="C795" s="142"/>
      <c r="D795" s="142"/>
      <c r="E795" s="142"/>
      <c r="F795" s="142"/>
      <c r="G795" s="142"/>
      <c r="H795" s="142"/>
      <c r="I795" s="142"/>
      <c r="J795" s="142"/>
      <c r="K795" s="142"/>
      <c r="L795" s="142"/>
      <c r="M795" s="142"/>
      <c r="N795" s="142"/>
      <c r="O795" s="142"/>
      <c r="P795" s="142"/>
      <c r="Q795" s="142"/>
      <c r="R795" s="142"/>
      <c r="S795" s="142"/>
    </row>
    <row r="796" spans="1:19" ht="12.75">
      <c r="A796" s="142"/>
      <c r="B796" s="142"/>
      <c r="C796" s="142"/>
      <c r="D796" s="142"/>
      <c r="E796" s="142"/>
      <c r="F796" s="142"/>
      <c r="G796" s="142"/>
      <c r="H796" s="142"/>
      <c r="I796" s="142"/>
      <c r="J796" s="142"/>
      <c r="K796" s="142"/>
      <c r="L796" s="142"/>
      <c r="M796" s="142"/>
      <c r="N796" s="142"/>
      <c r="O796" s="142"/>
      <c r="P796" s="142"/>
      <c r="Q796" s="142"/>
      <c r="R796" s="142"/>
      <c r="S796" s="142"/>
    </row>
    <row r="797" spans="1:19" ht="12.75">
      <c r="A797" s="142"/>
      <c r="B797" s="142"/>
      <c r="C797" s="142"/>
      <c r="D797" s="142"/>
      <c r="E797" s="142"/>
      <c r="F797" s="142"/>
      <c r="G797" s="142"/>
      <c r="H797" s="142"/>
      <c r="I797" s="142"/>
      <c r="J797" s="142"/>
      <c r="K797" s="142"/>
      <c r="L797" s="142"/>
      <c r="M797" s="142"/>
      <c r="N797" s="142"/>
      <c r="O797" s="142"/>
      <c r="P797" s="142"/>
      <c r="Q797" s="142"/>
      <c r="R797" s="142"/>
      <c r="S797" s="142"/>
    </row>
    <row r="798" spans="1:19" ht="12.75">
      <c r="A798" s="142"/>
      <c r="B798" s="142"/>
      <c r="C798" s="142"/>
      <c r="D798" s="142"/>
      <c r="E798" s="142"/>
      <c r="F798" s="142"/>
      <c r="G798" s="142"/>
      <c r="H798" s="142"/>
      <c r="I798" s="142"/>
      <c r="J798" s="142"/>
      <c r="K798" s="142"/>
      <c r="L798" s="142"/>
      <c r="M798" s="142"/>
      <c r="N798" s="142"/>
      <c r="O798" s="142"/>
      <c r="P798" s="142"/>
      <c r="Q798" s="142"/>
      <c r="R798" s="142"/>
      <c r="S798" s="142"/>
    </row>
    <row r="799" spans="1:19" ht="12.75">
      <c r="A799" s="142"/>
      <c r="B799" s="142"/>
      <c r="C799" s="142"/>
      <c r="D799" s="142"/>
      <c r="E799" s="142"/>
      <c r="F799" s="142"/>
      <c r="G799" s="142"/>
      <c r="H799" s="142"/>
      <c r="I799" s="142"/>
      <c r="J799" s="142"/>
      <c r="K799" s="142"/>
      <c r="L799" s="142"/>
      <c r="M799" s="142"/>
      <c r="N799" s="142"/>
      <c r="O799" s="142"/>
      <c r="P799" s="142"/>
      <c r="Q799" s="142"/>
      <c r="R799" s="142"/>
      <c r="S799" s="142"/>
    </row>
    <row r="800" spans="1:19" ht="12.75">
      <c r="A800" s="142"/>
      <c r="B800" s="142"/>
      <c r="C800" s="142"/>
      <c r="D800" s="142"/>
      <c r="E800" s="142"/>
      <c r="F800" s="142"/>
      <c r="G800" s="142"/>
      <c r="H800" s="142"/>
      <c r="I800" s="142"/>
      <c r="J800" s="142"/>
      <c r="K800" s="142"/>
      <c r="L800" s="142"/>
      <c r="M800" s="142"/>
      <c r="N800" s="142"/>
      <c r="O800" s="142"/>
      <c r="P800" s="142"/>
      <c r="Q800" s="142"/>
      <c r="R800" s="142"/>
      <c r="S800" s="142"/>
    </row>
    <row r="801" spans="1:19" ht="12.75">
      <c r="A801" s="142"/>
      <c r="B801" s="142"/>
      <c r="C801" s="142"/>
      <c r="D801" s="142"/>
      <c r="E801" s="142"/>
      <c r="F801" s="142"/>
      <c r="G801" s="142"/>
      <c r="H801" s="142"/>
      <c r="I801" s="142"/>
      <c r="J801" s="142"/>
      <c r="K801" s="142"/>
      <c r="L801" s="142"/>
      <c r="M801" s="142"/>
      <c r="N801" s="142"/>
      <c r="O801" s="142"/>
      <c r="P801" s="142"/>
      <c r="Q801" s="142"/>
      <c r="R801" s="142"/>
      <c r="S801" s="142"/>
    </row>
    <row r="802" spans="1:19" ht="12.75">
      <c r="A802" s="142"/>
      <c r="B802" s="142"/>
      <c r="C802" s="142"/>
      <c r="D802" s="142"/>
      <c r="E802" s="142"/>
      <c r="F802" s="142"/>
      <c r="G802" s="142"/>
      <c r="H802" s="142"/>
      <c r="I802" s="142"/>
      <c r="J802" s="142"/>
      <c r="K802" s="142"/>
      <c r="L802" s="142"/>
      <c r="M802" s="142"/>
      <c r="N802" s="142"/>
      <c r="O802" s="142"/>
      <c r="P802" s="142"/>
      <c r="Q802" s="142"/>
      <c r="R802" s="142"/>
      <c r="S802" s="142"/>
    </row>
    <row r="803" spans="1:19" ht="12.75">
      <c r="A803" s="142"/>
      <c r="B803" s="142"/>
      <c r="C803" s="142"/>
      <c r="D803" s="142"/>
      <c r="E803" s="142"/>
      <c r="F803" s="142"/>
      <c r="G803" s="142"/>
      <c r="H803" s="142"/>
      <c r="I803" s="142"/>
      <c r="J803" s="142"/>
      <c r="K803" s="142"/>
      <c r="L803" s="142"/>
      <c r="M803" s="142"/>
      <c r="N803" s="142"/>
      <c r="O803" s="142"/>
      <c r="P803" s="142"/>
      <c r="Q803" s="142"/>
      <c r="R803" s="142"/>
      <c r="S803" s="142"/>
    </row>
    <row r="804" spans="1:19" ht="12.75">
      <c r="A804" s="142"/>
      <c r="B804" s="142"/>
      <c r="C804" s="142"/>
      <c r="D804" s="142"/>
      <c r="E804" s="142"/>
      <c r="F804" s="142"/>
      <c r="G804" s="142"/>
      <c r="H804" s="142"/>
      <c r="I804" s="142"/>
      <c r="J804" s="142"/>
      <c r="K804" s="142"/>
      <c r="L804" s="142"/>
      <c r="M804" s="142"/>
      <c r="N804" s="142"/>
      <c r="O804" s="142"/>
      <c r="P804" s="142"/>
      <c r="Q804" s="142"/>
      <c r="R804" s="142"/>
      <c r="S804" s="142"/>
    </row>
    <row r="805" spans="1:19" ht="12.75">
      <c r="A805" s="142"/>
      <c r="B805" s="142"/>
      <c r="C805" s="142"/>
      <c r="D805" s="142"/>
      <c r="E805" s="142"/>
      <c r="F805" s="142"/>
      <c r="G805" s="142"/>
      <c r="H805" s="142"/>
      <c r="I805" s="142"/>
      <c r="J805" s="142"/>
      <c r="K805" s="142"/>
      <c r="L805" s="142"/>
      <c r="M805" s="142"/>
      <c r="N805" s="142"/>
      <c r="O805" s="142"/>
      <c r="P805" s="142"/>
      <c r="Q805" s="142"/>
      <c r="R805" s="142"/>
      <c r="S805" s="142"/>
    </row>
    <row r="806" spans="1:19" ht="12.75">
      <c r="A806" s="142"/>
      <c r="B806" s="142"/>
      <c r="C806" s="142"/>
      <c r="D806" s="142"/>
      <c r="E806" s="142"/>
      <c r="F806" s="142"/>
      <c r="G806" s="142"/>
      <c r="H806" s="142"/>
      <c r="I806" s="142"/>
      <c r="J806" s="142"/>
      <c r="K806" s="142"/>
      <c r="L806" s="142"/>
      <c r="M806" s="142"/>
      <c r="N806" s="142"/>
      <c r="O806" s="142"/>
      <c r="P806" s="142"/>
      <c r="Q806" s="142"/>
      <c r="R806" s="142"/>
      <c r="S806" s="142"/>
    </row>
    <row r="807" spans="1:19" ht="12.75">
      <c r="A807" s="142"/>
      <c r="B807" s="142"/>
      <c r="C807" s="142"/>
      <c r="D807" s="142"/>
      <c r="E807" s="142"/>
      <c r="F807" s="142"/>
      <c r="G807" s="142"/>
      <c r="H807" s="142"/>
      <c r="I807" s="142"/>
      <c r="J807" s="142"/>
      <c r="K807" s="142"/>
      <c r="L807" s="142"/>
      <c r="M807" s="142"/>
      <c r="N807" s="142"/>
      <c r="O807" s="142"/>
      <c r="P807" s="142"/>
      <c r="Q807" s="142"/>
      <c r="R807" s="142"/>
      <c r="S807" s="142"/>
    </row>
    <row r="808" spans="1:19" ht="12.75">
      <c r="A808" s="142"/>
      <c r="B808" s="142"/>
      <c r="C808" s="142"/>
      <c r="D808" s="142"/>
      <c r="E808" s="142"/>
      <c r="F808" s="142"/>
      <c r="G808" s="142"/>
      <c r="H808" s="142"/>
      <c r="I808" s="142"/>
      <c r="J808" s="142"/>
      <c r="K808" s="142"/>
      <c r="L808" s="142"/>
      <c r="M808" s="142"/>
      <c r="N808" s="142"/>
      <c r="O808" s="142"/>
      <c r="P808" s="142"/>
      <c r="Q808" s="142"/>
      <c r="R808" s="142"/>
      <c r="S808" s="142"/>
    </row>
    <row r="809" spans="1:19" ht="12.75">
      <c r="A809" s="142"/>
      <c r="B809" s="142"/>
      <c r="C809" s="142"/>
      <c r="D809" s="142"/>
      <c r="E809" s="142"/>
      <c r="F809" s="142"/>
      <c r="G809" s="142"/>
      <c r="H809" s="142"/>
      <c r="I809" s="142"/>
      <c r="J809" s="142"/>
      <c r="K809" s="142"/>
      <c r="L809" s="142"/>
      <c r="M809" s="142"/>
      <c r="N809" s="142"/>
      <c r="O809" s="142"/>
      <c r="P809" s="142"/>
      <c r="Q809" s="142"/>
      <c r="R809" s="142"/>
      <c r="S809" s="142"/>
    </row>
    <row r="810" spans="1:19" ht="12.75">
      <c r="A810" s="142"/>
      <c r="B810" s="142"/>
      <c r="C810" s="142"/>
      <c r="D810" s="142"/>
      <c r="E810" s="142"/>
      <c r="F810" s="142"/>
      <c r="G810" s="142"/>
      <c r="H810" s="142"/>
      <c r="I810" s="142"/>
      <c r="J810" s="142"/>
      <c r="K810" s="142"/>
      <c r="L810" s="142"/>
      <c r="M810" s="142"/>
      <c r="N810" s="142"/>
      <c r="O810" s="142"/>
      <c r="P810" s="142"/>
      <c r="Q810" s="142"/>
      <c r="R810" s="142"/>
      <c r="S810" s="142"/>
    </row>
    <row r="811" spans="1:19" ht="12.75">
      <c r="A811" s="142"/>
      <c r="B811" s="142"/>
      <c r="C811" s="142"/>
      <c r="D811" s="142"/>
      <c r="E811" s="142"/>
      <c r="F811" s="142"/>
      <c r="G811" s="142"/>
      <c r="H811" s="142"/>
      <c r="I811" s="142"/>
      <c r="J811" s="142"/>
      <c r="K811" s="142"/>
      <c r="L811" s="142"/>
      <c r="M811" s="142"/>
      <c r="N811" s="142"/>
      <c r="O811" s="142"/>
      <c r="P811" s="142"/>
      <c r="Q811" s="142"/>
      <c r="R811" s="142"/>
      <c r="S811" s="142"/>
    </row>
    <row r="812" spans="1:19" ht="12.75">
      <c r="A812" s="142"/>
      <c r="B812" s="142"/>
      <c r="C812" s="142"/>
      <c r="D812" s="142"/>
      <c r="E812" s="142"/>
      <c r="F812" s="142"/>
      <c r="G812" s="142"/>
      <c r="H812" s="142"/>
      <c r="I812" s="142"/>
      <c r="J812" s="142"/>
      <c r="K812" s="142"/>
      <c r="L812" s="142"/>
      <c r="M812" s="142"/>
      <c r="N812" s="142"/>
      <c r="O812" s="142"/>
      <c r="P812" s="142"/>
      <c r="Q812" s="142"/>
      <c r="R812" s="142"/>
      <c r="S812" s="142"/>
    </row>
    <row r="813" spans="1:19" ht="12.75">
      <c r="A813" s="142"/>
      <c r="B813" s="142"/>
      <c r="C813" s="142"/>
      <c r="D813" s="142"/>
      <c r="E813" s="142"/>
      <c r="F813" s="142"/>
      <c r="G813" s="142"/>
      <c r="H813" s="142"/>
      <c r="I813" s="142"/>
      <c r="J813" s="142"/>
      <c r="K813" s="142"/>
      <c r="L813" s="142"/>
      <c r="M813" s="142"/>
      <c r="N813" s="142"/>
      <c r="O813" s="142"/>
      <c r="P813" s="142"/>
      <c r="Q813" s="142"/>
      <c r="R813" s="142"/>
      <c r="S813" s="142"/>
    </row>
    <row r="814" spans="1:19" ht="12.75">
      <c r="A814" s="142"/>
      <c r="B814" s="142"/>
      <c r="C814" s="142"/>
      <c r="D814" s="142"/>
      <c r="E814" s="142"/>
      <c r="F814" s="142"/>
      <c r="G814" s="142"/>
      <c r="H814" s="142"/>
      <c r="I814" s="142"/>
      <c r="J814" s="142"/>
      <c r="K814" s="142"/>
      <c r="L814" s="142"/>
      <c r="M814" s="142"/>
      <c r="N814" s="142"/>
      <c r="O814" s="142"/>
      <c r="P814" s="142"/>
      <c r="Q814" s="142"/>
      <c r="R814" s="142"/>
      <c r="S814" s="142"/>
    </row>
    <row r="815" spans="1:19" ht="12.75">
      <c r="A815" s="142"/>
      <c r="B815" s="142"/>
      <c r="C815" s="142"/>
      <c r="D815" s="142"/>
      <c r="E815" s="142"/>
      <c r="F815" s="142"/>
      <c r="G815" s="142"/>
      <c r="H815" s="142"/>
      <c r="I815" s="142"/>
      <c r="J815" s="142"/>
      <c r="K815" s="142"/>
      <c r="L815" s="142"/>
      <c r="M815" s="142"/>
      <c r="N815" s="142"/>
      <c r="O815" s="142"/>
      <c r="P815" s="142"/>
      <c r="Q815" s="142"/>
      <c r="R815" s="142"/>
      <c r="S815" s="142"/>
    </row>
    <row r="816" spans="1:19" ht="12.75">
      <c r="A816" s="142"/>
      <c r="B816" s="142"/>
      <c r="C816" s="142"/>
      <c r="D816" s="142"/>
      <c r="E816" s="142"/>
      <c r="F816" s="142"/>
      <c r="G816" s="142"/>
      <c r="H816" s="142"/>
      <c r="I816" s="142"/>
      <c r="J816" s="142"/>
      <c r="K816" s="142"/>
      <c r="L816" s="142"/>
      <c r="M816" s="142"/>
      <c r="N816" s="142"/>
      <c r="O816" s="142"/>
      <c r="P816" s="142"/>
      <c r="Q816" s="142"/>
      <c r="R816" s="142"/>
      <c r="S816" s="142"/>
    </row>
    <row r="817" spans="1:19" ht="12.75">
      <c r="A817" s="142"/>
      <c r="B817" s="142"/>
      <c r="C817" s="142"/>
      <c r="D817" s="142"/>
      <c r="E817" s="142"/>
      <c r="F817" s="142"/>
      <c r="G817" s="142"/>
      <c r="H817" s="142"/>
      <c r="I817" s="142"/>
      <c r="J817" s="142"/>
      <c r="K817" s="142"/>
      <c r="L817" s="142"/>
      <c r="M817" s="142"/>
      <c r="N817" s="142"/>
      <c r="O817" s="142"/>
      <c r="P817" s="142"/>
      <c r="Q817" s="142"/>
      <c r="R817" s="142"/>
      <c r="S817" s="142"/>
    </row>
    <row r="818" spans="1:19" ht="12.75">
      <c r="A818" s="142"/>
      <c r="B818" s="142"/>
      <c r="C818" s="142"/>
      <c r="D818" s="142"/>
      <c r="E818" s="142"/>
      <c r="F818" s="142"/>
      <c r="G818" s="142"/>
      <c r="H818" s="142"/>
      <c r="I818" s="142"/>
      <c r="J818" s="142"/>
      <c r="K818" s="142"/>
      <c r="L818" s="142"/>
      <c r="M818" s="142"/>
      <c r="N818" s="142"/>
      <c r="O818" s="142"/>
      <c r="P818" s="142"/>
      <c r="Q818" s="142"/>
      <c r="R818" s="142"/>
      <c r="S818" s="142"/>
    </row>
    <row r="819" spans="1:19" ht="12.75">
      <c r="A819" s="142"/>
      <c r="B819" s="142"/>
      <c r="C819" s="142"/>
      <c r="D819" s="142"/>
      <c r="E819" s="142"/>
      <c r="F819" s="142"/>
      <c r="G819" s="142"/>
      <c r="H819" s="142"/>
      <c r="I819" s="142"/>
      <c r="J819" s="142"/>
      <c r="K819" s="142"/>
      <c r="L819" s="142"/>
      <c r="M819" s="142"/>
      <c r="N819" s="142"/>
      <c r="O819" s="142"/>
      <c r="P819" s="142"/>
      <c r="Q819" s="142"/>
      <c r="R819" s="142"/>
      <c r="S819" s="142"/>
    </row>
    <row r="820" spans="1:19" ht="12.75">
      <c r="A820" s="142"/>
      <c r="B820" s="142"/>
      <c r="C820" s="142"/>
      <c r="D820" s="142"/>
      <c r="E820" s="142"/>
      <c r="F820" s="142"/>
      <c r="G820" s="142"/>
      <c r="H820" s="142"/>
      <c r="I820" s="142"/>
      <c r="J820" s="142"/>
      <c r="K820" s="142"/>
      <c r="L820" s="142"/>
      <c r="M820" s="142"/>
      <c r="N820" s="142"/>
      <c r="O820" s="142"/>
      <c r="P820" s="142"/>
      <c r="Q820" s="142"/>
      <c r="R820" s="142"/>
      <c r="S820" s="142"/>
    </row>
    <row r="821" spans="1:19" ht="12.75">
      <c r="A821" s="142"/>
      <c r="B821" s="142"/>
      <c r="C821" s="142"/>
      <c r="D821" s="142"/>
      <c r="E821" s="142"/>
      <c r="F821" s="142"/>
      <c r="G821" s="142"/>
      <c r="H821" s="142"/>
      <c r="I821" s="142"/>
      <c r="J821" s="142"/>
      <c r="K821" s="142"/>
      <c r="L821" s="142"/>
      <c r="M821" s="142"/>
      <c r="N821" s="142"/>
      <c r="O821" s="142"/>
      <c r="P821" s="142"/>
      <c r="Q821" s="142"/>
      <c r="R821" s="142"/>
      <c r="S821" s="142"/>
    </row>
    <row r="822" spans="1:19" ht="12.75">
      <c r="A822" s="142"/>
      <c r="B822" s="142"/>
      <c r="C822" s="142"/>
      <c r="D822" s="142"/>
      <c r="E822" s="142"/>
      <c r="F822" s="142"/>
      <c r="G822" s="142"/>
      <c r="H822" s="142"/>
      <c r="I822" s="142"/>
      <c r="J822" s="142"/>
      <c r="K822" s="142"/>
      <c r="L822" s="142"/>
      <c r="M822" s="142"/>
      <c r="N822" s="142"/>
      <c r="O822" s="142"/>
      <c r="P822" s="142"/>
      <c r="Q822" s="142"/>
      <c r="R822" s="142"/>
      <c r="S822" s="142"/>
    </row>
    <row r="823" spans="1:19" ht="12.75">
      <c r="A823" s="142"/>
      <c r="B823" s="142"/>
      <c r="C823" s="142"/>
      <c r="D823" s="142"/>
      <c r="E823" s="142"/>
      <c r="F823" s="142"/>
      <c r="G823" s="142"/>
      <c r="H823" s="142"/>
      <c r="I823" s="142"/>
      <c r="J823" s="142"/>
      <c r="K823" s="142"/>
      <c r="L823" s="142"/>
      <c r="M823" s="142"/>
      <c r="N823" s="142"/>
      <c r="O823" s="142"/>
      <c r="P823" s="142"/>
      <c r="Q823" s="142"/>
      <c r="R823" s="142"/>
      <c r="S823" s="142"/>
    </row>
    <row r="824" spans="1:19" ht="12.75">
      <c r="A824" s="142"/>
      <c r="B824" s="142"/>
      <c r="C824" s="142"/>
      <c r="D824" s="142"/>
      <c r="E824" s="142"/>
      <c r="F824" s="142"/>
      <c r="G824" s="142"/>
      <c r="H824" s="142"/>
      <c r="I824" s="142"/>
      <c r="J824" s="142"/>
      <c r="K824" s="142"/>
      <c r="L824" s="142"/>
      <c r="M824" s="142"/>
      <c r="N824" s="142"/>
      <c r="O824" s="142"/>
      <c r="P824" s="142"/>
      <c r="Q824" s="142"/>
      <c r="R824" s="142"/>
      <c r="S824" s="142"/>
    </row>
    <row r="825" spans="1:19" ht="12.75">
      <c r="A825" s="142"/>
      <c r="B825" s="142"/>
      <c r="C825" s="142"/>
      <c r="D825" s="142"/>
      <c r="E825" s="142"/>
      <c r="F825" s="142"/>
      <c r="G825" s="142"/>
      <c r="H825" s="142"/>
      <c r="I825" s="142"/>
      <c r="J825" s="142"/>
      <c r="K825" s="142"/>
      <c r="L825" s="142"/>
      <c r="M825" s="142"/>
      <c r="N825" s="142"/>
      <c r="O825" s="142"/>
      <c r="P825" s="142"/>
      <c r="Q825" s="142"/>
      <c r="R825" s="142"/>
      <c r="S825" s="142"/>
    </row>
    <row r="826" spans="1:19" ht="12.75">
      <c r="A826" s="142"/>
      <c r="B826" s="142"/>
      <c r="C826" s="142"/>
      <c r="D826" s="142"/>
      <c r="E826" s="142"/>
      <c r="F826" s="142"/>
      <c r="G826" s="142"/>
      <c r="H826" s="142"/>
      <c r="I826" s="142"/>
      <c r="J826" s="142"/>
      <c r="K826" s="142"/>
      <c r="L826" s="142"/>
      <c r="M826" s="142"/>
      <c r="N826" s="142"/>
      <c r="O826" s="142"/>
      <c r="P826" s="142"/>
      <c r="Q826" s="142"/>
      <c r="R826" s="142"/>
      <c r="S826" s="142"/>
    </row>
    <row r="827" spans="1:19" ht="12.75">
      <c r="A827" s="142"/>
      <c r="B827" s="142"/>
      <c r="C827" s="142"/>
      <c r="D827" s="142"/>
      <c r="E827" s="142"/>
      <c r="F827" s="142"/>
      <c r="G827" s="142"/>
      <c r="H827" s="142"/>
      <c r="I827" s="142"/>
      <c r="J827" s="142"/>
      <c r="K827" s="142"/>
      <c r="L827" s="142"/>
      <c r="M827" s="142"/>
      <c r="N827" s="142"/>
      <c r="O827" s="142"/>
      <c r="P827" s="142"/>
      <c r="Q827" s="142"/>
      <c r="R827" s="142"/>
      <c r="S827" s="142"/>
    </row>
    <row r="828" spans="1:19" ht="12.75">
      <c r="A828" s="142"/>
      <c r="B828" s="142"/>
      <c r="C828" s="142"/>
      <c r="D828" s="142"/>
      <c r="E828" s="142"/>
      <c r="F828" s="142"/>
      <c r="G828" s="142"/>
      <c r="H828" s="142"/>
      <c r="I828" s="142"/>
      <c r="J828" s="142"/>
      <c r="K828" s="142"/>
      <c r="L828" s="142"/>
      <c r="M828" s="142"/>
      <c r="N828" s="142"/>
      <c r="O828" s="142"/>
      <c r="P828" s="142"/>
      <c r="Q828" s="142"/>
      <c r="R828" s="142"/>
      <c r="S828" s="142"/>
    </row>
    <row r="829" spans="1:19" ht="12.75">
      <c r="A829" s="142"/>
      <c r="B829" s="142"/>
      <c r="C829" s="142"/>
      <c r="D829" s="142"/>
      <c r="E829" s="142"/>
      <c r="F829" s="142"/>
      <c r="G829" s="142"/>
      <c r="H829" s="142"/>
      <c r="I829" s="142"/>
      <c r="J829" s="142"/>
      <c r="K829" s="142"/>
      <c r="L829" s="142"/>
      <c r="M829" s="142"/>
      <c r="N829" s="142"/>
      <c r="O829" s="142"/>
      <c r="P829" s="142"/>
      <c r="Q829" s="142"/>
      <c r="R829" s="142"/>
      <c r="S829" s="142"/>
    </row>
    <row r="830" spans="1:19" ht="12.75">
      <c r="A830" s="142"/>
      <c r="B830" s="142"/>
      <c r="C830" s="142"/>
      <c r="D830" s="142"/>
      <c r="E830" s="142"/>
      <c r="F830" s="142"/>
      <c r="G830" s="142"/>
      <c r="H830" s="142"/>
      <c r="I830" s="142"/>
      <c r="J830" s="142"/>
      <c r="K830" s="142"/>
      <c r="L830" s="142"/>
      <c r="M830" s="142"/>
      <c r="N830" s="142"/>
      <c r="O830" s="142"/>
      <c r="P830" s="142"/>
      <c r="Q830" s="142"/>
      <c r="R830" s="142"/>
      <c r="S830" s="142"/>
    </row>
    <row r="831" spans="1:19" ht="12.75">
      <c r="A831" s="142"/>
      <c r="B831" s="142"/>
      <c r="C831" s="142"/>
      <c r="D831" s="142"/>
      <c r="E831" s="142"/>
      <c r="F831" s="142"/>
      <c r="G831" s="142"/>
      <c r="H831" s="142"/>
      <c r="I831" s="142"/>
      <c r="J831" s="142"/>
      <c r="K831" s="142"/>
      <c r="L831" s="142"/>
      <c r="M831" s="142"/>
      <c r="N831" s="142"/>
      <c r="O831" s="142"/>
      <c r="P831" s="142"/>
      <c r="Q831" s="142"/>
      <c r="R831" s="142"/>
      <c r="S831" s="142"/>
    </row>
    <row r="832" spans="1:19" ht="12.75">
      <c r="A832" s="142"/>
      <c r="B832" s="142"/>
      <c r="C832" s="142"/>
      <c r="D832" s="142"/>
      <c r="E832" s="142"/>
      <c r="F832" s="142"/>
      <c r="G832" s="142"/>
      <c r="H832" s="142"/>
      <c r="I832" s="142"/>
      <c r="J832" s="142"/>
      <c r="K832" s="142"/>
      <c r="L832" s="142"/>
      <c r="M832" s="142"/>
      <c r="N832" s="142"/>
      <c r="O832" s="142"/>
      <c r="P832" s="142"/>
      <c r="Q832" s="142"/>
      <c r="R832" s="142"/>
      <c r="S832" s="142"/>
    </row>
    <row r="833" spans="1:19" ht="12.75">
      <c r="A833" s="142"/>
      <c r="B833" s="142"/>
      <c r="C833" s="142"/>
      <c r="D833" s="142"/>
      <c r="E833" s="142"/>
      <c r="F833" s="142"/>
      <c r="G833" s="142"/>
      <c r="H833" s="142"/>
      <c r="I833" s="142"/>
      <c r="J833" s="142"/>
      <c r="K833" s="142"/>
      <c r="L833" s="142"/>
      <c r="M833" s="142"/>
      <c r="N833" s="142"/>
      <c r="O833" s="142"/>
      <c r="P833" s="142"/>
      <c r="Q833" s="142"/>
      <c r="R833" s="142"/>
      <c r="S833" s="142"/>
    </row>
    <row r="834" spans="1:19" ht="12.75">
      <c r="A834" s="142"/>
      <c r="B834" s="142"/>
      <c r="C834" s="142"/>
      <c r="D834" s="142"/>
      <c r="E834" s="142"/>
      <c r="F834" s="142"/>
      <c r="G834" s="142"/>
      <c r="H834" s="142"/>
      <c r="I834" s="142"/>
      <c r="J834" s="142"/>
      <c r="K834" s="142"/>
      <c r="L834" s="142"/>
      <c r="M834" s="142"/>
      <c r="N834" s="142"/>
      <c r="O834" s="142"/>
      <c r="P834" s="142"/>
      <c r="Q834" s="142"/>
      <c r="R834" s="142"/>
      <c r="S834" s="142"/>
    </row>
    <row r="835" spans="1:19" ht="12.75">
      <c r="A835" s="142"/>
      <c r="B835" s="142"/>
      <c r="C835" s="142"/>
      <c r="D835" s="142"/>
      <c r="E835" s="142"/>
      <c r="F835" s="142"/>
      <c r="G835" s="142"/>
      <c r="H835" s="142"/>
      <c r="I835" s="142"/>
      <c r="J835" s="142"/>
      <c r="K835" s="142"/>
      <c r="L835" s="142"/>
      <c r="M835" s="142"/>
      <c r="N835" s="142"/>
      <c r="O835" s="142"/>
      <c r="P835" s="142"/>
      <c r="Q835" s="142"/>
      <c r="R835" s="142"/>
      <c r="S835" s="142"/>
    </row>
    <row r="836" spans="1:19" ht="12.75">
      <c r="A836" s="142"/>
      <c r="B836" s="142"/>
      <c r="C836" s="142"/>
      <c r="D836" s="142"/>
      <c r="E836" s="142"/>
      <c r="F836" s="142"/>
      <c r="G836" s="142"/>
      <c r="H836" s="142"/>
      <c r="I836" s="142"/>
      <c r="J836" s="142"/>
      <c r="K836" s="142"/>
      <c r="L836" s="142"/>
      <c r="M836" s="142"/>
      <c r="N836" s="142"/>
      <c r="O836" s="142"/>
      <c r="P836" s="142"/>
      <c r="Q836" s="142"/>
      <c r="R836" s="142"/>
      <c r="S836" s="142"/>
    </row>
    <row r="837" spans="1:19" ht="12.75">
      <c r="A837" s="142"/>
      <c r="B837" s="142"/>
      <c r="C837" s="142"/>
      <c r="D837" s="142"/>
      <c r="E837" s="142"/>
      <c r="F837" s="142"/>
      <c r="G837" s="142"/>
      <c r="H837" s="142"/>
      <c r="I837" s="142"/>
      <c r="J837" s="142"/>
      <c r="K837" s="142"/>
      <c r="L837" s="142"/>
      <c r="M837" s="142"/>
      <c r="N837" s="142"/>
      <c r="O837" s="142"/>
      <c r="P837" s="142"/>
      <c r="Q837" s="142"/>
      <c r="R837" s="142"/>
      <c r="S837" s="142"/>
    </row>
    <row r="838" spans="1:19" ht="12.75">
      <c r="A838" s="142"/>
      <c r="B838" s="142"/>
      <c r="C838" s="142"/>
      <c r="D838" s="142"/>
      <c r="E838" s="142"/>
      <c r="F838" s="142"/>
      <c r="G838" s="142"/>
      <c r="H838" s="142"/>
      <c r="I838" s="142"/>
      <c r="J838" s="142"/>
      <c r="K838" s="142"/>
      <c r="L838" s="142"/>
      <c r="M838" s="142"/>
      <c r="N838" s="142"/>
      <c r="O838" s="142"/>
      <c r="P838" s="142"/>
      <c r="Q838" s="142"/>
      <c r="R838" s="142"/>
      <c r="S838" s="142"/>
    </row>
    <row r="839" spans="1:19" ht="12.75">
      <c r="A839" s="142"/>
      <c r="B839" s="142"/>
      <c r="C839" s="142"/>
      <c r="D839" s="142"/>
      <c r="E839" s="142"/>
      <c r="F839" s="142"/>
      <c r="G839" s="142"/>
      <c r="H839" s="142"/>
      <c r="I839" s="142"/>
      <c r="J839" s="142"/>
      <c r="K839" s="142"/>
      <c r="L839" s="142"/>
      <c r="M839" s="142"/>
      <c r="N839" s="142"/>
      <c r="O839" s="142"/>
      <c r="P839" s="142"/>
      <c r="Q839" s="142"/>
      <c r="R839" s="142"/>
      <c r="S839" s="142"/>
    </row>
    <row r="840" spans="1:19" ht="12.75">
      <c r="A840" s="142"/>
      <c r="B840" s="142"/>
      <c r="C840" s="142"/>
      <c r="D840" s="142"/>
      <c r="E840" s="142"/>
      <c r="F840" s="142"/>
      <c r="G840" s="142"/>
      <c r="H840" s="142"/>
      <c r="I840" s="142"/>
      <c r="J840" s="142"/>
      <c r="K840" s="142"/>
      <c r="L840" s="142"/>
      <c r="M840" s="142"/>
      <c r="N840" s="142"/>
      <c r="O840" s="142"/>
      <c r="P840" s="142"/>
      <c r="Q840" s="142"/>
      <c r="R840" s="142"/>
      <c r="S840" s="142"/>
    </row>
    <row r="841" spans="1:19" ht="12.75">
      <c r="A841" s="142"/>
      <c r="B841" s="142"/>
      <c r="C841" s="142"/>
      <c r="D841" s="142"/>
      <c r="E841" s="142"/>
      <c r="F841" s="142"/>
      <c r="G841" s="142"/>
      <c r="H841" s="142"/>
      <c r="I841" s="142"/>
      <c r="J841" s="142"/>
      <c r="K841" s="142"/>
      <c r="L841" s="142"/>
      <c r="M841" s="142"/>
      <c r="N841" s="142"/>
      <c r="O841" s="142"/>
      <c r="P841" s="142"/>
      <c r="Q841" s="142"/>
      <c r="R841" s="142"/>
      <c r="S841" s="142"/>
    </row>
    <row r="842" spans="1:19" ht="12.75">
      <c r="A842" s="142"/>
      <c r="B842" s="142"/>
      <c r="C842" s="142"/>
      <c r="D842" s="142"/>
      <c r="E842" s="142"/>
      <c r="F842" s="142"/>
      <c r="G842" s="142"/>
      <c r="H842" s="142"/>
      <c r="I842" s="142"/>
      <c r="J842" s="142"/>
      <c r="K842" s="142"/>
      <c r="L842" s="142"/>
      <c r="M842" s="142"/>
      <c r="N842" s="142"/>
      <c r="O842" s="142"/>
      <c r="P842" s="142"/>
      <c r="Q842" s="142"/>
      <c r="R842" s="142"/>
      <c r="S842" s="142"/>
    </row>
    <row r="843" spans="1:19" ht="12.75">
      <c r="A843" s="142"/>
      <c r="B843" s="142"/>
      <c r="C843" s="142"/>
      <c r="D843" s="142"/>
      <c r="E843" s="142"/>
      <c r="F843" s="142"/>
      <c r="G843" s="142"/>
      <c r="H843" s="142"/>
      <c r="I843" s="142"/>
      <c r="J843" s="142"/>
      <c r="K843" s="142"/>
      <c r="L843" s="142"/>
      <c r="M843" s="142"/>
      <c r="N843" s="142"/>
      <c r="O843" s="142"/>
      <c r="P843" s="142"/>
      <c r="Q843" s="142"/>
      <c r="R843" s="142"/>
      <c r="S843" s="142"/>
    </row>
    <row r="844" spans="1:19" ht="12.75">
      <c r="A844" s="142"/>
      <c r="B844" s="142"/>
      <c r="C844" s="142"/>
      <c r="D844" s="142"/>
      <c r="E844" s="142"/>
      <c r="F844" s="142"/>
      <c r="G844" s="142"/>
      <c r="H844" s="142"/>
      <c r="I844" s="142"/>
      <c r="J844" s="142"/>
      <c r="K844" s="142"/>
      <c r="L844" s="142"/>
      <c r="M844" s="142"/>
      <c r="N844" s="142"/>
      <c r="O844" s="142"/>
      <c r="P844" s="142"/>
      <c r="Q844" s="142"/>
      <c r="R844" s="142"/>
      <c r="S844" s="142"/>
    </row>
    <row r="845" spans="1:19" ht="12.75">
      <c r="A845" s="142"/>
      <c r="B845" s="142"/>
      <c r="C845" s="142"/>
      <c r="D845" s="142"/>
      <c r="E845" s="142"/>
      <c r="F845" s="142"/>
      <c r="G845" s="142"/>
      <c r="H845" s="142"/>
      <c r="I845" s="142"/>
      <c r="J845" s="142"/>
      <c r="K845" s="142"/>
      <c r="L845" s="142"/>
      <c r="M845" s="142"/>
      <c r="N845" s="142"/>
      <c r="O845" s="142"/>
      <c r="P845" s="142"/>
      <c r="Q845" s="142"/>
      <c r="R845" s="142"/>
      <c r="S845" s="142"/>
    </row>
    <row r="846" spans="1:19" ht="12.75">
      <c r="A846" s="142"/>
      <c r="B846" s="142"/>
      <c r="C846" s="142"/>
      <c r="D846" s="142"/>
      <c r="E846" s="142"/>
      <c r="F846" s="142"/>
      <c r="G846" s="142"/>
      <c r="H846" s="142"/>
      <c r="I846" s="142"/>
      <c r="J846" s="142"/>
      <c r="K846" s="142"/>
      <c r="L846" s="142"/>
      <c r="M846" s="142"/>
      <c r="N846" s="142"/>
      <c r="O846" s="142"/>
      <c r="P846" s="142"/>
      <c r="Q846" s="142"/>
      <c r="R846" s="142"/>
      <c r="S846" s="142"/>
    </row>
    <row r="847" spans="1:19" ht="12.75">
      <c r="A847" s="142"/>
      <c r="B847" s="142"/>
      <c r="C847" s="142"/>
      <c r="D847" s="142"/>
      <c r="E847" s="142"/>
      <c r="F847" s="142"/>
      <c r="G847" s="142"/>
      <c r="H847" s="142"/>
      <c r="I847" s="142"/>
      <c r="J847" s="142"/>
      <c r="K847" s="142"/>
      <c r="L847" s="142"/>
      <c r="M847" s="142"/>
      <c r="N847" s="142"/>
      <c r="O847" s="142"/>
      <c r="P847" s="142"/>
      <c r="Q847" s="142"/>
      <c r="R847" s="142"/>
      <c r="S847" s="142"/>
    </row>
    <row r="848" spans="1:19" ht="12.75">
      <c r="A848" s="142"/>
      <c r="B848" s="142"/>
      <c r="C848" s="142"/>
      <c r="D848" s="142"/>
      <c r="E848" s="142"/>
      <c r="F848" s="142"/>
      <c r="G848" s="142"/>
      <c r="H848" s="142"/>
      <c r="I848" s="142"/>
      <c r="J848" s="142"/>
      <c r="K848" s="142"/>
      <c r="L848" s="142"/>
      <c r="M848" s="142"/>
      <c r="N848" s="142"/>
      <c r="O848" s="142"/>
      <c r="P848" s="142"/>
      <c r="Q848" s="142"/>
      <c r="R848" s="142"/>
      <c r="S848" s="142"/>
    </row>
    <row r="849" spans="1:19" ht="12.75">
      <c r="A849" s="142"/>
      <c r="B849" s="142"/>
      <c r="C849" s="142"/>
      <c r="D849" s="142"/>
      <c r="E849" s="142"/>
      <c r="F849" s="142"/>
      <c r="G849" s="142"/>
      <c r="H849" s="142"/>
      <c r="I849" s="142"/>
      <c r="J849" s="142"/>
      <c r="K849" s="142"/>
      <c r="L849" s="142"/>
      <c r="M849" s="142"/>
      <c r="N849" s="142"/>
      <c r="O849" s="142"/>
      <c r="P849" s="142"/>
      <c r="Q849" s="142"/>
      <c r="R849" s="142"/>
      <c r="S849" s="142"/>
    </row>
    <row r="850" spans="1:19" ht="12.75">
      <c r="A850" s="142"/>
      <c r="B850" s="142"/>
      <c r="C850" s="142"/>
      <c r="D850" s="142"/>
      <c r="E850" s="142"/>
      <c r="F850" s="142"/>
      <c r="G850" s="142"/>
      <c r="H850" s="142"/>
      <c r="I850" s="142"/>
      <c r="J850" s="142"/>
      <c r="K850" s="142"/>
      <c r="L850" s="142"/>
      <c r="M850" s="142"/>
      <c r="N850" s="142"/>
      <c r="O850" s="142"/>
      <c r="P850" s="142"/>
      <c r="Q850" s="142"/>
      <c r="R850" s="142"/>
      <c r="S850" s="142"/>
    </row>
    <row r="851" spans="1:19" ht="12.75">
      <c r="A851" s="142"/>
      <c r="B851" s="142"/>
      <c r="C851" s="142"/>
      <c r="D851" s="142"/>
      <c r="E851" s="142"/>
      <c r="F851" s="142"/>
      <c r="G851" s="142"/>
      <c r="H851" s="142"/>
      <c r="I851" s="142"/>
      <c r="J851" s="142"/>
      <c r="K851" s="142"/>
      <c r="L851" s="142"/>
      <c r="M851" s="142"/>
      <c r="N851" s="142"/>
      <c r="O851" s="142"/>
      <c r="P851" s="142"/>
      <c r="Q851" s="142"/>
      <c r="R851" s="142"/>
      <c r="S851" s="142"/>
    </row>
    <row r="852" spans="1:19" ht="12.75">
      <c r="A852" s="142"/>
      <c r="B852" s="142"/>
      <c r="C852" s="142"/>
      <c r="D852" s="142"/>
      <c r="E852" s="142"/>
      <c r="F852" s="142"/>
      <c r="G852" s="142"/>
      <c r="H852" s="142"/>
      <c r="I852" s="142"/>
      <c r="J852" s="142"/>
      <c r="K852" s="142"/>
      <c r="L852" s="142"/>
      <c r="M852" s="142"/>
      <c r="N852" s="142"/>
      <c r="O852" s="142"/>
      <c r="P852" s="142"/>
      <c r="Q852" s="142"/>
      <c r="R852" s="142"/>
      <c r="S852" s="142"/>
    </row>
    <row r="853" spans="1:19" ht="12.75">
      <c r="A853" s="142"/>
      <c r="B853" s="142"/>
      <c r="C853" s="142"/>
      <c r="D853" s="142"/>
      <c r="E853" s="142"/>
      <c r="F853" s="142"/>
      <c r="G853" s="142"/>
      <c r="H853" s="142"/>
      <c r="I853" s="142"/>
      <c r="J853" s="142"/>
      <c r="K853" s="142"/>
      <c r="L853" s="142"/>
      <c r="M853" s="142"/>
      <c r="N853" s="142"/>
      <c r="O853" s="142"/>
      <c r="P853" s="142"/>
      <c r="Q853" s="142"/>
      <c r="R853" s="142"/>
      <c r="S853" s="142"/>
    </row>
    <row r="854" spans="1:19" ht="12.75">
      <c r="A854" s="142"/>
      <c r="B854" s="142"/>
      <c r="C854" s="142"/>
      <c r="D854" s="142"/>
      <c r="E854" s="142"/>
      <c r="F854" s="142"/>
      <c r="G854" s="142"/>
      <c r="H854" s="142"/>
      <c r="I854" s="142"/>
      <c r="J854" s="142"/>
      <c r="K854" s="142"/>
      <c r="L854" s="142"/>
      <c r="M854" s="142"/>
      <c r="N854" s="142"/>
      <c r="O854" s="142"/>
      <c r="P854" s="142"/>
      <c r="Q854" s="142"/>
      <c r="R854" s="142"/>
      <c r="S854" s="142"/>
    </row>
  </sheetData>
  <mergeCells count="12">
    <mergeCell ref="N1:S1"/>
    <mergeCell ref="A2:S2"/>
    <mergeCell ref="A3:S3"/>
    <mergeCell ref="A4:S4"/>
    <mergeCell ref="A5:S5"/>
    <mergeCell ref="Q7:S7"/>
    <mergeCell ref="A7:A8"/>
    <mergeCell ref="B7:D7"/>
    <mergeCell ref="E7:G7"/>
    <mergeCell ref="H7:J7"/>
    <mergeCell ref="K7:M7"/>
    <mergeCell ref="N7:P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C31"/>
  <sheetViews>
    <sheetView workbookViewId="0" topLeftCell="A1">
      <selection activeCell="C29" sqref="C29"/>
    </sheetView>
  </sheetViews>
  <sheetFormatPr defaultColWidth="9.140625" defaultRowHeight="12.75"/>
  <cols>
    <col min="1" max="1" width="61.57421875" style="1" customWidth="1"/>
    <col min="2" max="3" width="11.8515625" style="1" customWidth="1"/>
    <col min="4" max="16384" width="9.140625" style="1" customWidth="1"/>
  </cols>
  <sheetData>
    <row r="1" spans="1:3" ht="15.75">
      <c r="A1" s="189" t="s">
        <v>414</v>
      </c>
      <c r="B1" s="189"/>
      <c r="C1" s="189"/>
    </row>
    <row r="2" spans="1:3" ht="15" customHeight="1">
      <c r="A2" s="191" t="s">
        <v>880</v>
      </c>
      <c r="B2" s="191"/>
      <c r="C2" s="191"/>
    </row>
    <row r="3" spans="1:3" ht="15" customHeight="1">
      <c r="A3" s="191" t="s">
        <v>110</v>
      </c>
      <c r="B3" s="191"/>
      <c r="C3" s="191"/>
    </row>
    <row r="4" spans="1:3" ht="15" customHeight="1">
      <c r="A4" s="191" t="s">
        <v>828</v>
      </c>
      <c r="B4" s="191"/>
      <c r="C4" s="191"/>
    </row>
    <row r="5" spans="1:3" ht="15" customHeight="1">
      <c r="A5" s="191" t="s">
        <v>872</v>
      </c>
      <c r="B5" s="191"/>
      <c r="C5" s="191"/>
    </row>
    <row r="6" s="13" customFormat="1" ht="19.5" customHeight="1"/>
    <row r="7" spans="1:2" s="13" customFormat="1" ht="19.5" customHeight="1">
      <c r="A7" s="4"/>
      <c r="B7" s="4"/>
    </row>
    <row r="8" spans="1:3" ht="42.75">
      <c r="A8" s="78" t="s">
        <v>873</v>
      </c>
      <c r="B8" s="158" t="s">
        <v>525</v>
      </c>
      <c r="C8" s="158" t="s">
        <v>259</v>
      </c>
    </row>
    <row r="9" spans="1:2" ht="19.5" customHeight="1">
      <c r="A9" s="37"/>
      <c r="B9" s="37"/>
    </row>
    <row r="10" ht="19.5" customHeight="1">
      <c r="A10" s="79" t="s">
        <v>829</v>
      </c>
    </row>
    <row r="11" ht="19.5" customHeight="1">
      <c r="A11" s="39" t="s">
        <v>603</v>
      </c>
    </row>
    <row r="12" spans="1:3" ht="19.5" customHeight="1">
      <c r="A12" s="1" t="s">
        <v>830</v>
      </c>
      <c r="B12" s="8">
        <v>645014</v>
      </c>
      <c r="C12" s="8">
        <v>601314</v>
      </c>
    </row>
    <row r="13" spans="1:3" ht="19.5" customHeight="1">
      <c r="A13" s="1" t="s">
        <v>831</v>
      </c>
      <c r="B13" s="8">
        <v>2000</v>
      </c>
      <c r="C13" s="8">
        <v>2000</v>
      </c>
    </row>
    <row r="14" spans="1:3" ht="19.5" customHeight="1">
      <c r="A14" s="1" t="s">
        <v>346</v>
      </c>
      <c r="B14" s="8">
        <v>1000</v>
      </c>
      <c r="C14" s="8">
        <v>1000</v>
      </c>
    </row>
    <row r="15" spans="1:3" ht="19.5" customHeight="1">
      <c r="A15" s="1" t="s">
        <v>851</v>
      </c>
      <c r="B15" s="8">
        <v>2000</v>
      </c>
      <c r="C15" s="8">
        <v>2000</v>
      </c>
    </row>
    <row r="16" spans="1:3" ht="19.5" customHeight="1">
      <c r="A16" s="1" t="s">
        <v>852</v>
      </c>
      <c r="B16" s="8">
        <v>3000</v>
      </c>
      <c r="C16" s="8">
        <v>3000</v>
      </c>
    </row>
    <row r="17" spans="1:3" ht="19.5" customHeight="1">
      <c r="A17" s="1" t="s">
        <v>832</v>
      </c>
      <c r="B17" s="8">
        <v>41614</v>
      </c>
      <c r="C17" s="8">
        <v>41614</v>
      </c>
    </row>
    <row r="18" spans="1:3" ht="19.5" customHeight="1">
      <c r="A18" s="1" t="s">
        <v>853</v>
      </c>
      <c r="B18" s="8">
        <v>75610</v>
      </c>
      <c r="C18" s="8">
        <v>35888</v>
      </c>
    </row>
    <row r="19" spans="1:3" ht="19.5" customHeight="1">
      <c r="A19" s="81" t="s">
        <v>833</v>
      </c>
      <c r="B19" s="8">
        <v>3000</v>
      </c>
      <c r="C19" s="8">
        <v>2165</v>
      </c>
    </row>
    <row r="20" spans="1:3" ht="30">
      <c r="A20" s="97" t="s">
        <v>335</v>
      </c>
      <c r="B20" s="8">
        <v>1600</v>
      </c>
      <c r="C20" s="8">
        <v>0</v>
      </c>
    </row>
    <row r="21" spans="1:3" s="124" customFormat="1" ht="30">
      <c r="A21" s="97" t="s">
        <v>850</v>
      </c>
      <c r="B21" s="8">
        <v>2000</v>
      </c>
      <c r="C21" s="8">
        <v>2000</v>
      </c>
    </row>
    <row r="22" spans="1:3" s="124" customFormat="1" ht="30">
      <c r="A22" s="97" t="s">
        <v>260</v>
      </c>
      <c r="B22" s="8"/>
      <c r="C22" s="8">
        <v>9000</v>
      </c>
    </row>
    <row r="23" spans="1:3" s="7" customFormat="1" ht="19.5" customHeight="1">
      <c r="A23" s="82" t="s">
        <v>834</v>
      </c>
      <c r="B23" s="12">
        <f>SUM(B12:B21)</f>
        <v>776838</v>
      </c>
      <c r="C23" s="12">
        <f>SUM(C12:C22)</f>
        <v>699981</v>
      </c>
    </row>
    <row r="24" spans="1:3" ht="19.5" customHeight="1">
      <c r="A24" s="81"/>
      <c r="B24" s="8"/>
      <c r="C24" s="8"/>
    </row>
    <row r="25" spans="1:3" ht="19.5" customHeight="1">
      <c r="A25" s="79" t="s">
        <v>835</v>
      </c>
      <c r="B25" s="8"/>
      <c r="C25" s="8"/>
    </row>
    <row r="26" spans="1:3" ht="19.5" customHeight="1">
      <c r="A26" s="1" t="s">
        <v>836</v>
      </c>
      <c r="B26" s="8">
        <v>7909</v>
      </c>
      <c r="C26" s="8">
        <v>376</v>
      </c>
    </row>
    <row r="27" spans="1:3" s="7" customFormat="1" ht="19.5" customHeight="1">
      <c r="A27" s="7" t="s">
        <v>837</v>
      </c>
      <c r="B27" s="12">
        <f>SUM(B26:B26)</f>
        <v>7909</v>
      </c>
      <c r="C27" s="12">
        <f>SUM(C26:C26)</f>
        <v>376</v>
      </c>
    </row>
    <row r="28" spans="2:3" ht="19.5" customHeight="1">
      <c r="B28" s="8"/>
      <c r="C28" s="8"/>
    </row>
    <row r="29" spans="1:3" s="7" customFormat="1" ht="19.5" customHeight="1">
      <c r="A29" s="7" t="s">
        <v>838</v>
      </c>
      <c r="B29" s="12">
        <f>B23+B27</f>
        <v>784747</v>
      </c>
      <c r="C29" s="12">
        <f>C23+C27</f>
        <v>700357</v>
      </c>
    </row>
    <row r="30" s="7" customFormat="1" ht="19.5" customHeight="1">
      <c r="B30" s="12"/>
    </row>
    <row r="31" ht="19.5" customHeight="1">
      <c r="A31" s="83"/>
    </row>
    <row r="32" ht="15" customHeight="1"/>
  </sheetData>
  <mergeCells count="5">
    <mergeCell ref="A5:C5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F94"/>
  <sheetViews>
    <sheetView workbookViewId="0" topLeftCell="A10">
      <selection activeCell="A92" sqref="A92"/>
    </sheetView>
  </sheetViews>
  <sheetFormatPr defaultColWidth="11.421875" defaultRowHeight="15" customHeight="1"/>
  <cols>
    <col min="1" max="1" width="59.57421875" style="1" customWidth="1"/>
    <col min="2" max="2" width="10.421875" style="1" customWidth="1"/>
    <col min="3" max="3" width="10.140625" style="1" customWidth="1"/>
    <col min="4" max="4" width="10.8515625" style="1" customWidth="1"/>
    <col min="5" max="5" width="5.8515625" style="1" customWidth="1"/>
    <col min="6" max="16384" width="11.421875" style="1" customWidth="1"/>
  </cols>
  <sheetData>
    <row r="1" spans="1:5" ht="15" customHeight="1">
      <c r="A1" s="189" t="s">
        <v>723</v>
      </c>
      <c r="B1" s="189"/>
      <c r="C1" s="189"/>
      <c r="D1" s="189"/>
      <c r="E1" s="189"/>
    </row>
    <row r="2" spans="1:5" ht="15" customHeight="1">
      <c r="A2" s="191" t="s">
        <v>880</v>
      </c>
      <c r="B2" s="191"/>
      <c r="C2" s="191"/>
      <c r="D2" s="191"/>
      <c r="E2" s="191"/>
    </row>
    <row r="3" spans="1:5" ht="15" customHeight="1">
      <c r="A3" s="191" t="s">
        <v>298</v>
      </c>
      <c r="B3" s="191"/>
      <c r="C3" s="191"/>
      <c r="D3" s="191"/>
      <c r="E3" s="191"/>
    </row>
    <row r="4" spans="1:5" ht="15" customHeight="1">
      <c r="A4" s="191" t="s">
        <v>110</v>
      </c>
      <c r="B4" s="191"/>
      <c r="C4" s="191"/>
      <c r="D4" s="191"/>
      <c r="E4" s="191"/>
    </row>
    <row r="5" spans="1:5" ht="15" customHeight="1">
      <c r="A5" s="191" t="s">
        <v>14</v>
      </c>
      <c r="B5" s="191"/>
      <c r="C5" s="191"/>
      <c r="D5" s="191"/>
      <c r="E5" s="191"/>
    </row>
    <row r="6" spans="1:5" ht="15" customHeight="1">
      <c r="A6" s="190" t="s">
        <v>872</v>
      </c>
      <c r="B6" s="190"/>
      <c r="C6" s="190"/>
      <c r="D6" s="190"/>
      <c r="E6" s="190"/>
    </row>
    <row r="7" spans="1:2" ht="15" customHeight="1">
      <c r="A7" s="19"/>
      <c r="B7" s="19"/>
    </row>
    <row r="8" spans="1:5" s="26" customFormat="1" ht="25.5">
      <c r="A8" s="159" t="s">
        <v>873</v>
      </c>
      <c r="B8" s="159" t="s">
        <v>525</v>
      </c>
      <c r="C8" s="159" t="s">
        <v>524</v>
      </c>
      <c r="D8" s="159" t="s">
        <v>522</v>
      </c>
      <c r="E8" s="159" t="s">
        <v>526</v>
      </c>
    </row>
    <row r="9" spans="1:2" ht="15" customHeight="1">
      <c r="A9" s="18" t="s">
        <v>15</v>
      </c>
      <c r="B9" s="29"/>
    </row>
    <row r="10" spans="1:4" ht="15" customHeight="1">
      <c r="A10" s="29"/>
      <c r="B10" s="160"/>
      <c r="C10" s="8"/>
      <c r="D10" s="8"/>
    </row>
    <row r="11" spans="1:4" ht="15" customHeight="1">
      <c r="A11" s="30" t="s">
        <v>348</v>
      </c>
      <c r="B11" s="10"/>
      <c r="C11" s="8"/>
      <c r="D11" s="8"/>
    </row>
    <row r="12" spans="1:5" ht="15" customHeight="1">
      <c r="A12" s="31" t="s">
        <v>277</v>
      </c>
      <c r="B12" s="10">
        <v>32684</v>
      </c>
      <c r="C12" s="8">
        <v>32684</v>
      </c>
      <c r="D12" s="8">
        <v>717</v>
      </c>
      <c r="E12" s="163">
        <f>D12/C12*100</f>
        <v>2.1937339370946027</v>
      </c>
    </row>
    <row r="13" spans="1:5" ht="15" customHeight="1">
      <c r="A13" s="31" t="s">
        <v>783</v>
      </c>
      <c r="B13" s="10">
        <v>1500</v>
      </c>
      <c r="C13" s="8">
        <v>1500</v>
      </c>
      <c r="D13" s="8">
        <v>378</v>
      </c>
      <c r="E13" s="163">
        <f aca="true" t="shared" si="0" ref="E13:E41">D13/C13*100</f>
        <v>25.2</v>
      </c>
    </row>
    <row r="14" spans="1:5" ht="15" customHeight="1">
      <c r="A14" s="31" t="s">
        <v>784</v>
      </c>
      <c r="B14" s="10">
        <v>500</v>
      </c>
      <c r="C14" s="8">
        <v>500</v>
      </c>
      <c r="D14" s="8">
        <v>217</v>
      </c>
      <c r="E14" s="163">
        <f t="shared" si="0"/>
        <v>43.4</v>
      </c>
    </row>
    <row r="15" spans="1:5" ht="15" customHeight="1">
      <c r="A15" s="31" t="s">
        <v>278</v>
      </c>
      <c r="B15" s="10">
        <v>7000</v>
      </c>
      <c r="C15" s="8">
        <v>7000</v>
      </c>
      <c r="D15" s="8">
        <v>6999</v>
      </c>
      <c r="E15" s="163">
        <f t="shared" si="0"/>
        <v>99.9857142857143</v>
      </c>
    </row>
    <row r="16" spans="1:5" ht="15" customHeight="1">
      <c r="A16" s="31" t="s">
        <v>279</v>
      </c>
      <c r="B16" s="10"/>
      <c r="C16" s="8"/>
      <c r="D16" s="8"/>
      <c r="E16" s="163"/>
    </row>
    <row r="17" spans="1:5" ht="15" customHeight="1">
      <c r="A17" s="31" t="s">
        <v>280</v>
      </c>
      <c r="B17" s="10">
        <v>4039</v>
      </c>
      <c r="C17" s="8">
        <v>4039</v>
      </c>
      <c r="D17" s="8">
        <v>2188</v>
      </c>
      <c r="E17" s="163">
        <f t="shared" si="0"/>
        <v>54.1718247090864</v>
      </c>
    </row>
    <row r="18" spans="1:5" ht="15" customHeight="1">
      <c r="A18" s="31" t="s">
        <v>647</v>
      </c>
      <c r="B18" s="10"/>
      <c r="C18" s="8"/>
      <c r="D18" s="8"/>
      <c r="E18" s="163"/>
    </row>
    <row r="19" spans="1:5" ht="15" customHeight="1">
      <c r="A19" s="31" t="s">
        <v>493</v>
      </c>
      <c r="B19" s="10">
        <v>4680</v>
      </c>
      <c r="C19" s="8">
        <v>4680</v>
      </c>
      <c r="D19" s="8">
        <v>6793</v>
      </c>
      <c r="E19" s="163">
        <f t="shared" si="0"/>
        <v>145.14957264957263</v>
      </c>
    </row>
    <row r="20" spans="1:5" ht="15" customHeight="1">
      <c r="A20" s="32" t="s">
        <v>290</v>
      </c>
      <c r="B20" s="11">
        <f>SUM(B12:B19)</f>
        <v>50403</v>
      </c>
      <c r="C20" s="11">
        <f>SUM(C12:C19)</f>
        <v>50403</v>
      </c>
      <c r="D20" s="11">
        <f>SUM(D12:D19)</f>
        <v>17292</v>
      </c>
      <c r="E20" s="46">
        <f t="shared" si="0"/>
        <v>34.30748169751801</v>
      </c>
    </row>
    <row r="21" spans="1:5" ht="15" customHeight="1">
      <c r="A21" s="32"/>
      <c r="B21" s="11"/>
      <c r="C21" s="8"/>
      <c r="D21" s="8"/>
      <c r="E21" s="163"/>
    </row>
    <row r="22" spans="1:5" ht="15" customHeight="1">
      <c r="A22" s="30" t="s">
        <v>350</v>
      </c>
      <c r="B22" s="10"/>
      <c r="C22" s="8"/>
      <c r="D22" s="8"/>
      <c r="E22" s="163"/>
    </row>
    <row r="23" spans="1:5" ht="15" customHeight="1">
      <c r="A23" s="31" t="s">
        <v>351</v>
      </c>
      <c r="B23" s="10">
        <v>128382</v>
      </c>
      <c r="C23" s="8">
        <v>128382</v>
      </c>
      <c r="D23" s="8">
        <v>68836</v>
      </c>
      <c r="E23" s="163">
        <f t="shared" si="0"/>
        <v>53.618108457571935</v>
      </c>
    </row>
    <row r="24" spans="1:5" ht="15" customHeight="1">
      <c r="A24" s="31" t="s">
        <v>16</v>
      </c>
      <c r="B24" s="10">
        <v>791768</v>
      </c>
      <c r="C24" s="8">
        <v>791768</v>
      </c>
      <c r="D24" s="8">
        <v>386467</v>
      </c>
      <c r="E24" s="163">
        <f t="shared" si="0"/>
        <v>48.81063644906084</v>
      </c>
    </row>
    <row r="25" spans="1:5" ht="15" customHeight="1">
      <c r="A25" s="31" t="s">
        <v>286</v>
      </c>
      <c r="B25" s="10"/>
      <c r="C25" s="8"/>
      <c r="D25" s="8"/>
      <c r="E25" s="163"/>
    </row>
    <row r="26" spans="1:5" s="24" customFormat="1" ht="15.75">
      <c r="A26" s="24" t="s">
        <v>287</v>
      </c>
      <c r="B26" s="27">
        <v>823013</v>
      </c>
      <c r="C26" s="27">
        <v>861332</v>
      </c>
      <c r="D26" s="27">
        <v>479644</v>
      </c>
      <c r="E26" s="163">
        <f t="shared" si="0"/>
        <v>55.68630911193361</v>
      </c>
    </row>
    <row r="27" spans="1:5" s="24" customFormat="1" ht="15.75">
      <c r="A27" s="24" t="s">
        <v>289</v>
      </c>
      <c r="B27" s="27">
        <v>50939</v>
      </c>
      <c r="C27" s="27">
        <v>50822</v>
      </c>
      <c r="D27" s="27">
        <v>21754</v>
      </c>
      <c r="E27" s="163">
        <f t="shared" si="0"/>
        <v>42.80429735154067</v>
      </c>
    </row>
    <row r="28" spans="1:5" s="24" customFormat="1" ht="15.75">
      <c r="A28" s="24" t="s">
        <v>288</v>
      </c>
      <c r="B28" s="28"/>
      <c r="C28" s="27"/>
      <c r="D28" s="27"/>
      <c r="E28" s="163"/>
    </row>
    <row r="29" spans="1:5" s="24" customFormat="1" ht="15.75">
      <c r="A29" s="24" t="s">
        <v>226</v>
      </c>
      <c r="B29" s="28"/>
      <c r="C29" s="27"/>
      <c r="D29" s="27">
        <v>57096</v>
      </c>
      <c r="E29" s="163"/>
    </row>
    <row r="30" spans="1:5" ht="15" customHeight="1">
      <c r="A30" s="33" t="s">
        <v>102</v>
      </c>
      <c r="B30" s="34">
        <f>SUM(B26:B28)</f>
        <v>873952</v>
      </c>
      <c r="C30" s="34">
        <f>SUM(C26:C28)</f>
        <v>912154</v>
      </c>
      <c r="D30" s="34">
        <f>SUM(D26:D29)</f>
        <v>558494</v>
      </c>
      <c r="E30" s="171">
        <f t="shared" si="0"/>
        <v>61.22803824792743</v>
      </c>
    </row>
    <row r="31" spans="1:5" ht="15" customHeight="1">
      <c r="A31" s="32" t="s">
        <v>103</v>
      </c>
      <c r="B31" s="11">
        <f>B23+B24+B30</f>
        <v>1794102</v>
      </c>
      <c r="C31" s="11">
        <f>C23+C24+C30</f>
        <v>1832304</v>
      </c>
      <c r="D31" s="11">
        <f>D23+D24+D30</f>
        <v>1013797</v>
      </c>
      <c r="E31" s="46">
        <f t="shared" si="0"/>
        <v>55.32908294693457</v>
      </c>
    </row>
    <row r="32" spans="1:5" ht="15" customHeight="1">
      <c r="A32" s="32" t="s">
        <v>104</v>
      </c>
      <c r="B32" s="11">
        <f>B20+B31</f>
        <v>1844505</v>
      </c>
      <c r="C32" s="11">
        <f>C20+C31</f>
        <v>1882707</v>
      </c>
      <c r="D32" s="11">
        <f>D20+D31</f>
        <v>1031089</v>
      </c>
      <c r="E32" s="46">
        <f t="shared" si="0"/>
        <v>54.76630192589712</v>
      </c>
    </row>
    <row r="33" spans="1:5" ht="15" customHeight="1">
      <c r="A33" s="32"/>
      <c r="B33" s="11"/>
      <c r="C33" s="8"/>
      <c r="D33" s="8"/>
      <c r="E33" s="163"/>
    </row>
    <row r="34" spans="1:5" s="7" customFormat="1" ht="15" customHeight="1">
      <c r="A34" s="30" t="s">
        <v>492</v>
      </c>
      <c r="B34" s="11">
        <v>840713</v>
      </c>
      <c r="C34" s="12">
        <v>854938</v>
      </c>
      <c r="D34" s="12">
        <v>250493</v>
      </c>
      <c r="E34" s="46">
        <f t="shared" si="0"/>
        <v>29.299551546427928</v>
      </c>
    </row>
    <row r="35" spans="1:5" s="7" customFormat="1" ht="15" customHeight="1">
      <c r="A35" s="30" t="s">
        <v>293</v>
      </c>
      <c r="B35" s="11">
        <f>B31+B34</f>
        <v>2634815</v>
      </c>
      <c r="C35" s="11">
        <f>C31+C34</f>
        <v>2687242</v>
      </c>
      <c r="D35" s="11">
        <f>D31+D34</f>
        <v>1264290</v>
      </c>
      <c r="E35" s="46">
        <f t="shared" si="0"/>
        <v>47.047865432290806</v>
      </c>
    </row>
    <row r="36" spans="1:5" s="7" customFormat="1" ht="15" customHeight="1">
      <c r="A36" s="32" t="s">
        <v>157</v>
      </c>
      <c r="B36" s="11">
        <v>9420</v>
      </c>
      <c r="C36" s="12">
        <v>9420</v>
      </c>
      <c r="D36" s="12">
        <v>0</v>
      </c>
      <c r="E36" s="46">
        <f>D36/C36*100</f>
        <v>0</v>
      </c>
    </row>
    <row r="37" spans="1:5" s="7" customFormat="1" ht="15" customHeight="1">
      <c r="A37" s="32" t="s">
        <v>105</v>
      </c>
      <c r="B37" s="11">
        <f>B32+B34+B36</f>
        <v>2694638</v>
      </c>
      <c r="C37" s="11">
        <f>C32+C34+C36</f>
        <v>2747065</v>
      </c>
      <c r="D37" s="11">
        <f>D32+D34+D36</f>
        <v>1281582</v>
      </c>
      <c r="E37" s="46">
        <f t="shared" si="0"/>
        <v>46.65277305051027</v>
      </c>
    </row>
    <row r="38" spans="1:5" s="7" customFormat="1" ht="15" customHeight="1">
      <c r="A38" s="32" t="s">
        <v>156</v>
      </c>
      <c r="B38" s="11">
        <v>22605</v>
      </c>
      <c r="C38" s="12">
        <v>22605</v>
      </c>
      <c r="D38" s="12">
        <v>0</v>
      </c>
      <c r="E38" s="46">
        <f t="shared" si="0"/>
        <v>0</v>
      </c>
    </row>
    <row r="39" spans="1:5" s="7" customFormat="1" ht="15" customHeight="1">
      <c r="A39" s="32" t="s">
        <v>120</v>
      </c>
      <c r="B39" s="11"/>
      <c r="C39" s="12"/>
      <c r="D39" s="12">
        <v>54055</v>
      </c>
      <c r="E39" s="46"/>
    </row>
    <row r="40" spans="1:5" s="7" customFormat="1" ht="15" customHeight="1">
      <c r="A40" s="32" t="s">
        <v>158</v>
      </c>
      <c r="B40" s="10"/>
      <c r="C40" s="12"/>
      <c r="D40" s="8">
        <v>60</v>
      </c>
      <c r="E40" s="163"/>
    </row>
    <row r="41" spans="1:5" s="7" customFormat="1" ht="15" customHeight="1">
      <c r="A41" s="32" t="s">
        <v>106</v>
      </c>
      <c r="B41" s="11">
        <f>SUM(B37:B38)-B39+B40</f>
        <v>2717243</v>
      </c>
      <c r="C41" s="11">
        <f>SUM(C37:C38)-C39+C40</f>
        <v>2769670</v>
      </c>
      <c r="D41" s="11">
        <f>SUM(D37:D38)-D39+D40</f>
        <v>1227587</v>
      </c>
      <c r="E41" s="46">
        <f t="shared" si="0"/>
        <v>44.322500514501726</v>
      </c>
    </row>
    <row r="42" spans="1:2" s="7" customFormat="1" ht="15" customHeight="1">
      <c r="A42" s="32"/>
      <c r="B42" s="11"/>
    </row>
    <row r="43" spans="1:4" s="7" customFormat="1" ht="15" customHeight="1">
      <c r="A43" s="32"/>
      <c r="B43" s="52"/>
      <c r="C43" s="77"/>
      <c r="D43" s="77"/>
    </row>
    <row r="44" spans="1:4" s="7" customFormat="1" ht="15" customHeight="1">
      <c r="A44" s="32"/>
      <c r="B44" s="52"/>
      <c r="C44" s="77"/>
      <c r="D44" s="77"/>
    </row>
    <row r="45" spans="1:4" s="7" customFormat="1" ht="15" customHeight="1">
      <c r="A45" s="32"/>
      <c r="B45" s="52"/>
      <c r="C45" s="77"/>
      <c r="D45" s="77"/>
    </row>
    <row r="46" spans="1:4" s="7" customFormat="1" ht="15" customHeight="1">
      <c r="A46" s="32"/>
      <c r="B46" s="52"/>
      <c r="C46" s="77"/>
      <c r="D46" s="77"/>
    </row>
    <row r="47" spans="1:5" s="26" customFormat="1" ht="25.5">
      <c r="A47" s="159" t="s">
        <v>873</v>
      </c>
      <c r="B47" s="159" t="s">
        <v>525</v>
      </c>
      <c r="C47" s="159" t="s">
        <v>524</v>
      </c>
      <c r="D47" s="159" t="s">
        <v>522</v>
      </c>
      <c r="E47" s="159" t="s">
        <v>526</v>
      </c>
    </row>
    <row r="48" spans="1:2" ht="15" customHeight="1">
      <c r="A48" s="18" t="s">
        <v>107</v>
      </c>
      <c r="B48" s="10"/>
    </row>
    <row r="49" spans="1:2" ht="15" customHeight="1">
      <c r="A49" s="30" t="s">
        <v>352</v>
      </c>
      <c r="B49" s="10"/>
    </row>
    <row r="50" spans="1:5" ht="15" customHeight="1">
      <c r="A50" s="31" t="s">
        <v>108</v>
      </c>
      <c r="B50" s="10">
        <v>84000</v>
      </c>
      <c r="C50" s="8">
        <v>97700</v>
      </c>
      <c r="D50" s="8">
        <v>1347</v>
      </c>
      <c r="E50" s="163">
        <f>D50/C50*100</f>
        <v>1.3787103377686798</v>
      </c>
    </row>
    <row r="51" spans="1:5" ht="15" customHeight="1">
      <c r="A51" s="31" t="s">
        <v>266</v>
      </c>
      <c r="B51" s="10">
        <v>136781</v>
      </c>
      <c r="C51" s="8">
        <v>194374</v>
      </c>
      <c r="D51" s="8">
        <v>27329</v>
      </c>
      <c r="E51" s="163">
        <f aca="true" t="shared" si="1" ref="E51:E94">D51/C51*100</f>
        <v>14.060008025764764</v>
      </c>
    </row>
    <row r="52" spans="1:5" ht="15" customHeight="1">
      <c r="A52" s="31" t="s">
        <v>296</v>
      </c>
      <c r="B52" s="10"/>
      <c r="C52" s="8"/>
      <c r="D52" s="8"/>
      <c r="E52" s="163"/>
    </row>
    <row r="53" spans="1:5" ht="15" customHeight="1">
      <c r="A53" s="31" t="s">
        <v>295</v>
      </c>
      <c r="B53" s="10"/>
      <c r="C53" s="8">
        <v>1100</v>
      </c>
      <c r="D53" s="8"/>
      <c r="E53" s="163">
        <f t="shared" si="1"/>
        <v>0</v>
      </c>
    </row>
    <row r="54" spans="1:5" ht="15" customHeight="1">
      <c r="A54" s="31" t="s">
        <v>294</v>
      </c>
      <c r="B54" s="10">
        <v>6630</v>
      </c>
      <c r="C54" s="8">
        <v>5900</v>
      </c>
      <c r="D54" s="8">
        <v>3650</v>
      </c>
      <c r="E54" s="163">
        <f t="shared" si="1"/>
        <v>61.86440677966102</v>
      </c>
    </row>
    <row r="55" spans="1:5" ht="15" customHeight="1">
      <c r="A55" s="31" t="s">
        <v>297</v>
      </c>
      <c r="B55" s="10">
        <v>3000</v>
      </c>
      <c r="C55" s="8">
        <v>3000</v>
      </c>
      <c r="D55" s="8"/>
      <c r="E55" s="163">
        <f t="shared" si="1"/>
        <v>0</v>
      </c>
    </row>
    <row r="56" spans="1:5" ht="15" customHeight="1">
      <c r="A56" s="31" t="s">
        <v>300</v>
      </c>
      <c r="B56" s="10"/>
      <c r="C56" s="8"/>
      <c r="D56" s="8"/>
      <c r="E56" s="163"/>
    </row>
    <row r="57" spans="1:6" ht="15" customHeight="1">
      <c r="A57" s="31" t="s">
        <v>301</v>
      </c>
      <c r="B57" s="10">
        <v>10620</v>
      </c>
      <c r="C57" s="8">
        <v>10820</v>
      </c>
      <c r="D57" s="8">
        <v>3690</v>
      </c>
      <c r="E57" s="163">
        <f t="shared" si="1"/>
        <v>34.10351201478743</v>
      </c>
      <c r="F57" s="8"/>
    </row>
    <row r="58" spans="1:5" ht="15" customHeight="1">
      <c r="A58" s="31" t="s">
        <v>302</v>
      </c>
      <c r="B58" s="10"/>
      <c r="C58" s="8"/>
      <c r="D58" s="8"/>
      <c r="E58" s="163"/>
    </row>
    <row r="59" spans="1:5" ht="15" customHeight="1">
      <c r="A59" s="31" t="s">
        <v>303</v>
      </c>
      <c r="B59" s="10"/>
      <c r="C59" s="8">
        <v>8000</v>
      </c>
      <c r="D59" s="8">
        <v>3000</v>
      </c>
      <c r="E59" s="163">
        <f t="shared" si="1"/>
        <v>37.5</v>
      </c>
    </row>
    <row r="60" spans="1:5" ht="15" customHeight="1">
      <c r="A60" s="31" t="s">
        <v>304</v>
      </c>
      <c r="B60" s="10"/>
      <c r="C60" s="8"/>
      <c r="D60" s="8"/>
      <c r="E60" s="163"/>
    </row>
    <row r="61" spans="1:5" ht="15" customHeight="1">
      <c r="A61" s="31" t="s">
        <v>306</v>
      </c>
      <c r="B61" s="10"/>
      <c r="C61" s="8">
        <v>500</v>
      </c>
      <c r="D61" s="8"/>
      <c r="E61" s="163">
        <f t="shared" si="1"/>
        <v>0</v>
      </c>
    </row>
    <row r="62" spans="1:5" ht="15" customHeight="1">
      <c r="A62" s="31" t="s">
        <v>648</v>
      </c>
      <c r="B62" s="10"/>
      <c r="C62" s="8"/>
      <c r="D62" s="8"/>
      <c r="E62" s="163"/>
    </row>
    <row r="63" spans="1:5" ht="15" customHeight="1">
      <c r="A63" s="31" t="s">
        <v>649</v>
      </c>
      <c r="B63" s="10"/>
      <c r="C63" s="8"/>
      <c r="D63" s="8"/>
      <c r="E63" s="163"/>
    </row>
    <row r="64" spans="1:5" ht="15" customHeight="1">
      <c r="A64" s="31" t="s">
        <v>650</v>
      </c>
      <c r="B64" s="10">
        <v>1500</v>
      </c>
      <c r="C64" s="8">
        <v>1500</v>
      </c>
      <c r="D64" s="8">
        <v>1459</v>
      </c>
      <c r="E64" s="163">
        <f t="shared" si="1"/>
        <v>97.26666666666667</v>
      </c>
    </row>
    <row r="65" spans="1:5" ht="15" customHeight="1">
      <c r="A65" s="31" t="s">
        <v>307</v>
      </c>
      <c r="B65" s="34">
        <f>SUM(B57:B64)</f>
        <v>12120</v>
      </c>
      <c r="C65" s="34">
        <f>SUM(C57:C64)</f>
        <v>20820</v>
      </c>
      <c r="D65" s="34">
        <f>SUM(D57:D64)</f>
        <v>8149</v>
      </c>
      <c r="E65" s="171">
        <f t="shared" si="1"/>
        <v>39.1402497598463</v>
      </c>
    </row>
    <row r="66" spans="1:5" ht="15" customHeight="1">
      <c r="A66" s="32" t="s">
        <v>291</v>
      </c>
      <c r="B66" s="11">
        <f>SUM(B50:B55)+B65</f>
        <v>242531</v>
      </c>
      <c r="C66" s="11">
        <f>SUM(C50:C55)+C65</f>
        <v>322894</v>
      </c>
      <c r="D66" s="11">
        <f>SUM(D50:D55)+D65</f>
        <v>40475</v>
      </c>
      <c r="E66" s="46">
        <f t="shared" si="1"/>
        <v>12.535073429670419</v>
      </c>
    </row>
    <row r="67" spans="1:5" ht="6" customHeight="1">
      <c r="A67" s="32"/>
      <c r="B67" s="11"/>
      <c r="C67" s="8"/>
      <c r="D67" s="8"/>
      <c r="E67" s="163"/>
    </row>
    <row r="68" spans="1:5" s="7" customFormat="1" ht="15" customHeight="1">
      <c r="A68" s="30" t="s">
        <v>353</v>
      </c>
      <c r="B68" s="11"/>
      <c r="C68" s="12"/>
      <c r="D68" s="12"/>
      <c r="E68" s="163"/>
    </row>
    <row r="69" spans="1:5" ht="15" customHeight="1">
      <c r="A69" s="31" t="s">
        <v>267</v>
      </c>
      <c r="B69" s="10">
        <v>262840</v>
      </c>
      <c r="C69" s="8">
        <v>273565</v>
      </c>
      <c r="D69" s="8">
        <v>109911</v>
      </c>
      <c r="E69" s="163">
        <f t="shared" si="1"/>
        <v>40.17728876135471</v>
      </c>
    </row>
    <row r="70" spans="1:5" ht="15" customHeight="1">
      <c r="A70" s="31" t="s">
        <v>268</v>
      </c>
      <c r="B70" s="10">
        <v>78632</v>
      </c>
      <c r="C70" s="8">
        <v>82035</v>
      </c>
      <c r="D70" s="8">
        <v>31719</v>
      </c>
      <c r="E70" s="163">
        <f t="shared" si="1"/>
        <v>38.66520387639422</v>
      </c>
    </row>
    <row r="71" spans="1:5" ht="15" customHeight="1">
      <c r="A71" s="31" t="s">
        <v>269</v>
      </c>
      <c r="B71" s="10">
        <v>250439</v>
      </c>
      <c r="C71" s="8">
        <v>247594</v>
      </c>
      <c r="D71" s="8">
        <v>81865</v>
      </c>
      <c r="E71" s="163">
        <f t="shared" si="1"/>
        <v>33.064209956622534</v>
      </c>
    </row>
    <row r="72" spans="1:5" ht="15" customHeight="1">
      <c r="A72" s="31" t="s">
        <v>270</v>
      </c>
      <c r="B72" s="10">
        <v>55000</v>
      </c>
      <c r="C72" s="8">
        <v>52877</v>
      </c>
      <c r="D72" s="8">
        <v>24899</v>
      </c>
      <c r="E72" s="163">
        <f t="shared" si="1"/>
        <v>47.08852620231859</v>
      </c>
    </row>
    <row r="73" spans="1:5" ht="15" customHeight="1">
      <c r="A73" s="31" t="s">
        <v>271</v>
      </c>
      <c r="B73" s="10">
        <v>74386</v>
      </c>
      <c r="C73" s="8">
        <v>79795</v>
      </c>
      <c r="D73" s="8">
        <v>60049</v>
      </c>
      <c r="E73" s="163">
        <f t="shared" si="1"/>
        <v>75.25408860204273</v>
      </c>
    </row>
    <row r="74" spans="1:5" ht="15" customHeight="1">
      <c r="A74" s="31" t="s">
        <v>272</v>
      </c>
      <c r="B74" s="10"/>
      <c r="C74" s="8"/>
      <c r="D74" s="8"/>
      <c r="E74" s="163"/>
    </row>
    <row r="75" spans="1:5" ht="15" customHeight="1">
      <c r="A75" s="31" t="s">
        <v>273</v>
      </c>
      <c r="B75" s="10">
        <v>34105</v>
      </c>
      <c r="C75" s="8">
        <v>34105</v>
      </c>
      <c r="D75" s="8">
        <v>15973</v>
      </c>
      <c r="E75" s="163">
        <f t="shared" si="1"/>
        <v>46.83477495968333</v>
      </c>
    </row>
    <row r="76" spans="1:5" ht="15" customHeight="1">
      <c r="A76" s="101" t="s">
        <v>711</v>
      </c>
      <c r="B76" s="34">
        <f>SUM(B69:B75)</f>
        <v>755402</v>
      </c>
      <c r="C76" s="34">
        <f>SUM(C69:C75)</f>
        <v>769971</v>
      </c>
      <c r="D76" s="34">
        <f>SUM(D69:D75)</f>
        <v>324416</v>
      </c>
      <c r="E76" s="171">
        <f t="shared" si="1"/>
        <v>42.13353489936634</v>
      </c>
    </row>
    <row r="77" spans="1:5" ht="15" customHeight="1">
      <c r="A77" s="31" t="s">
        <v>299</v>
      </c>
      <c r="B77" s="10"/>
      <c r="C77" s="8"/>
      <c r="D77" s="8"/>
      <c r="E77" s="163"/>
    </row>
    <row r="78" spans="1:5" ht="15" customHeight="1">
      <c r="A78" s="31" t="s">
        <v>301</v>
      </c>
      <c r="B78" s="10">
        <v>246408</v>
      </c>
      <c r="C78" s="8">
        <v>252412</v>
      </c>
      <c r="D78" s="8">
        <v>117119</v>
      </c>
      <c r="E78" s="163">
        <f t="shared" si="1"/>
        <v>46.399933442150136</v>
      </c>
    </row>
    <row r="79" spans="1:5" ht="15" customHeight="1">
      <c r="A79" s="31" t="s">
        <v>302</v>
      </c>
      <c r="B79" s="10">
        <v>143248</v>
      </c>
      <c r="C79" s="8">
        <v>147430</v>
      </c>
      <c r="D79" s="8">
        <v>76216</v>
      </c>
      <c r="E79" s="163">
        <f t="shared" si="1"/>
        <v>51.69639829071424</v>
      </c>
    </row>
    <row r="80" spans="1:5" ht="15" customHeight="1">
      <c r="A80" s="31" t="s">
        <v>303</v>
      </c>
      <c r="B80" s="10">
        <v>243561</v>
      </c>
      <c r="C80" s="8">
        <v>252974</v>
      </c>
      <c r="D80" s="8">
        <v>130602</v>
      </c>
      <c r="E80" s="163">
        <f t="shared" si="1"/>
        <v>51.626649378987565</v>
      </c>
    </row>
    <row r="81" spans="1:5" ht="15" customHeight="1">
      <c r="A81" s="31" t="s">
        <v>304</v>
      </c>
      <c r="B81" s="10">
        <v>103041</v>
      </c>
      <c r="C81" s="8">
        <v>108089</v>
      </c>
      <c r="D81" s="8">
        <v>54170</v>
      </c>
      <c r="E81" s="163">
        <f t="shared" si="1"/>
        <v>50.11610802209291</v>
      </c>
    </row>
    <row r="82" spans="1:5" ht="15" customHeight="1">
      <c r="A82" s="31" t="s">
        <v>306</v>
      </c>
      <c r="B82" s="10">
        <v>103809</v>
      </c>
      <c r="C82" s="8">
        <v>115385</v>
      </c>
      <c r="D82" s="8">
        <v>52176</v>
      </c>
      <c r="E82" s="163">
        <f t="shared" si="1"/>
        <v>45.219049269835764</v>
      </c>
    </row>
    <row r="83" spans="1:5" ht="15" customHeight="1">
      <c r="A83" s="31" t="s">
        <v>648</v>
      </c>
      <c r="B83" s="10"/>
      <c r="C83" s="8"/>
      <c r="D83" s="8"/>
      <c r="E83" s="163"/>
    </row>
    <row r="84" spans="1:5" ht="15" customHeight="1">
      <c r="A84" s="31" t="s">
        <v>649</v>
      </c>
      <c r="B84" s="10"/>
      <c r="C84" s="8"/>
      <c r="D84" s="8"/>
      <c r="E84" s="163"/>
    </row>
    <row r="85" spans="1:5" ht="15" customHeight="1">
      <c r="A85" s="31" t="s">
        <v>650</v>
      </c>
      <c r="B85" s="10">
        <v>56996</v>
      </c>
      <c r="C85" s="8">
        <v>62658</v>
      </c>
      <c r="D85" s="8">
        <v>27833</v>
      </c>
      <c r="E85" s="163">
        <f t="shared" si="1"/>
        <v>44.42050496345239</v>
      </c>
    </row>
    <row r="86" spans="1:5" ht="15" customHeight="1">
      <c r="A86" s="31" t="s">
        <v>305</v>
      </c>
      <c r="B86" s="34">
        <f>SUM(B78:B85)</f>
        <v>897063</v>
      </c>
      <c r="C86" s="34">
        <f>SUM(C78:C85)</f>
        <v>938948</v>
      </c>
      <c r="D86" s="34">
        <f>SUM(D78:D85)</f>
        <v>458116</v>
      </c>
      <c r="E86" s="171">
        <f t="shared" si="1"/>
        <v>48.790348347299314</v>
      </c>
    </row>
    <row r="87" spans="1:5" ht="15" customHeight="1">
      <c r="A87" s="30" t="s">
        <v>274</v>
      </c>
      <c r="B87" s="11">
        <f>B76+B86</f>
        <v>1652465</v>
      </c>
      <c r="C87" s="11">
        <f>C76+C86</f>
        <v>1708919</v>
      </c>
      <c r="D87" s="11">
        <f>D76+D86</f>
        <v>782532</v>
      </c>
      <c r="E87" s="46">
        <f t="shared" si="1"/>
        <v>45.7910527064185</v>
      </c>
    </row>
    <row r="88" spans="1:5" ht="15" customHeight="1">
      <c r="A88" s="30" t="s">
        <v>275</v>
      </c>
      <c r="B88" s="11">
        <f>B66+B87</f>
        <v>1894996</v>
      </c>
      <c r="C88" s="11">
        <f>C66+C87</f>
        <v>2031813</v>
      </c>
      <c r="D88" s="11">
        <f>D66+D87</f>
        <v>823007</v>
      </c>
      <c r="E88" s="46">
        <f t="shared" si="1"/>
        <v>40.506040664175295</v>
      </c>
    </row>
    <row r="89" spans="1:5" ht="15" customHeight="1">
      <c r="A89" s="30" t="s">
        <v>796</v>
      </c>
      <c r="B89" s="11">
        <v>37500</v>
      </c>
      <c r="C89" s="8">
        <v>37500</v>
      </c>
      <c r="D89" s="8">
        <v>0</v>
      </c>
      <c r="E89" s="163">
        <f>D89/C89*100</f>
        <v>0</v>
      </c>
    </row>
    <row r="90" spans="1:5" ht="15" customHeight="1">
      <c r="A90" s="30" t="s">
        <v>159</v>
      </c>
      <c r="B90" s="11"/>
      <c r="C90" s="8"/>
      <c r="D90" s="8">
        <v>230013</v>
      </c>
      <c r="E90" s="163"/>
    </row>
    <row r="91" spans="1:5" s="7" customFormat="1" ht="15" customHeight="1">
      <c r="A91" s="30" t="s">
        <v>798</v>
      </c>
      <c r="B91" s="11">
        <v>784747</v>
      </c>
      <c r="C91" s="12">
        <v>700357</v>
      </c>
      <c r="D91" s="12"/>
      <c r="E91" s="46">
        <f t="shared" si="1"/>
        <v>0</v>
      </c>
    </row>
    <row r="92" spans="1:5" s="7" customFormat="1" ht="15" customHeight="1">
      <c r="A92" s="30" t="s">
        <v>118</v>
      </c>
      <c r="B92" s="11"/>
      <c r="C92" s="12"/>
      <c r="D92" s="12">
        <v>6112</v>
      </c>
      <c r="E92" s="163"/>
    </row>
    <row r="93" spans="1:5" s="7" customFormat="1" ht="15" customHeight="1">
      <c r="A93" s="30" t="s">
        <v>119</v>
      </c>
      <c r="B93" s="11"/>
      <c r="C93" s="12"/>
      <c r="D93" s="12">
        <v>60</v>
      </c>
      <c r="E93" s="163"/>
    </row>
    <row r="94" spans="1:5" s="7" customFormat="1" ht="15" customHeight="1">
      <c r="A94" s="32" t="s">
        <v>276</v>
      </c>
      <c r="B94" s="11">
        <f>SUM(B88:B93)</f>
        <v>2717243</v>
      </c>
      <c r="C94" s="11">
        <f>SUM(C88:C93)</f>
        <v>2769670</v>
      </c>
      <c r="D94" s="11">
        <f>SUM(D88:D93)</f>
        <v>1059192</v>
      </c>
      <c r="E94" s="46">
        <f t="shared" si="1"/>
        <v>38.242534309141526</v>
      </c>
    </row>
  </sheetData>
  <mergeCells count="6">
    <mergeCell ref="A5:E5"/>
    <mergeCell ref="A6:E6"/>
    <mergeCell ref="A2:E2"/>
    <mergeCell ref="A1:E1"/>
    <mergeCell ref="A3:E3"/>
    <mergeCell ref="A4:E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50"/>
  <sheetViews>
    <sheetView workbookViewId="0" topLeftCell="A7">
      <selection activeCell="E29" sqref="E29"/>
    </sheetView>
  </sheetViews>
  <sheetFormatPr defaultColWidth="9.140625" defaultRowHeight="12.75"/>
  <cols>
    <col min="1" max="1" width="51.7109375" style="25" customWidth="1"/>
    <col min="2" max="2" width="13.28125" style="26" customWidth="1"/>
    <col min="3" max="3" width="9.8515625" style="26" customWidth="1"/>
    <col min="4" max="4" width="9.140625" style="26" customWidth="1"/>
    <col min="5" max="5" width="7.7109375" style="26" customWidth="1"/>
    <col min="6" max="16384" width="9.140625" style="26" customWidth="1"/>
  </cols>
  <sheetData>
    <row r="1" spans="1:5" ht="12.75" customHeight="1">
      <c r="A1" s="236" t="s">
        <v>376</v>
      </c>
      <c r="B1" s="236"/>
      <c r="C1" s="236"/>
      <c r="D1" s="236"/>
      <c r="E1" s="236"/>
    </row>
    <row r="2" spans="1:5" ht="15.75">
      <c r="A2" s="237" t="s">
        <v>880</v>
      </c>
      <c r="B2" s="237"/>
      <c r="C2" s="237"/>
      <c r="D2" s="237"/>
      <c r="E2" s="237"/>
    </row>
    <row r="3" spans="1:5" ht="15.75">
      <c r="A3" s="237" t="s">
        <v>377</v>
      </c>
      <c r="B3" s="237"/>
      <c r="C3" s="237"/>
      <c r="D3" s="237"/>
      <c r="E3" s="237"/>
    </row>
    <row r="4" spans="1:5" ht="15.75">
      <c r="A4" s="237" t="s">
        <v>110</v>
      </c>
      <c r="B4" s="237"/>
      <c r="C4" s="237"/>
      <c r="D4" s="237"/>
      <c r="E4" s="237"/>
    </row>
    <row r="5" spans="1:5" ht="15.75">
      <c r="A5" s="237" t="s">
        <v>735</v>
      </c>
      <c r="B5" s="237"/>
      <c r="C5" s="237"/>
      <c r="D5" s="237"/>
      <c r="E5" s="237"/>
    </row>
    <row r="7" spans="1:5" ht="25.5">
      <c r="A7" s="159" t="s">
        <v>873</v>
      </c>
      <c r="B7" s="159" t="s">
        <v>525</v>
      </c>
      <c r="C7" s="159" t="s">
        <v>524</v>
      </c>
      <c r="D7" s="159" t="s">
        <v>522</v>
      </c>
      <c r="E7" s="159" t="s">
        <v>526</v>
      </c>
    </row>
    <row r="8" spans="1:2" ht="15.75">
      <c r="A8" s="112" t="s">
        <v>736</v>
      </c>
      <c r="B8" s="113"/>
    </row>
    <row r="9" spans="1:5" s="115" customFormat="1" ht="15.75">
      <c r="A9" s="114" t="s">
        <v>737</v>
      </c>
      <c r="B9" s="28">
        <f>'m-gamesz '!B9+'m-Bibó '!B8+'m-Illyés '!B8+'m-ovoda '!B8+'m-Teréz A '!B8+'m-Festetics'!B8</f>
        <v>17620</v>
      </c>
      <c r="C9" s="28">
        <f>'m-gamesz '!C9+'m-Bibó '!C8+'m-Illyés '!C8+'m-ovoda '!C8+'m-Teréz A '!C8+'m-Festetics'!C8</f>
        <v>27220</v>
      </c>
      <c r="D9" s="28">
        <f>'m-gamesz '!D9+'m-Bibó '!D8+'m-Illyés '!D8+'m-ovoda '!D8+'m-Teréz A '!D8+'m-Festetics'!D8</f>
        <v>10576</v>
      </c>
      <c r="E9" s="166">
        <f aca="true" t="shared" si="0" ref="E9:E32">D9/C9</f>
        <v>0.3885378398236591</v>
      </c>
    </row>
    <row r="10" spans="1:5" s="115" customFormat="1" ht="15.75">
      <c r="A10" s="24" t="s">
        <v>738</v>
      </c>
      <c r="B10" s="27">
        <f>'m-gamesz '!B10+'m-Bibó '!B9+'m-Illyés '!B9+'m-ovoda '!B9+'m-Teréz A '!B9+'m-Festetics'!B9</f>
        <v>0</v>
      </c>
      <c r="C10" s="27">
        <f>'m-gamesz '!C10+'m-Bibó '!C9+'m-Illyés '!C9+'m-ovoda '!C9+'m-Teréz A '!C9+'m-Festetics'!C9</f>
        <v>900</v>
      </c>
      <c r="D10" s="27">
        <f>'m-gamesz '!D10+'m-Bibó '!D9+'m-Illyés '!D9+'m-ovoda '!D9+'m-Teréz A '!D9+'m-Festetics'!D9</f>
        <v>267</v>
      </c>
      <c r="E10" s="167">
        <f t="shared" si="0"/>
        <v>0.2966666666666667</v>
      </c>
    </row>
    <row r="11" spans="1:5" s="115" customFormat="1" ht="15.75">
      <c r="A11" s="24" t="s">
        <v>739</v>
      </c>
      <c r="B11" s="27">
        <f>'m-gamesz '!B11+'m-Bibó '!B10+'m-Illyés '!B10+'m-ovoda '!B10+'m-Teréz A '!B10+'m-Festetics'!B10</f>
        <v>12520</v>
      </c>
      <c r="C11" s="27">
        <f>'m-gamesz '!C11+'m-Bibó '!C10+'m-Illyés '!C10+'m-ovoda '!C10+'m-Teréz A '!C10+'m-Festetics'!C10</f>
        <v>21220</v>
      </c>
      <c r="D11" s="27">
        <f>'m-gamesz '!D11+'m-Bibó '!D10+'m-Illyés '!D10+'m-ovoda '!D10+'m-Teréz A '!D10+'m-Festetics'!D10</f>
        <v>8825</v>
      </c>
      <c r="E11" s="167">
        <f t="shared" si="0"/>
        <v>0.4158812441093308</v>
      </c>
    </row>
    <row r="12" spans="1:5" s="115" customFormat="1" ht="15.75">
      <c r="A12" s="24" t="s">
        <v>740</v>
      </c>
      <c r="B12" s="27">
        <f>'m-gamesz '!B12+'m-Bibó '!B11+'m-Illyés '!B11+'m-ovoda '!B11+'m-Teréz A '!B11+'m-Festetics'!B11</f>
        <v>0</v>
      </c>
      <c r="C12" s="27">
        <f>'m-gamesz '!C12+'m-Bibó '!C11+'m-Illyés '!C11+'m-ovoda '!C11+'m-Teréz A '!C11+'m-Festetics'!C11</f>
        <v>0</v>
      </c>
      <c r="D12" s="27">
        <f>'m-gamesz '!D12+'m-Bibó '!D11+'m-Illyés '!D11+'m-ovoda '!D11+'m-Teréz A '!D11+'m-Festetics'!D11</f>
        <v>0</v>
      </c>
      <c r="E12" s="167"/>
    </row>
    <row r="13" spans="1:5" s="115" customFormat="1" ht="15.75">
      <c r="A13" s="24" t="s">
        <v>741</v>
      </c>
      <c r="B13" s="27">
        <f>'m-gamesz '!B13+'m-Bibó '!B12+'m-Illyés '!B12+'m-ovoda '!B12+'m-Teréz A '!B12+'m-Festetics'!B12</f>
        <v>400</v>
      </c>
      <c r="C13" s="27">
        <f>'m-gamesz '!C13+'m-Bibó '!C12+'m-Illyés '!C12+'m-ovoda '!C12+'m-Teréz A '!C12+'m-Festetics'!C12</f>
        <v>400</v>
      </c>
      <c r="D13" s="27">
        <f>'m-gamesz '!D13+'m-Bibó '!D12+'m-Illyés '!D12+'m-ovoda '!D12+'m-Teréz A '!D12+'m-Festetics'!D12</f>
        <v>676</v>
      </c>
      <c r="E13" s="167">
        <f t="shared" si="0"/>
        <v>1.69</v>
      </c>
    </row>
    <row r="14" spans="1:5" s="115" customFormat="1" ht="15.75">
      <c r="A14" s="24" t="s">
        <v>742</v>
      </c>
      <c r="B14" s="27">
        <f>'m-gamesz '!B14+'m-Bibó '!B13+'m-Illyés '!B13+'m-ovoda '!B13+'m-Teréz A '!B13+'m-Festetics'!B13</f>
        <v>12120</v>
      </c>
      <c r="C14" s="27">
        <f>'m-gamesz '!C14+'m-Bibó '!C13+'m-Illyés '!C13+'m-ovoda '!C13+'m-Teréz A '!C13+'m-Festetics'!C13</f>
        <v>20820</v>
      </c>
      <c r="D14" s="27">
        <f>'m-gamesz '!D14+'m-Bibó '!D13+'m-Illyés '!D13+'m-ovoda '!D13+'m-Teréz A '!D13+'m-Festetics'!D13</f>
        <v>8149</v>
      </c>
      <c r="E14" s="167">
        <f t="shared" si="0"/>
        <v>0.391402497598463</v>
      </c>
    </row>
    <row r="15" spans="1:5" s="115" customFormat="1" ht="15.75">
      <c r="A15" s="114" t="s">
        <v>743</v>
      </c>
      <c r="B15" s="28">
        <f>'m-gamesz '!B15+'m-Bibó '!B14+'m-Illyés '!B14+'m-ovoda '!B14+'m-Teréz A '!B14+'m-Festetics'!B14</f>
        <v>12520</v>
      </c>
      <c r="C15" s="28">
        <f>'m-gamesz '!C15+'m-Bibó '!C14+'m-Illyés '!C14+'m-ovoda '!C14+'m-Teréz A '!C14+'m-Festetics'!C14</f>
        <v>22120</v>
      </c>
      <c r="D15" s="28">
        <f>'m-gamesz '!D15+'m-Bibó '!D14+'m-Illyés '!D14+'m-ovoda '!D14+'m-Teréz A '!D14+'m-Festetics'!D14</f>
        <v>9092</v>
      </c>
      <c r="E15" s="166">
        <f t="shared" si="0"/>
        <v>0.41103074141048823</v>
      </c>
    </row>
    <row r="16" spans="1:5" s="115" customFormat="1" ht="15.75">
      <c r="A16" s="24" t="s">
        <v>744</v>
      </c>
      <c r="B16" s="27"/>
      <c r="C16" s="27"/>
      <c r="D16" s="27"/>
      <c r="E16" s="167"/>
    </row>
    <row r="17" spans="1:5" s="115" customFormat="1" ht="15.75">
      <c r="A17" s="24" t="s">
        <v>745</v>
      </c>
      <c r="B17" s="27">
        <f>'m-gamesz '!B17+'m-Bibó '!B16+'m-Illyés '!B16+'m-ovoda '!B16+'m-Teréz A '!B16+'m-Festetics'!B16</f>
        <v>5100</v>
      </c>
      <c r="C17" s="27">
        <f>'m-gamesz '!C17+'m-Bibó '!C16+'m-Illyés '!C16+'m-ovoda '!C16+'m-Teréz A '!C16+'m-Festetics'!C16</f>
        <v>5100</v>
      </c>
      <c r="D17" s="27">
        <f>'m-gamesz '!D17+'m-Bibó '!D16+'m-Illyés '!D16+'m-ovoda '!D16+'m-Teréz A '!D16+'m-Festetics'!D16</f>
        <v>1484</v>
      </c>
      <c r="E17" s="167">
        <f t="shared" si="0"/>
        <v>0.2909803921568627</v>
      </c>
    </row>
    <row r="18" spans="1:5" s="115" customFormat="1" ht="15.75">
      <c r="A18" s="114" t="s">
        <v>746</v>
      </c>
      <c r="B18" s="28">
        <f>'m-gamesz '!B18+'m-Bibó '!B17+'m-Illyés '!B17+'m-ovoda '!B17+'m-Teréz A '!B17+'m-Festetics'!B17</f>
        <v>1038947</v>
      </c>
      <c r="C18" s="28">
        <f>'m-gamesz '!C18+'m-Bibó '!C17+'m-Illyés '!C17+'m-ovoda '!C17+'m-Teréz A '!C17+'m-Festetics'!C17</f>
        <v>1080832</v>
      </c>
      <c r="D18" s="28">
        <f>'m-gamesz '!D18+'m-Bibó '!D17+'m-Illyés '!D17+'m-ovoda '!D17+'m-Teréz A '!D17+'m-Festetics'!D17</f>
        <v>537871</v>
      </c>
      <c r="E18" s="166">
        <f t="shared" si="0"/>
        <v>0.49764533248460446</v>
      </c>
    </row>
    <row r="19" spans="1:5" s="115" customFormat="1" ht="15.75">
      <c r="A19" s="24" t="s">
        <v>747</v>
      </c>
      <c r="B19" s="27">
        <f>'m-gamesz '!B19+'m-Bibó '!B18+'m-Illyés '!B18+'m-ovoda '!B18+'m-Teréz A '!B18+'m-Festetics'!B18</f>
        <v>124153</v>
      </c>
      <c r="C19" s="27">
        <f>'m-gamesz '!C19+'m-Bibó '!C18+'m-Illyés '!C18+'m-ovoda '!C18+'m-Teréz A '!C18+'m-Festetics'!C18</f>
        <v>124153</v>
      </c>
      <c r="D19" s="27">
        <f>'m-gamesz '!D19+'m-Bibó '!D18+'m-Illyés '!D18+'m-ovoda '!D18+'m-Teréz A '!D18+'m-Festetics'!D18</f>
        <v>69353</v>
      </c>
      <c r="E19" s="167">
        <f t="shared" si="0"/>
        <v>0.5586091355021626</v>
      </c>
    </row>
    <row r="20" spans="1:5" s="115" customFormat="1" ht="15.75">
      <c r="A20" s="24" t="s">
        <v>748</v>
      </c>
      <c r="B20" s="27">
        <f>'m-gamesz '!B20+'m-Bibó '!B19+'m-Illyés '!B19+'m-ovoda '!B19+'m-Teréz A '!B19+'m-Festetics'!B19</f>
        <v>0</v>
      </c>
      <c r="C20" s="27">
        <f>'m-gamesz '!C20+'m-Bibó '!C19+'m-Illyés '!C19+'m-ovoda '!C19+'m-Teréz A '!C19+'m-Festetics'!C19</f>
        <v>0</v>
      </c>
      <c r="D20" s="27">
        <f>'m-gamesz '!D20+'m-Bibó '!D19+'m-Illyés '!D19+'m-ovoda '!D19+'m-Teréz A '!D19+'m-Festetics'!D19</f>
        <v>0</v>
      </c>
      <c r="E20" s="167"/>
    </row>
    <row r="21" spans="1:5" s="115" customFormat="1" ht="15.75">
      <c r="A21" s="24" t="s">
        <v>749</v>
      </c>
      <c r="B21" s="27">
        <f>'m-gamesz '!B21+'m-Bibó '!B20+'m-Illyés '!B20+'m-ovoda '!B20+'m-Teréz A '!B20+'m-Festetics'!B20</f>
        <v>914794</v>
      </c>
      <c r="C21" s="27">
        <f>'m-gamesz '!C21+'m-Bibó '!C20+'m-Illyés '!C20+'m-ovoda '!C20+'m-Teréz A '!C20+'m-Festetics'!C20</f>
        <v>956679</v>
      </c>
      <c r="D21" s="27">
        <f>'m-gamesz '!D21+'m-Bibó '!D20+'m-Illyés '!D20+'m-ovoda '!D20+'m-Teréz A '!D20+'m-Festetics'!D20</f>
        <v>468518</v>
      </c>
      <c r="E21" s="167">
        <f t="shared" si="0"/>
        <v>0.4897337560456538</v>
      </c>
    </row>
    <row r="22" spans="1:5" s="115" customFormat="1" ht="15.75">
      <c r="A22" s="24" t="s">
        <v>750</v>
      </c>
      <c r="B22" s="27">
        <f>'m-gamesz '!B22+'m-Bibó '!B21+'m-Illyés '!B21+'m-ovoda '!B21+'m-Teréz A '!B21+'m-Festetics'!B21</f>
        <v>15331</v>
      </c>
      <c r="C22" s="27">
        <f>'m-gamesz '!C22+'m-Bibó '!C21+'m-Illyés '!C21+'m-ovoda '!C21+'m-Teréz A '!C21+'m-Festetics'!C21</f>
        <v>15331</v>
      </c>
      <c r="D22" s="27">
        <f>'m-gamesz '!D22+'m-Bibó '!D21+'m-Illyés '!D21+'m-ovoda '!D21+'m-Teréz A '!D21+'m-Festetics'!D21</f>
        <v>9297</v>
      </c>
      <c r="E22" s="167">
        <f t="shared" si="0"/>
        <v>0.6064183680125237</v>
      </c>
    </row>
    <row r="23" spans="1:5" s="115" customFormat="1" ht="15.75">
      <c r="A23" s="24" t="s">
        <v>751</v>
      </c>
      <c r="B23" s="27">
        <f>'m-gamesz '!B23+'m-Bibó '!B22+'m-Illyés '!B22+'m-ovoda '!B22+'m-Teréz A '!B22+'m-Festetics'!B22</f>
        <v>2400</v>
      </c>
      <c r="C23" s="27">
        <f>'m-gamesz '!C23+'m-Bibó '!C22+'m-Illyés '!C22+'m-ovoda '!C22+'m-Teréz A '!C22+'m-Festetics'!C22</f>
        <v>2400</v>
      </c>
      <c r="D23" s="27">
        <f>'m-gamesz '!D23+'m-Bibó '!D22+'m-Illyés '!D22+'m-ovoda '!D22+'m-Teréz A '!D22+'m-Festetics'!D22</f>
        <v>1105</v>
      </c>
      <c r="E23" s="167">
        <f t="shared" si="0"/>
        <v>0.46041666666666664</v>
      </c>
    </row>
    <row r="24" spans="1:5" s="115" customFormat="1" ht="15.75">
      <c r="A24" s="24" t="s">
        <v>752</v>
      </c>
      <c r="B24" s="27">
        <f>'m-gamesz '!B24+'m-Bibó '!B23+'m-Illyés '!B23+'m-ovoda '!B23+'m-Teréz A '!B23+'m-Festetics'!B23</f>
        <v>897063</v>
      </c>
      <c r="C24" s="27">
        <f>'m-gamesz '!C24+'m-Bibó '!C23+'m-Illyés '!C23+'m-ovoda '!C23+'m-Teréz A '!C23+'m-Festetics'!C23</f>
        <v>938948</v>
      </c>
      <c r="D24" s="27">
        <f>'m-gamesz '!D24+'m-Bibó '!D23+'m-Illyés '!D23+'m-ovoda '!D23+'m-Teréz A '!D23+'m-Festetics'!D23</f>
        <v>458116</v>
      </c>
      <c r="E24" s="167">
        <f t="shared" si="0"/>
        <v>0.48790348347299317</v>
      </c>
    </row>
    <row r="25" spans="1:5" s="115" customFormat="1" ht="15.75">
      <c r="A25" s="24" t="s">
        <v>753</v>
      </c>
      <c r="B25" s="27">
        <f>'m-gamesz '!B25+'m-Bibó '!B24+'m-Illyés '!B24+'m-ovoda '!B24+'m-Teréz A '!B24+'m-Festetics'!B24</f>
        <v>282561</v>
      </c>
      <c r="C25" s="27">
        <f>'m-gamesz '!C25+'m-Bibó '!C24+'m-Illyés '!C24+'m-ovoda '!C24+'m-Teréz A '!C24+'m-Festetics'!C24</f>
        <v>282651</v>
      </c>
      <c r="D25" s="27">
        <f>'m-gamesz '!D25+'m-Bibó '!D24+'m-Illyés '!D24+'m-ovoda '!D24+'m-Teréz A '!D24+'m-Festetics'!D24</f>
        <v>146978</v>
      </c>
      <c r="E25" s="167">
        <f t="shared" si="0"/>
        <v>0.5199981602753926</v>
      </c>
    </row>
    <row r="26" spans="1:5" s="115" customFormat="1" ht="15.75">
      <c r="A26" s="116" t="s">
        <v>754</v>
      </c>
      <c r="B26" s="27">
        <f>'m-gamesz '!B26+'m-Bibó '!B25+'m-Illyés '!B25+'m-ovoda '!B25+'m-Teréz A '!B25+'m-Festetics'!B25</f>
        <v>0</v>
      </c>
      <c r="C26" s="27">
        <f>'m-gamesz '!C26+'m-Bibó '!C25+'m-Illyés '!C25+'m-ovoda '!C25+'m-Teréz A '!C25+'m-Festetics'!C25</f>
        <v>36253</v>
      </c>
      <c r="D26" s="27">
        <f>'m-gamesz '!D26+'m-Bibó '!D25+'m-Illyés '!D25+'m-ovoda '!D25+'m-Teréz A '!D25+'m-Festetics'!D25</f>
        <v>18126</v>
      </c>
      <c r="E26" s="167">
        <f t="shared" si="0"/>
        <v>0.49998620803795546</v>
      </c>
    </row>
    <row r="27" spans="1:5" s="115" customFormat="1" ht="15.75">
      <c r="A27" s="24" t="s">
        <v>755</v>
      </c>
      <c r="B27" s="27">
        <f>'m-gamesz '!B27+'m-Bibó '!B26+'m-Illyés '!B26+'m-ovoda '!B26+'m-Teréz A '!B26+'m-Festetics'!B26</f>
        <v>614502</v>
      </c>
      <c r="C27" s="27">
        <f>'m-gamesz '!C27+'m-Bibó '!C26+'m-Illyés '!C26+'m-ovoda '!C26+'m-Teréz A '!C26+'m-Festetics'!C26</f>
        <v>620044</v>
      </c>
      <c r="D27" s="27">
        <f>'m-gamesz '!D27+'m-Bibó '!D26+'m-Illyés '!D26+'m-ovoda '!D26+'m-Teréz A '!D26+'m-Festetics'!D26</f>
        <v>293012</v>
      </c>
      <c r="E27" s="167">
        <f t="shared" si="0"/>
        <v>0.47256646302520466</v>
      </c>
    </row>
    <row r="28" spans="1:5" s="115" customFormat="1" ht="15.75">
      <c r="A28" s="114" t="s">
        <v>756</v>
      </c>
      <c r="B28" s="28">
        <f>'m-gamesz '!B28+'m-Bibó '!B27+'m-Illyés '!B27+'m-ovoda '!B27+'m-Teréz A '!B27+'m-Festetics'!B27</f>
        <v>1051467</v>
      </c>
      <c r="C28" s="28">
        <f>'m-gamesz '!C28+'m-Bibó '!C27+'m-Illyés '!C27+'m-ovoda '!C27+'m-Teréz A '!C27+'m-Festetics'!C27</f>
        <v>1102952</v>
      </c>
      <c r="D28" s="28">
        <f>'m-gamesz '!D28+'m-Bibó '!D27+'m-Illyés '!D27+'m-ovoda '!D27+'m-Teréz A '!D27+'m-Festetics'!D27</f>
        <v>546963</v>
      </c>
      <c r="E28" s="166">
        <f t="shared" si="0"/>
        <v>0.4959082534870058</v>
      </c>
    </row>
    <row r="29" spans="1:5" s="115" customFormat="1" ht="15.75">
      <c r="A29" s="114" t="s">
        <v>757</v>
      </c>
      <c r="B29" s="28"/>
      <c r="C29" s="28"/>
      <c r="D29" s="28"/>
      <c r="E29" s="166"/>
    </row>
    <row r="30" spans="1:5" s="115" customFormat="1" ht="15.75">
      <c r="A30" s="24" t="s">
        <v>161</v>
      </c>
      <c r="B30" s="27">
        <f>'m-gamesz '!B30+'m-Bibó '!B29+'m-Illyés '!B29+'m-ovoda '!B29+'m-Teréz A '!B29+'m-Festetics'!B29</f>
        <v>8289</v>
      </c>
      <c r="C30" s="27">
        <f>'m-gamesz '!C30+'m-Bibó '!C29+'m-Illyés '!C29+'m-ovoda '!C29+'m-Teréz A '!C29+'m-Festetics'!C29</f>
        <v>8289</v>
      </c>
      <c r="D30" s="27">
        <f>'m-gamesz '!D30+'m-Bibó '!D29+'m-Illyés '!D29+'m-ovoda '!D29+'m-Teréz A '!D29+'m-Festetics'!D29</f>
        <v>2406</v>
      </c>
      <c r="E30" s="167">
        <f t="shared" si="0"/>
        <v>0.29026420557365185</v>
      </c>
    </row>
    <row r="31" spans="1:5" s="115" customFormat="1" ht="15.75">
      <c r="A31" s="114" t="s">
        <v>160</v>
      </c>
      <c r="B31" s="28">
        <f>'m-gamesz '!B31+'m-Bibó '!B30+'m-Illyés '!B30+'m-ovoda '!B30+'m-Teréz A '!B30+'m-Festetics'!B30</f>
        <v>0</v>
      </c>
      <c r="C31" s="28">
        <f>'m-gamesz '!C31+'m-Bibó '!C30+'m-Illyés '!C30+'m-ovoda '!C30+'m-Teréz A '!C30+'m-Festetics'!C30</f>
        <v>0</v>
      </c>
      <c r="D31" s="28">
        <f>'m-gamesz '!D31+'m-Bibó '!D30+'m-Illyés '!D30+'m-ovoda '!D30+'m-Teréz A '!D30+'m-Festetics'!D30</f>
        <v>579</v>
      </c>
      <c r="E31" s="167"/>
    </row>
    <row r="32" spans="1:5" s="115" customFormat="1" ht="15.75">
      <c r="A32" s="112" t="s">
        <v>758</v>
      </c>
      <c r="B32" s="28">
        <f>'m-gamesz '!B32+'m-Bibó '!B31+'m-Illyés '!B31+'m-ovoda '!B31+'m-Teréz A '!B31+'m-Festetics'!B31</f>
        <v>1064856</v>
      </c>
      <c r="C32" s="28">
        <f>'m-gamesz '!C32+'m-Bibó '!C31+'m-Illyés '!C31+'m-ovoda '!C31+'m-Teréz A '!C31+'m-Festetics'!C31</f>
        <v>1116341</v>
      </c>
      <c r="D32" s="28">
        <f>'m-gamesz '!D32+'m-Bibó '!D31+'m-Illyés '!D31+'m-ovoda '!D31+'m-Teréz A '!D31+'m-Festetics'!D31</f>
        <v>550274</v>
      </c>
      <c r="E32" s="166">
        <f t="shared" si="0"/>
        <v>0.4929264445182968</v>
      </c>
    </row>
    <row r="33" spans="1:4" s="115" customFormat="1" ht="15.75">
      <c r="A33" s="24"/>
      <c r="B33" s="28"/>
      <c r="C33" s="28"/>
      <c r="D33" s="28"/>
    </row>
    <row r="34" spans="1:4" s="115" customFormat="1" ht="15.75">
      <c r="A34" s="112" t="s">
        <v>107</v>
      </c>
      <c r="B34" s="28"/>
      <c r="C34" s="28"/>
      <c r="D34" s="28"/>
    </row>
    <row r="35" spans="1:5" s="115" customFormat="1" ht="15.75">
      <c r="A35" s="114" t="s">
        <v>759</v>
      </c>
      <c r="B35" s="28">
        <f>'m-gamesz '!B35+'m-Bibó '!B34+'m-Illyés '!B34+'m-ovoda '!B34+'m-Teréz A '!B34+'m-Festetics'!B34</f>
        <v>17620</v>
      </c>
      <c r="C35" s="28">
        <f>'m-gamesz '!C35+'m-Bibó '!C34+'m-Illyés '!C34+'m-ovoda '!C34+'m-Teréz A '!C34+'m-Festetics'!C34</f>
        <v>27220</v>
      </c>
      <c r="D35" s="28">
        <f>'m-gamesz '!D35+'m-Bibó '!D34+'m-Illyés '!D34+'m-ovoda '!D34+'m-Teréz A '!D34+'m-Festetics'!D34</f>
        <v>10161</v>
      </c>
      <c r="E35" s="166">
        <f aca="true" t="shared" si="1" ref="E35:E49">D35/C35</f>
        <v>0.3732916972814107</v>
      </c>
    </row>
    <row r="36" spans="1:5" s="115" customFormat="1" ht="15.75">
      <c r="A36" s="24" t="s">
        <v>760</v>
      </c>
      <c r="B36" s="27">
        <f>'m-gamesz '!B36+'m-Bibó '!B35+'m-Illyés '!B35+'m-ovoda '!B35+'m-Teréz A '!B35+'m-Festetics'!B35</f>
        <v>500</v>
      </c>
      <c r="C36" s="27">
        <f>'m-gamesz '!C36+'m-Bibó '!C35+'m-Illyés '!C35+'m-ovoda '!C35+'m-Teréz A '!C35+'m-Festetics'!C35</f>
        <v>500</v>
      </c>
      <c r="D36" s="27">
        <f>'m-gamesz '!D36+'m-Bibó '!D35+'m-Illyés '!D35+'m-ovoda '!D35+'m-Teréz A '!D35+'m-Festetics'!D35</f>
        <v>0</v>
      </c>
      <c r="E36" s="167">
        <f t="shared" si="1"/>
        <v>0</v>
      </c>
    </row>
    <row r="37" spans="1:5" s="115" customFormat="1" ht="15.75">
      <c r="A37" s="24" t="s">
        <v>761</v>
      </c>
      <c r="B37" s="27">
        <f>'m-gamesz '!B37+'m-Bibó '!B36+'m-Illyés '!B36+'m-ovoda '!B36+'m-Teréz A '!B36+'m-Festetics'!B36</f>
        <v>15636</v>
      </c>
      <c r="C37" s="27">
        <f>'m-gamesz '!C37+'m-Bibó '!C36+'m-Illyés '!C36+'m-ovoda '!C36+'m-Teréz A '!C36+'m-Festetics'!C36</f>
        <v>25236</v>
      </c>
      <c r="D37" s="27">
        <f>'m-gamesz '!D37+'m-Bibó '!D36+'m-Illyés '!D36+'m-ovoda '!D36+'m-Teréz A '!D36+'m-Festetics'!D36</f>
        <v>8677</v>
      </c>
      <c r="E37" s="167">
        <f t="shared" si="1"/>
        <v>0.34383420510381996</v>
      </c>
    </row>
    <row r="38" spans="1:5" s="115" customFormat="1" ht="15.75">
      <c r="A38" s="24" t="s">
        <v>130</v>
      </c>
      <c r="B38" s="27">
        <f>'m-gamesz '!B38+'m-Bibó '!B37+'m-Illyés '!B37+'m-ovoda '!B37+'m-Teréz A '!B37+'m-Festetics'!B37</f>
        <v>1484</v>
      </c>
      <c r="C38" s="27">
        <f>'m-gamesz '!C38+'m-Bibó '!C37+'m-Illyés '!C37+'m-ovoda '!C37+'m-Teréz A '!C37+'m-Festetics'!C37</f>
        <v>1484</v>
      </c>
      <c r="D38" s="27">
        <f>'m-gamesz '!D38+'m-Bibó '!D37+'m-Illyés '!D37+'m-ovoda '!D37+'m-Teréz A '!D37+'m-Festetics'!D37</f>
        <v>1484</v>
      </c>
      <c r="E38" s="167">
        <f t="shared" si="1"/>
        <v>1</v>
      </c>
    </row>
    <row r="39" spans="1:5" s="115" customFormat="1" ht="15.75">
      <c r="A39" s="114" t="s">
        <v>762</v>
      </c>
      <c r="B39" s="28">
        <f>'m-gamesz '!B39+'m-Bibó '!B38+'m-Illyés '!B38+'m-ovoda '!B38+'m-Teréz A '!B38+'m-Festetics'!B38</f>
        <v>1047236</v>
      </c>
      <c r="C39" s="28">
        <f>'m-gamesz '!C39+'m-Bibó '!C38+'m-Illyés '!C38+'m-ovoda '!C38+'m-Teréz A '!C38+'m-Festetics'!C38</f>
        <v>1089121</v>
      </c>
      <c r="D39" s="28">
        <f>'m-gamesz '!D39+'m-Bibó '!D38+'m-Illyés '!D38+'m-ovoda '!D38+'m-Teréz A '!D38+'m-Festetics'!D38</f>
        <v>509477</v>
      </c>
      <c r="E39" s="166">
        <f t="shared" si="1"/>
        <v>0.4677873257425024</v>
      </c>
    </row>
    <row r="40" spans="1:5" s="115" customFormat="1" ht="15.75">
      <c r="A40" s="24" t="s">
        <v>763</v>
      </c>
      <c r="B40" s="27">
        <f>'m-gamesz '!B40+'m-Bibó '!B39+'m-Illyés '!B39+'m-ovoda '!B39+'m-Teréz A '!B39+'m-Festetics'!B39</f>
        <v>618511</v>
      </c>
      <c r="C40" s="27">
        <f>'m-gamesz '!C40+'m-Bibó '!C39+'m-Illyés '!C39+'m-ovoda '!C39+'m-Teréz A '!C39+'m-Festetics'!C39</f>
        <v>641924</v>
      </c>
      <c r="D40" s="27">
        <f>'m-gamesz '!D40+'m-Bibó '!D39+'m-Illyés '!D39+'m-ovoda '!D39+'m-Teréz A '!D39+'m-Festetics'!D39</f>
        <v>291649</v>
      </c>
      <c r="E40" s="167">
        <f t="shared" si="1"/>
        <v>0.454335715754513</v>
      </c>
    </row>
    <row r="41" spans="1:5" s="115" customFormat="1" ht="15.75">
      <c r="A41" s="24" t="s">
        <v>764</v>
      </c>
      <c r="B41" s="27">
        <f>'m-gamesz '!B41+'m-Bibó '!B40+'m-Illyés '!B40+'m-ovoda '!B40+'m-Teréz A '!B40+'m-Festetics'!B40</f>
        <v>176240</v>
      </c>
      <c r="C41" s="27">
        <f>'m-gamesz '!C41+'m-Bibó '!C40+'m-Illyés '!C40+'m-ovoda '!C40+'m-Teréz A '!C40+'m-Festetics'!C40</f>
        <v>183676</v>
      </c>
      <c r="D41" s="27">
        <f>'m-gamesz '!D41+'m-Bibó '!D40+'m-Illyés '!D40+'m-ovoda '!D40+'m-Teréz A '!D40+'m-Festetics'!D40</f>
        <v>86017</v>
      </c>
      <c r="E41" s="167">
        <f t="shared" si="1"/>
        <v>0.46830832552973717</v>
      </c>
    </row>
    <row r="42" spans="1:5" s="115" customFormat="1" ht="15.75">
      <c r="A42" s="24" t="s">
        <v>765</v>
      </c>
      <c r="B42" s="27">
        <f>'m-gamesz '!B42+'m-Bibó '!B41+'m-Illyés '!B41+'m-ovoda '!B41+'m-Teréz A '!B41+'m-Festetics'!B41</f>
        <v>252446</v>
      </c>
      <c r="C42" s="27">
        <f>'m-gamesz '!C42+'m-Bibó '!C41+'m-Illyés '!C41+'m-ovoda '!C41+'m-Teréz A '!C41+'m-Festetics'!C41</f>
        <v>263482</v>
      </c>
      <c r="D42" s="27">
        <f>'m-gamesz '!D42+'m-Bibó '!D41+'m-Illyés '!D41+'m-ovoda '!D41+'m-Teréz A '!D41+'m-Festetics'!D41</f>
        <v>131811</v>
      </c>
      <c r="E42" s="167">
        <f t="shared" si="1"/>
        <v>0.5002656727973828</v>
      </c>
    </row>
    <row r="43" spans="1:5" s="115" customFormat="1" ht="15.75">
      <c r="A43" s="24" t="s">
        <v>284</v>
      </c>
      <c r="B43" s="27">
        <f>'m-gamesz '!B43+'m-Bibó '!B42+'m-Illyés '!B42+'m-ovoda '!B42+'m-Teréz A '!B42+'m-Festetics'!B42</f>
        <v>0</v>
      </c>
      <c r="C43" s="27">
        <f>'m-gamesz '!C43+'m-Bibó '!C42+'m-Illyés '!C42+'m-ovoda '!C42+'m-Teréz A '!C42+'m-Festetics'!C42</f>
        <v>0</v>
      </c>
      <c r="D43" s="27">
        <f>'m-gamesz '!D43+'m-Bibó '!D42+'m-Illyés '!D42+'m-ovoda '!D42+'m-Teréz A '!D42+'m-Festetics'!D42</f>
        <v>0</v>
      </c>
      <c r="E43" s="167"/>
    </row>
    <row r="44" spans="1:5" s="115" customFormat="1" ht="15.75">
      <c r="A44" s="24" t="s">
        <v>766</v>
      </c>
      <c r="B44" s="27">
        <f>'m-gamesz '!B44+'m-Bibó '!B43+'m-Illyés '!B43+'m-ovoda '!B43+'m-Teréz A '!B43+'m-Festetics'!B43</f>
        <v>39</v>
      </c>
      <c r="C44" s="27">
        <f>'m-gamesz '!C44+'m-Bibó '!C43+'m-Illyés '!C43+'m-ovoda '!C43+'m-Teréz A '!C43+'m-Festetics'!C43</f>
        <v>39</v>
      </c>
      <c r="D44" s="27">
        <f>'m-gamesz '!D44+'m-Bibó '!D43+'m-Illyés '!D43+'m-ovoda '!D43+'m-Teréz A '!D43+'m-Festetics'!D43</f>
        <v>0</v>
      </c>
      <c r="E44" s="167">
        <f t="shared" si="1"/>
        <v>0</v>
      </c>
    </row>
    <row r="45" spans="1:5" s="115" customFormat="1" ht="15.75">
      <c r="A45" s="114" t="s">
        <v>767</v>
      </c>
      <c r="B45" s="28">
        <f>'m-gamesz '!B45+'m-Bibó '!B44+'m-Illyés '!B44+'m-ovoda '!B44+'m-Teréz A '!B44+'m-Festetics'!B44</f>
        <v>1064856</v>
      </c>
      <c r="C45" s="28">
        <f>'m-gamesz '!C45+'m-Bibó '!C44+'m-Illyés '!C44+'m-ovoda '!C44+'m-Teréz A '!C44+'m-Festetics'!C44</f>
        <v>1116341</v>
      </c>
      <c r="D45" s="28">
        <f>'m-gamesz '!D45+'m-Bibó '!D44+'m-Illyés '!D44+'m-ovoda '!D44+'m-Teréz A '!D44+'m-Festetics'!D44</f>
        <v>519638</v>
      </c>
      <c r="E45" s="166">
        <f t="shared" si="1"/>
        <v>0.4654832170456876</v>
      </c>
    </row>
    <row r="46" spans="1:4" s="115" customFormat="1" ht="15.75">
      <c r="A46" s="114" t="s">
        <v>768</v>
      </c>
      <c r="B46" s="28">
        <f>'m-gamesz '!B46+'m-Bibó '!B45+'m-Illyés '!B45+'m-ovoda '!B45+'m-Teréz A '!B45+'m-Festetics'!B45</f>
        <v>0</v>
      </c>
      <c r="C46" s="28">
        <f>'m-gamesz '!C46+'m-Bibó '!C45+'m-Illyés '!C45+'m-ovoda '!C45+'m-Teréz A '!C45+'m-Festetics'!C45</f>
        <v>0</v>
      </c>
      <c r="D46" s="28">
        <f>'m-gamesz '!D46+'m-Bibó '!D45+'m-Illyés '!D45+'m-ovoda '!D45+'m-Teréz A '!D45+'m-Festetics'!D45</f>
        <v>24553</v>
      </c>
    </row>
    <row r="47" spans="1:5" s="115" customFormat="1" ht="15.75">
      <c r="A47" s="24" t="s">
        <v>769</v>
      </c>
      <c r="B47" s="27">
        <f>'m-gamesz '!B47+'m-Bibó '!B46+'m-Illyés '!B46+'m-ovoda '!B46+'m-Teréz A '!B46+'m-Festetics'!B46</f>
        <v>0</v>
      </c>
      <c r="C47" s="27">
        <f>'m-gamesz '!C47+'m-Bibó '!C46+'m-Illyés '!C46+'m-ovoda '!C46+'m-Teréz A '!C46+'m-Festetics'!C46</f>
        <v>0</v>
      </c>
      <c r="D47" s="27">
        <f>'m-gamesz '!D47+'m-Bibó '!D46+'m-Illyés '!D46+'m-ovoda '!D46+'m-Teréz A '!D46+'m-Festetics'!D46</f>
        <v>0</v>
      </c>
      <c r="E47" s="166"/>
    </row>
    <row r="48" spans="1:5" s="115" customFormat="1" ht="15.75">
      <c r="A48" s="24" t="s">
        <v>131</v>
      </c>
      <c r="B48" s="27">
        <f>'m-gamesz '!B48+'m-Bibó '!B47+'m-Illyés '!B47+'m-ovoda '!B47+'m-Teréz A '!B47+'m-Festetics'!B47</f>
        <v>0</v>
      </c>
      <c r="C48" s="27">
        <f>'m-gamesz '!C48+'m-Bibó '!C47+'m-Illyés '!C47+'m-ovoda '!C47+'m-Teréz A '!C47+'m-Festetics'!C47</f>
        <v>0</v>
      </c>
      <c r="D48" s="27">
        <f>'m-gamesz '!D48+'m-Bibó '!D47+'m-Illyés '!D47+'m-ovoda '!D47+'m-Teréz A '!D47+'m-Festetics'!D47</f>
        <v>24553</v>
      </c>
      <c r="E48" s="167"/>
    </row>
    <row r="49" spans="1:5" s="115" customFormat="1" ht="15.75">
      <c r="A49" s="112" t="s">
        <v>770</v>
      </c>
      <c r="B49" s="28">
        <f>'m-gamesz '!B49+'m-Bibó '!B48+'m-Illyés '!B48+'m-ovoda '!B48+'m-Teréz A '!B48+'m-Festetics'!B48</f>
        <v>1064856</v>
      </c>
      <c r="C49" s="28">
        <f>'m-gamesz '!C49+'m-Bibó '!C48+'m-Illyés '!C48+'m-ovoda '!C48+'m-Teréz A '!C48+'m-Festetics'!C48</f>
        <v>1116341</v>
      </c>
      <c r="D49" s="28">
        <f>'m-gamesz '!D49+'m-Bibó '!D48+'m-Illyés '!D48+'m-ovoda '!D48+'m-Teréz A '!D48+'m-Festetics'!D48</f>
        <v>544191</v>
      </c>
      <c r="E49" s="166">
        <f t="shared" si="1"/>
        <v>0.48747739266048634</v>
      </c>
    </row>
    <row r="50" ht="15.75">
      <c r="A50" s="24"/>
    </row>
  </sheetData>
  <mergeCells count="5">
    <mergeCell ref="A1:E1"/>
    <mergeCell ref="A4:E4"/>
    <mergeCell ref="A5:E5"/>
    <mergeCell ref="A2:E2"/>
    <mergeCell ref="A3:E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E49"/>
  <sheetViews>
    <sheetView workbookViewId="0" topLeftCell="A16">
      <selection activeCell="E26" sqref="E26"/>
    </sheetView>
  </sheetViews>
  <sheetFormatPr defaultColWidth="9.140625" defaultRowHeight="12.75"/>
  <cols>
    <col min="1" max="1" width="51.7109375" style="25" customWidth="1"/>
    <col min="2" max="2" width="13.28125" style="26" customWidth="1"/>
    <col min="3" max="16384" width="9.140625" style="26" customWidth="1"/>
  </cols>
  <sheetData>
    <row r="1" spans="1:5" ht="12.75" customHeight="1">
      <c r="A1" s="236" t="s">
        <v>777</v>
      </c>
      <c r="B1" s="236"/>
      <c r="C1" s="236"/>
      <c r="D1" s="236"/>
      <c r="E1" s="236"/>
    </row>
    <row r="2" spans="1:5" ht="15.75">
      <c r="A2" s="237" t="s">
        <v>880</v>
      </c>
      <c r="B2" s="237"/>
      <c r="C2" s="237"/>
      <c r="D2" s="237"/>
      <c r="E2" s="237"/>
    </row>
    <row r="3" spans="1:5" ht="15.75">
      <c r="A3" s="237" t="s">
        <v>771</v>
      </c>
      <c r="B3" s="237"/>
      <c r="C3" s="237"/>
      <c r="D3" s="237"/>
      <c r="E3" s="237"/>
    </row>
    <row r="4" spans="1:5" ht="15.75">
      <c r="A4" s="237" t="s">
        <v>110</v>
      </c>
      <c r="B4" s="237"/>
      <c r="C4" s="237"/>
      <c r="D4" s="237"/>
      <c r="E4" s="237"/>
    </row>
    <row r="5" spans="1:5" ht="15.75">
      <c r="A5" s="237" t="s">
        <v>735</v>
      </c>
      <c r="B5" s="237"/>
      <c r="C5" s="237"/>
      <c r="D5" s="237"/>
      <c r="E5" s="237"/>
    </row>
    <row r="6" ht="15">
      <c r="A6" s="111"/>
    </row>
    <row r="7" spans="1:5" ht="25.5">
      <c r="A7" s="159" t="s">
        <v>873</v>
      </c>
      <c r="B7" s="159" t="s">
        <v>525</v>
      </c>
      <c r="C7" s="159" t="s">
        <v>524</v>
      </c>
      <c r="D7" s="159" t="s">
        <v>522</v>
      </c>
      <c r="E7" s="159" t="s">
        <v>526</v>
      </c>
    </row>
    <row r="8" spans="1:5" ht="15.75">
      <c r="A8" s="112" t="s">
        <v>736</v>
      </c>
      <c r="B8" s="164"/>
      <c r="C8" s="165"/>
      <c r="D8" s="165"/>
      <c r="E8" s="25"/>
    </row>
    <row r="9" spans="1:5" s="115" customFormat="1" ht="15.75">
      <c r="A9" s="114" t="s">
        <v>737</v>
      </c>
      <c r="B9" s="28">
        <f>B15+B17</f>
        <v>10620</v>
      </c>
      <c r="C9" s="28">
        <f>C15+C17</f>
        <v>11720</v>
      </c>
      <c r="D9" s="28">
        <f>D15+D17</f>
        <v>3957</v>
      </c>
      <c r="E9" s="166">
        <f>D9/C9</f>
        <v>0.33762798634812285</v>
      </c>
    </row>
    <row r="10" spans="1:5" s="115" customFormat="1" ht="15.75">
      <c r="A10" s="24" t="s">
        <v>738</v>
      </c>
      <c r="B10" s="27"/>
      <c r="C10" s="27">
        <v>900</v>
      </c>
      <c r="D10" s="27">
        <v>267</v>
      </c>
      <c r="E10" s="24"/>
    </row>
    <row r="11" spans="1:5" s="115" customFormat="1" ht="15.75">
      <c r="A11" s="24" t="s">
        <v>739</v>
      </c>
      <c r="B11" s="28">
        <f>SUM(B12:B14)</f>
        <v>10620</v>
      </c>
      <c r="C11" s="28">
        <f>SUM(C12:C14)</f>
        <v>10820</v>
      </c>
      <c r="D11" s="28">
        <f>SUM(D12:D14)</f>
        <v>3690</v>
      </c>
      <c r="E11" s="166">
        <f>D11/C11</f>
        <v>0.3410351201478743</v>
      </c>
    </row>
    <row r="12" spans="1:5" s="115" customFormat="1" ht="15.75">
      <c r="A12" s="24" t="s">
        <v>740</v>
      </c>
      <c r="B12" s="27"/>
      <c r="C12" s="27"/>
      <c r="D12" s="27"/>
      <c r="E12" s="24"/>
    </row>
    <row r="13" spans="1:5" s="115" customFormat="1" ht="15.75">
      <c r="A13" s="24" t="s">
        <v>741</v>
      </c>
      <c r="B13" s="27"/>
      <c r="C13" s="27"/>
      <c r="D13" s="27"/>
      <c r="E13" s="24"/>
    </row>
    <row r="14" spans="1:5" s="115" customFormat="1" ht="15.75">
      <c r="A14" s="24" t="s">
        <v>742</v>
      </c>
      <c r="B14" s="27">
        <v>10620</v>
      </c>
      <c r="C14" s="27">
        <v>10820</v>
      </c>
      <c r="D14" s="27">
        <v>3690</v>
      </c>
      <c r="E14" s="167">
        <f>D14/C14</f>
        <v>0.3410351201478743</v>
      </c>
    </row>
    <row r="15" spans="1:5" s="115" customFormat="1" ht="15.75">
      <c r="A15" s="114" t="s">
        <v>743</v>
      </c>
      <c r="B15" s="28">
        <f>B10+B11</f>
        <v>10620</v>
      </c>
      <c r="C15" s="28">
        <f>C10+C11</f>
        <v>11720</v>
      </c>
      <c r="D15" s="28">
        <f>D10+D11</f>
        <v>3957</v>
      </c>
      <c r="E15" s="166">
        <f>D15/C15</f>
        <v>0.33762798634812285</v>
      </c>
    </row>
    <row r="16" spans="1:5" s="115" customFormat="1" ht="15.75">
      <c r="A16" s="24" t="s">
        <v>744</v>
      </c>
      <c r="B16" s="27"/>
      <c r="C16" s="27"/>
      <c r="D16" s="27"/>
      <c r="E16" s="24"/>
    </row>
    <row r="17" spans="1:5" s="115" customFormat="1" ht="15.75">
      <c r="A17" s="24" t="s">
        <v>745</v>
      </c>
      <c r="B17" s="27"/>
      <c r="C17" s="27"/>
      <c r="D17" s="27"/>
      <c r="E17" s="24"/>
    </row>
    <row r="18" spans="1:5" s="115" customFormat="1" ht="15.75">
      <c r="A18" s="114" t="s">
        <v>746</v>
      </c>
      <c r="B18" s="28">
        <f>B21+B20+B19</f>
        <v>305803</v>
      </c>
      <c r="C18" s="28">
        <f>C21+C20+C19</f>
        <v>311807</v>
      </c>
      <c r="D18" s="28">
        <f>D21+D20+D19</f>
        <v>154039</v>
      </c>
      <c r="E18" s="166">
        <f>D18/C18</f>
        <v>0.49402033950488605</v>
      </c>
    </row>
    <row r="19" spans="1:5" s="115" customFormat="1" ht="15.75">
      <c r="A19" s="24" t="s">
        <v>747</v>
      </c>
      <c r="B19" s="27">
        <v>51764</v>
      </c>
      <c r="C19" s="27">
        <v>51764</v>
      </c>
      <c r="D19" s="27">
        <v>32861</v>
      </c>
      <c r="E19" s="167">
        <f>D19/C19</f>
        <v>0.634823429410401</v>
      </c>
    </row>
    <row r="20" spans="1:5" s="115" customFormat="1" ht="15.75">
      <c r="A20" s="24" t="s">
        <v>748</v>
      </c>
      <c r="B20" s="27"/>
      <c r="C20" s="27"/>
      <c r="D20" s="27"/>
      <c r="E20" s="24"/>
    </row>
    <row r="21" spans="1:5" s="115" customFormat="1" ht="15.75">
      <c r="A21" s="24" t="s">
        <v>749</v>
      </c>
      <c r="B21" s="28">
        <f>SUM(B22:B24)</f>
        <v>254039</v>
      </c>
      <c r="C21" s="28">
        <f>SUM(C22:C24)</f>
        <v>260043</v>
      </c>
      <c r="D21" s="28">
        <f>SUM(D22:D24)</f>
        <v>121178</v>
      </c>
      <c r="E21" s="166">
        <f>D21/C21</f>
        <v>0.46599216283460815</v>
      </c>
    </row>
    <row r="22" spans="1:5" s="115" customFormat="1" ht="15.75">
      <c r="A22" s="24" t="s">
        <v>750</v>
      </c>
      <c r="B22" s="27">
        <v>7631</v>
      </c>
      <c r="C22" s="27">
        <v>7631</v>
      </c>
      <c r="D22" s="27">
        <v>4059</v>
      </c>
      <c r="E22" s="167">
        <f>D22/C22</f>
        <v>0.5319093172585506</v>
      </c>
    </row>
    <row r="23" spans="1:5" s="115" customFormat="1" ht="15.75">
      <c r="A23" s="24" t="s">
        <v>751</v>
      </c>
      <c r="B23" s="27"/>
      <c r="C23" s="27"/>
      <c r="D23" s="27"/>
      <c r="E23" s="24"/>
    </row>
    <row r="24" spans="1:5" s="115" customFormat="1" ht="15.75">
      <c r="A24" s="24" t="s">
        <v>752</v>
      </c>
      <c r="B24" s="28">
        <f>SUM(B25:B27)</f>
        <v>246408</v>
      </c>
      <c r="C24" s="28">
        <f>SUM(C25:C27)</f>
        <v>252412</v>
      </c>
      <c r="D24" s="28">
        <f>SUM(D25:D27)</f>
        <v>117119</v>
      </c>
      <c r="E24" s="166">
        <f>D24/C24</f>
        <v>0.4639993344215014</v>
      </c>
    </row>
    <row r="25" spans="1:5" s="115" customFormat="1" ht="15.75">
      <c r="A25" s="24" t="s">
        <v>753</v>
      </c>
      <c r="B25" s="27">
        <v>8637</v>
      </c>
      <c r="C25" s="27">
        <v>8637</v>
      </c>
      <c r="D25" s="27">
        <v>4491</v>
      </c>
      <c r="E25" s="167">
        <f>D25/C25</f>
        <v>0.5199722125738103</v>
      </c>
    </row>
    <row r="26" spans="1:5" s="115" customFormat="1" ht="15.75">
      <c r="A26" s="116" t="s">
        <v>754</v>
      </c>
      <c r="B26" s="27"/>
      <c r="C26" s="27"/>
      <c r="D26" s="27"/>
      <c r="E26" s="167"/>
    </row>
    <row r="27" spans="1:5" s="115" customFormat="1" ht="15.75">
      <c r="A27" s="24" t="s">
        <v>755</v>
      </c>
      <c r="B27" s="27">
        <v>237771</v>
      </c>
      <c r="C27" s="27">
        <v>243775</v>
      </c>
      <c r="D27" s="27">
        <v>112628</v>
      </c>
      <c r="E27" s="167">
        <f>D27/C27</f>
        <v>0.46201620346631117</v>
      </c>
    </row>
    <row r="28" spans="1:5" s="115" customFormat="1" ht="15.75">
      <c r="A28" s="114" t="s">
        <v>756</v>
      </c>
      <c r="B28" s="28">
        <f>B15+B18</f>
        <v>316423</v>
      </c>
      <c r="C28" s="28">
        <f>C15+C18</f>
        <v>323527</v>
      </c>
      <c r="D28" s="28">
        <f>D15+D18</f>
        <v>157996</v>
      </c>
      <c r="E28" s="166">
        <f>D28/C28</f>
        <v>0.4883549131911711</v>
      </c>
    </row>
    <row r="29" spans="1:5" s="115" customFormat="1" ht="15.75">
      <c r="A29" s="114" t="s">
        <v>757</v>
      </c>
      <c r="B29" s="27"/>
      <c r="C29" s="27"/>
      <c r="D29" s="27"/>
      <c r="E29" s="24"/>
    </row>
    <row r="30" spans="1:5" s="115" customFormat="1" ht="15.75">
      <c r="A30" s="24" t="s">
        <v>161</v>
      </c>
      <c r="B30" s="27">
        <v>2607</v>
      </c>
      <c r="C30" s="27">
        <v>2607</v>
      </c>
      <c r="D30" s="27">
        <v>261</v>
      </c>
      <c r="E30" s="167">
        <f>D30/C30</f>
        <v>0.1001150747986191</v>
      </c>
    </row>
    <row r="31" spans="1:5" s="115" customFormat="1" ht="15.75">
      <c r="A31" s="114" t="s">
        <v>160</v>
      </c>
      <c r="B31" s="27"/>
      <c r="C31" s="27"/>
      <c r="D31" s="27">
        <v>216</v>
      </c>
      <c r="E31" s="167"/>
    </row>
    <row r="32" spans="1:5" s="115" customFormat="1" ht="15.75">
      <c r="A32" s="112" t="s">
        <v>758</v>
      </c>
      <c r="B32" s="28">
        <f>B9+B18+B30</f>
        <v>319030</v>
      </c>
      <c r="C32" s="28">
        <f>C9+C18+C30</f>
        <v>326134</v>
      </c>
      <c r="D32" s="28">
        <f>D9+D18+D30-D31</f>
        <v>158041</v>
      </c>
      <c r="E32" s="166">
        <f>D32/C32</f>
        <v>0.48458915660434054</v>
      </c>
    </row>
    <row r="33" spans="1:5" s="115" customFormat="1" ht="15.75">
      <c r="A33" s="24"/>
      <c r="B33" s="27"/>
      <c r="C33" s="27"/>
      <c r="D33" s="27"/>
      <c r="E33" s="24"/>
    </row>
    <row r="34" spans="1:5" s="115" customFormat="1" ht="15.75">
      <c r="A34" s="112" t="s">
        <v>107</v>
      </c>
      <c r="B34" s="27"/>
      <c r="C34" s="27"/>
      <c r="D34" s="27"/>
      <c r="E34" s="24"/>
    </row>
    <row r="35" spans="1:5" s="115" customFormat="1" ht="15.75">
      <c r="A35" s="114" t="s">
        <v>759</v>
      </c>
      <c r="B35" s="28">
        <f>SUM(B36:B37)</f>
        <v>10620</v>
      </c>
      <c r="C35" s="28">
        <f>SUM(C36:C37)</f>
        <v>11720</v>
      </c>
      <c r="D35" s="28">
        <f>SUM(D36:D37)</f>
        <v>4010</v>
      </c>
      <c r="E35" s="166">
        <f>D35/C35</f>
        <v>0.34215017064846415</v>
      </c>
    </row>
    <row r="36" spans="1:5" s="115" customFormat="1" ht="15.75">
      <c r="A36" s="24" t="s">
        <v>760</v>
      </c>
      <c r="B36" s="27"/>
      <c r="C36" s="27"/>
      <c r="D36" s="27"/>
      <c r="E36" s="24"/>
    </row>
    <row r="37" spans="1:5" s="115" customFormat="1" ht="15.75">
      <c r="A37" s="24" t="s">
        <v>761</v>
      </c>
      <c r="B37" s="27">
        <v>10620</v>
      </c>
      <c r="C37" s="27">
        <v>11720</v>
      </c>
      <c r="D37" s="27">
        <v>4010</v>
      </c>
      <c r="E37" s="166">
        <f>D37/C37</f>
        <v>0.34215017064846415</v>
      </c>
    </row>
    <row r="38" spans="1:5" s="115" customFormat="1" ht="15.75">
      <c r="A38" s="24" t="s">
        <v>130</v>
      </c>
      <c r="B38" s="27"/>
      <c r="C38" s="27"/>
      <c r="D38" s="27"/>
      <c r="E38" s="24"/>
    </row>
    <row r="39" spans="1:5" s="115" customFormat="1" ht="15.75">
      <c r="A39" s="114" t="s">
        <v>762</v>
      </c>
      <c r="B39" s="28">
        <f>SUM(B40:B44)</f>
        <v>308410</v>
      </c>
      <c r="C39" s="28">
        <f>SUM(C40:C44)</f>
        <v>314414</v>
      </c>
      <c r="D39" s="28">
        <f>SUM(D40:D44)</f>
        <v>146495</v>
      </c>
      <c r="E39" s="166">
        <f>D39/C39</f>
        <v>0.4659302702805855</v>
      </c>
    </row>
    <row r="40" spans="1:5" s="115" customFormat="1" ht="15.75">
      <c r="A40" s="24" t="s">
        <v>763</v>
      </c>
      <c r="B40" s="27">
        <v>148775</v>
      </c>
      <c r="C40" s="27">
        <v>153475</v>
      </c>
      <c r="D40" s="27">
        <v>66114</v>
      </c>
      <c r="E40" s="167">
        <f>D40/C40</f>
        <v>0.4307802573709073</v>
      </c>
    </row>
    <row r="41" spans="1:5" s="115" customFormat="1" ht="15.75">
      <c r="A41" s="24" t="s">
        <v>764</v>
      </c>
      <c r="B41" s="27">
        <v>41699</v>
      </c>
      <c r="C41" s="27">
        <v>43203</v>
      </c>
      <c r="D41" s="27">
        <v>19491</v>
      </c>
      <c r="E41" s="167">
        <f>D41/C41</f>
        <v>0.4511492257482119</v>
      </c>
    </row>
    <row r="42" spans="1:5" s="115" customFormat="1" ht="15.75">
      <c r="A42" s="24" t="s">
        <v>765</v>
      </c>
      <c r="B42" s="27">
        <v>117936</v>
      </c>
      <c r="C42" s="27">
        <v>117736</v>
      </c>
      <c r="D42" s="27">
        <v>60890</v>
      </c>
      <c r="E42" s="167">
        <f>D42/C42</f>
        <v>0.5171740164435686</v>
      </c>
    </row>
    <row r="43" spans="1:5" s="115" customFormat="1" ht="15.75">
      <c r="A43" s="24" t="s">
        <v>284</v>
      </c>
      <c r="B43" s="27"/>
      <c r="C43" s="27"/>
      <c r="D43" s="27"/>
      <c r="E43" s="24"/>
    </row>
    <row r="44" spans="1:5" s="115" customFormat="1" ht="15.75">
      <c r="A44" s="24" t="s">
        <v>766</v>
      </c>
      <c r="B44" s="27"/>
      <c r="C44" s="27"/>
      <c r="D44" s="27"/>
      <c r="E44" s="24"/>
    </row>
    <row r="45" spans="1:5" s="115" customFormat="1" ht="15.75">
      <c r="A45" s="114" t="s">
        <v>767</v>
      </c>
      <c r="B45" s="28">
        <f>B35+B39</f>
        <v>319030</v>
      </c>
      <c r="C45" s="28">
        <f>C35+C39</f>
        <v>326134</v>
      </c>
      <c r="D45" s="28">
        <f>D35+D39</f>
        <v>150505</v>
      </c>
      <c r="E45" s="166">
        <f>D45/C45</f>
        <v>0.4614820901837895</v>
      </c>
    </row>
    <row r="46" spans="1:5" s="115" customFormat="1" ht="15.75">
      <c r="A46" s="114" t="s">
        <v>768</v>
      </c>
      <c r="B46" s="28">
        <f>SUM(B47:B48)</f>
        <v>0</v>
      </c>
      <c r="C46" s="28">
        <f>SUM(C47:C48)</f>
        <v>0</v>
      </c>
      <c r="D46" s="28">
        <f>SUM(D47:D48)</f>
        <v>7102</v>
      </c>
      <c r="E46" s="24"/>
    </row>
    <row r="47" spans="1:5" s="115" customFormat="1" ht="15.75">
      <c r="A47" s="24" t="s">
        <v>769</v>
      </c>
      <c r="B47" s="28"/>
      <c r="C47" s="27"/>
      <c r="D47" s="27"/>
      <c r="E47" s="24"/>
    </row>
    <row r="48" spans="1:5" s="115" customFormat="1" ht="15.75">
      <c r="A48" s="24" t="s">
        <v>131</v>
      </c>
      <c r="B48" s="28"/>
      <c r="C48" s="27"/>
      <c r="D48" s="27">
        <v>7102</v>
      </c>
      <c r="E48" s="24"/>
    </row>
    <row r="49" spans="1:5" s="115" customFormat="1" ht="15.75">
      <c r="A49" s="112" t="s">
        <v>770</v>
      </c>
      <c r="B49" s="28">
        <f>SUM(B45:B47)</f>
        <v>319030</v>
      </c>
      <c r="C49" s="28">
        <f>SUM(C45:C47)</f>
        <v>326134</v>
      </c>
      <c r="D49" s="28">
        <f>D45+D46</f>
        <v>157607</v>
      </c>
      <c r="E49" s="166">
        <f>D49/C49</f>
        <v>0.4832584152526262</v>
      </c>
    </row>
  </sheetData>
  <mergeCells count="5">
    <mergeCell ref="A5:E5"/>
    <mergeCell ref="A1:E1"/>
    <mergeCell ref="A2:E2"/>
    <mergeCell ref="A3:E3"/>
    <mergeCell ref="A4:E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E81"/>
  <sheetViews>
    <sheetView workbookViewId="0" topLeftCell="A1">
      <selection activeCell="A49" sqref="A49"/>
    </sheetView>
  </sheetViews>
  <sheetFormatPr defaultColWidth="11.421875" defaultRowHeight="15" customHeight="1"/>
  <cols>
    <col min="1" max="1" width="58.421875" style="1" customWidth="1"/>
    <col min="2" max="2" width="10.57421875" style="1" customWidth="1"/>
    <col min="3" max="3" width="9.8515625" style="1" customWidth="1"/>
    <col min="4" max="4" width="10.421875" style="1" customWidth="1"/>
    <col min="5" max="5" width="7.28125" style="1" customWidth="1"/>
    <col min="6" max="16384" width="11.421875" style="1" customWidth="1"/>
  </cols>
  <sheetData>
    <row r="1" spans="2:5" ht="15" customHeight="1">
      <c r="B1" s="143"/>
      <c r="C1" s="189" t="s">
        <v>354</v>
      </c>
      <c r="D1" s="189"/>
      <c r="E1" s="189"/>
    </row>
    <row r="2" spans="1:5" ht="15" customHeight="1">
      <c r="A2" s="191" t="s">
        <v>880</v>
      </c>
      <c r="B2" s="191"/>
      <c r="C2" s="191"/>
      <c r="D2" s="191"/>
      <c r="E2" s="191"/>
    </row>
    <row r="3" spans="1:5" ht="15" customHeight="1">
      <c r="A3" s="191" t="s">
        <v>110</v>
      </c>
      <c r="B3" s="191"/>
      <c r="C3" s="191"/>
      <c r="D3" s="191"/>
      <c r="E3" s="191"/>
    </row>
    <row r="4" spans="1:5" ht="15" customHeight="1">
      <c r="A4" s="191" t="s">
        <v>14</v>
      </c>
      <c r="B4" s="191"/>
      <c r="C4" s="191"/>
      <c r="D4" s="191"/>
      <c r="E4" s="191"/>
    </row>
    <row r="5" spans="1:5" ht="15" customHeight="1">
      <c r="A5" s="191" t="s">
        <v>489</v>
      </c>
      <c r="B5" s="191"/>
      <c r="C5" s="191"/>
      <c r="D5" s="191"/>
      <c r="E5" s="191"/>
    </row>
    <row r="6" spans="1:5" ht="15" customHeight="1">
      <c r="A6" s="190" t="s">
        <v>872</v>
      </c>
      <c r="B6" s="190"/>
      <c r="C6" s="190"/>
      <c r="D6" s="190"/>
      <c r="E6" s="190"/>
    </row>
    <row r="7" spans="1:2" ht="9" customHeight="1">
      <c r="A7" s="19"/>
      <c r="B7" s="19"/>
    </row>
    <row r="8" spans="1:5" ht="15" customHeight="1">
      <c r="A8" s="196" t="s">
        <v>873</v>
      </c>
      <c r="B8" s="197" t="s">
        <v>528</v>
      </c>
      <c r="C8" s="197" t="s">
        <v>524</v>
      </c>
      <c r="D8" s="197" t="s">
        <v>522</v>
      </c>
      <c r="E8" s="197" t="s">
        <v>523</v>
      </c>
    </row>
    <row r="9" spans="1:5" ht="15" customHeight="1">
      <c r="A9" s="196"/>
      <c r="B9" s="198"/>
      <c r="C9" s="198"/>
      <c r="D9" s="198"/>
      <c r="E9" s="198"/>
    </row>
    <row r="10" spans="1:2" ht="15" customHeight="1">
      <c r="A10" s="18" t="s">
        <v>15</v>
      </c>
      <c r="B10" s="29"/>
    </row>
    <row r="11" spans="1:5" ht="15" customHeight="1">
      <c r="A11" s="32" t="s">
        <v>355</v>
      </c>
      <c r="B11" s="129">
        <f>B12+B13</f>
        <v>1044303</v>
      </c>
      <c r="C11" s="129">
        <f>C12+C13</f>
        <v>1044303</v>
      </c>
      <c r="D11" s="129">
        <f>D12+D13</f>
        <v>524656</v>
      </c>
      <c r="E11" s="46">
        <f>D11/C11*100</f>
        <v>50.239825031623965</v>
      </c>
    </row>
    <row r="12" spans="1:5" ht="15" customHeight="1">
      <c r="A12" s="40" t="s">
        <v>356</v>
      </c>
      <c r="B12" s="10">
        <v>252535</v>
      </c>
      <c r="C12" s="8">
        <v>252535</v>
      </c>
      <c r="D12" s="8">
        <v>138189</v>
      </c>
      <c r="E12" s="163">
        <f aca="true" t="shared" si="0" ref="E12:E51">D12/C12*100</f>
        <v>54.72073177975331</v>
      </c>
    </row>
    <row r="13" spans="1:5" ht="15" customHeight="1">
      <c r="A13" s="40" t="s">
        <v>357</v>
      </c>
      <c r="B13" s="34">
        <f>SUM(B14:B16)</f>
        <v>791768</v>
      </c>
      <c r="C13" s="8">
        <v>791768</v>
      </c>
      <c r="D13" s="8">
        <v>386467</v>
      </c>
      <c r="E13" s="163">
        <f t="shared" si="0"/>
        <v>48.81063644906084</v>
      </c>
    </row>
    <row r="14" spans="1:5" ht="15" customHeight="1">
      <c r="A14" s="40" t="s">
        <v>358</v>
      </c>
      <c r="B14" s="10">
        <v>688000</v>
      </c>
      <c r="C14" s="8">
        <v>688000</v>
      </c>
      <c r="D14" s="8">
        <v>331474</v>
      </c>
      <c r="E14" s="163">
        <f t="shared" si="0"/>
        <v>48.179360465116275</v>
      </c>
    </row>
    <row r="15" spans="1:5" ht="15" customHeight="1">
      <c r="A15" s="40" t="s">
        <v>359</v>
      </c>
      <c r="B15" s="10">
        <v>100968</v>
      </c>
      <c r="C15" s="8">
        <v>100968</v>
      </c>
      <c r="D15" s="8">
        <v>53721</v>
      </c>
      <c r="E15" s="163">
        <f t="shared" si="0"/>
        <v>53.20596624673164</v>
      </c>
    </row>
    <row r="16" spans="1:5" ht="15" customHeight="1">
      <c r="A16" s="40" t="s">
        <v>360</v>
      </c>
      <c r="B16" s="10">
        <v>2800</v>
      </c>
      <c r="C16" s="8">
        <v>2800</v>
      </c>
      <c r="D16" s="8">
        <v>1272</v>
      </c>
      <c r="E16" s="163">
        <f t="shared" si="0"/>
        <v>45.42857142857143</v>
      </c>
    </row>
    <row r="17" spans="1:5" ht="15" customHeight="1">
      <c r="A17" s="32" t="s">
        <v>361</v>
      </c>
      <c r="B17" s="11">
        <f>SUM(B19:B22)</f>
        <v>823013</v>
      </c>
      <c r="C17" s="11">
        <f>SUM(C19:C23)</f>
        <v>861332</v>
      </c>
      <c r="D17" s="11">
        <f>SUM(D19:D23)</f>
        <v>479644</v>
      </c>
      <c r="E17" s="46">
        <f t="shared" si="0"/>
        <v>55.68630911193361</v>
      </c>
    </row>
    <row r="18" spans="1:5" ht="15" customHeight="1">
      <c r="A18" s="40" t="s">
        <v>362</v>
      </c>
      <c r="B18" s="10"/>
      <c r="C18" s="8"/>
      <c r="D18" s="8"/>
      <c r="E18" s="163"/>
    </row>
    <row r="19" spans="1:5" ht="15" customHeight="1">
      <c r="A19" s="40" t="s">
        <v>363</v>
      </c>
      <c r="B19" s="10">
        <v>807407</v>
      </c>
      <c r="C19" s="8">
        <v>807407</v>
      </c>
      <c r="D19" s="8">
        <v>423684</v>
      </c>
      <c r="E19" s="163">
        <f t="shared" si="0"/>
        <v>52.47465033124558</v>
      </c>
    </row>
    <row r="20" spans="1:5" ht="15" customHeight="1">
      <c r="A20" s="40" t="s">
        <v>364</v>
      </c>
      <c r="B20" s="10">
        <v>0</v>
      </c>
      <c r="C20" s="8">
        <v>9210</v>
      </c>
      <c r="D20" s="8">
        <v>13818</v>
      </c>
      <c r="E20" s="163">
        <f t="shared" si="0"/>
        <v>150.03257328990227</v>
      </c>
    </row>
    <row r="21" spans="1:5" ht="15" customHeight="1">
      <c r="A21" s="40" t="s">
        <v>365</v>
      </c>
      <c r="B21" s="10">
        <v>15606</v>
      </c>
      <c r="C21" s="8">
        <v>15606</v>
      </c>
      <c r="D21" s="8">
        <v>7379</v>
      </c>
      <c r="E21" s="163">
        <f t="shared" si="0"/>
        <v>47.28309624503396</v>
      </c>
    </row>
    <row r="22" spans="1:5" ht="15" customHeight="1">
      <c r="A22" s="40" t="s">
        <v>366</v>
      </c>
      <c r="B22" s="10"/>
      <c r="C22" s="8"/>
      <c r="D22" s="8"/>
      <c r="E22" s="163"/>
    </row>
    <row r="23" spans="1:5" ht="15" customHeight="1">
      <c r="A23" s="40" t="s">
        <v>242</v>
      </c>
      <c r="B23" s="10"/>
      <c r="C23" s="8">
        <v>29109</v>
      </c>
      <c r="D23" s="8">
        <v>34763</v>
      </c>
      <c r="E23" s="163">
        <f t="shared" si="0"/>
        <v>119.42354598234223</v>
      </c>
    </row>
    <row r="24" spans="1:5" ht="15" customHeight="1">
      <c r="A24" s="32" t="s">
        <v>367</v>
      </c>
      <c r="B24" s="11">
        <f>SUM(B25:B27)</f>
        <v>34684</v>
      </c>
      <c r="C24" s="11">
        <f>SUM(C25:C27)</f>
        <v>35584</v>
      </c>
      <c r="D24" s="11">
        <f>SUM(D25:D27)</f>
        <v>1579</v>
      </c>
      <c r="E24" s="46">
        <f t="shared" si="0"/>
        <v>4.437387589928058</v>
      </c>
    </row>
    <row r="25" spans="1:5" ht="15" customHeight="1">
      <c r="A25" s="40" t="s">
        <v>368</v>
      </c>
      <c r="B25" s="10">
        <v>32684</v>
      </c>
      <c r="C25" s="8">
        <v>33584</v>
      </c>
      <c r="D25" s="8">
        <v>984</v>
      </c>
      <c r="E25" s="163">
        <f t="shared" si="0"/>
        <v>2.929966650786089</v>
      </c>
    </row>
    <row r="26" spans="1:5" ht="15" customHeight="1">
      <c r="A26" s="40" t="s">
        <v>369</v>
      </c>
      <c r="B26" s="10">
        <v>1500</v>
      </c>
      <c r="C26" s="8">
        <v>1500</v>
      </c>
      <c r="D26" s="8">
        <v>378</v>
      </c>
      <c r="E26" s="163">
        <f t="shared" si="0"/>
        <v>25.2</v>
      </c>
    </row>
    <row r="27" spans="1:5" ht="15" customHeight="1">
      <c r="A27" s="40" t="s">
        <v>370</v>
      </c>
      <c r="B27" s="10">
        <v>500</v>
      </c>
      <c r="C27" s="8">
        <v>500</v>
      </c>
      <c r="D27" s="8">
        <v>217</v>
      </c>
      <c r="E27" s="163">
        <f t="shared" si="0"/>
        <v>43.4</v>
      </c>
    </row>
    <row r="28" spans="1:5" ht="15" customHeight="1">
      <c r="A28" s="32" t="s">
        <v>371</v>
      </c>
      <c r="B28" s="11">
        <f>SUM(B31+B29)</f>
        <v>73270</v>
      </c>
      <c r="C28" s="11">
        <f>SUM(C31+C29)</f>
        <v>73153</v>
      </c>
      <c r="D28" s="11">
        <f>SUM(D31+D29)</f>
        <v>38050</v>
      </c>
      <c r="E28" s="46">
        <f t="shared" si="0"/>
        <v>52.014271458450104</v>
      </c>
    </row>
    <row r="29" spans="1:5" ht="15" customHeight="1">
      <c r="A29" s="40" t="s">
        <v>372</v>
      </c>
      <c r="B29" s="27">
        <v>66270</v>
      </c>
      <c r="C29" s="8">
        <v>66153</v>
      </c>
      <c r="D29" s="8">
        <v>31051</v>
      </c>
      <c r="E29" s="163">
        <f t="shared" si="0"/>
        <v>46.938158511329796</v>
      </c>
    </row>
    <row r="30" spans="1:5" ht="15" customHeight="1">
      <c r="A30" s="40" t="s">
        <v>373</v>
      </c>
      <c r="B30" s="10"/>
      <c r="C30" s="8"/>
      <c r="D30" s="8"/>
      <c r="E30" s="163"/>
    </row>
    <row r="31" spans="1:5" ht="15" customHeight="1">
      <c r="A31" s="40" t="s">
        <v>374</v>
      </c>
      <c r="B31" s="10">
        <v>7000</v>
      </c>
      <c r="C31" s="8">
        <v>7000</v>
      </c>
      <c r="D31" s="8">
        <v>6999</v>
      </c>
      <c r="E31" s="163">
        <f t="shared" si="0"/>
        <v>99.9857142857143</v>
      </c>
    </row>
    <row r="32" spans="1:5" ht="15" customHeight="1">
      <c r="A32" s="40" t="s">
        <v>373</v>
      </c>
      <c r="B32" s="10"/>
      <c r="C32" s="8"/>
      <c r="D32" s="8"/>
      <c r="E32" s="163"/>
    </row>
    <row r="33" spans="1:5" ht="15" customHeight="1">
      <c r="A33" s="32" t="s">
        <v>663</v>
      </c>
      <c r="B33" s="11">
        <f>SUM(B34:B35)</f>
        <v>0</v>
      </c>
      <c r="C33" s="11">
        <f>SUM(C34:C35)</f>
        <v>0</v>
      </c>
      <c r="D33" s="11">
        <f>SUM(D34:D35)</f>
        <v>0</v>
      </c>
      <c r="E33" s="163"/>
    </row>
    <row r="34" spans="1:5" ht="15" customHeight="1">
      <c r="A34" s="40" t="s">
        <v>383</v>
      </c>
      <c r="B34" s="10"/>
      <c r="C34" s="8"/>
      <c r="D34" s="8"/>
      <c r="E34" s="163"/>
    </row>
    <row r="35" spans="1:5" ht="15" customHeight="1">
      <c r="A35" s="40" t="s">
        <v>384</v>
      </c>
      <c r="B35" s="10"/>
      <c r="C35" s="8"/>
      <c r="D35" s="8"/>
      <c r="E35" s="163"/>
    </row>
    <row r="36" spans="1:5" ht="15" customHeight="1">
      <c r="A36" s="32" t="s">
        <v>484</v>
      </c>
      <c r="B36" s="11">
        <f>SUM(B37:B38)</f>
        <v>2800</v>
      </c>
      <c r="C36" s="11">
        <f>SUM(C37:C38)</f>
        <v>2800</v>
      </c>
      <c r="D36" s="11">
        <f>SUM(D37:D38)</f>
        <v>1781</v>
      </c>
      <c r="E36" s="46">
        <f t="shared" si="0"/>
        <v>63.60714285714286</v>
      </c>
    </row>
    <row r="37" spans="1:5" ht="15" customHeight="1">
      <c r="A37" s="40" t="s">
        <v>378</v>
      </c>
      <c r="B37" s="27">
        <v>2400</v>
      </c>
      <c r="C37" s="8">
        <v>2400</v>
      </c>
      <c r="D37" s="8">
        <v>1105</v>
      </c>
      <c r="E37" s="163">
        <f t="shared" si="0"/>
        <v>46.041666666666664</v>
      </c>
    </row>
    <row r="38" spans="1:5" ht="15" customHeight="1">
      <c r="A38" s="40" t="s">
        <v>379</v>
      </c>
      <c r="B38" s="10">
        <v>400</v>
      </c>
      <c r="C38" s="8">
        <v>400</v>
      </c>
      <c r="D38" s="8">
        <v>676</v>
      </c>
      <c r="E38" s="163">
        <f t="shared" si="0"/>
        <v>169</v>
      </c>
    </row>
    <row r="39" spans="1:5" ht="33" customHeight="1">
      <c r="A39" s="123" t="s">
        <v>485</v>
      </c>
      <c r="B39" s="11">
        <v>4039</v>
      </c>
      <c r="C39" s="12">
        <v>4039</v>
      </c>
      <c r="D39" s="12">
        <v>2188</v>
      </c>
      <c r="E39" s="46">
        <f t="shared" si="0"/>
        <v>54.1718247090864</v>
      </c>
    </row>
    <row r="40" spans="1:5" ht="15" customHeight="1">
      <c r="A40" s="32" t="s">
        <v>486</v>
      </c>
      <c r="B40" s="11">
        <v>0</v>
      </c>
      <c r="C40" s="12">
        <v>0</v>
      </c>
      <c r="D40" s="12">
        <v>0</v>
      </c>
      <c r="E40" s="163"/>
    </row>
    <row r="41" spans="1:5" ht="15" customHeight="1">
      <c r="A41" s="40" t="s">
        <v>381</v>
      </c>
      <c r="B41" s="10"/>
      <c r="C41" s="8"/>
      <c r="D41" s="8"/>
      <c r="E41" s="163"/>
    </row>
    <row r="42" spans="1:5" ht="15" customHeight="1">
      <c r="A42" s="40" t="s">
        <v>380</v>
      </c>
      <c r="B42" s="10"/>
      <c r="C42" s="8"/>
      <c r="D42" s="8"/>
      <c r="E42" s="163"/>
    </row>
    <row r="43" spans="1:5" ht="15" customHeight="1">
      <c r="A43" s="32" t="s">
        <v>487</v>
      </c>
      <c r="B43" s="11">
        <f>SUM(B44)</f>
        <v>858782</v>
      </c>
      <c r="C43" s="11">
        <f>SUM(C44)</f>
        <v>873007</v>
      </c>
      <c r="D43" s="11">
        <f>SUM(D44)</f>
        <v>261176</v>
      </c>
      <c r="E43" s="46">
        <f t="shared" si="0"/>
        <v>29.916827700121534</v>
      </c>
    </row>
    <row r="44" spans="1:5" ht="15" customHeight="1">
      <c r="A44" s="40" t="s">
        <v>529</v>
      </c>
      <c r="B44" s="10">
        <v>858782</v>
      </c>
      <c r="C44" s="8">
        <v>873007</v>
      </c>
      <c r="D44" s="8">
        <v>261176</v>
      </c>
      <c r="E44" s="163">
        <f t="shared" si="0"/>
        <v>29.916827700121534</v>
      </c>
    </row>
    <row r="45" spans="1:5" ht="15" customHeight="1">
      <c r="A45" s="32" t="s">
        <v>488</v>
      </c>
      <c r="B45" s="11">
        <f>SUM(B46:B47)</f>
        <v>32025</v>
      </c>
      <c r="C45" s="11">
        <v>32025</v>
      </c>
      <c r="D45" s="11">
        <f>SUM(D46:D47)</f>
        <v>0</v>
      </c>
      <c r="E45" s="46">
        <f t="shared" si="0"/>
        <v>0</v>
      </c>
    </row>
    <row r="46" spans="1:5" ht="15" customHeight="1">
      <c r="A46" s="40" t="s">
        <v>775</v>
      </c>
      <c r="B46" s="10">
        <v>9420</v>
      </c>
      <c r="C46" s="8">
        <v>9420</v>
      </c>
      <c r="D46" s="8">
        <v>0</v>
      </c>
      <c r="E46" s="163">
        <f t="shared" si="0"/>
        <v>0</v>
      </c>
    </row>
    <row r="47" spans="1:5" ht="15" customHeight="1">
      <c r="A47" s="40" t="s">
        <v>776</v>
      </c>
      <c r="B47" s="10">
        <v>22605</v>
      </c>
      <c r="C47" s="8">
        <v>22605</v>
      </c>
      <c r="D47" s="8">
        <v>0</v>
      </c>
      <c r="E47" s="163">
        <f t="shared" si="0"/>
        <v>0</v>
      </c>
    </row>
    <row r="48" spans="1:5" ht="15" customHeight="1">
      <c r="A48" s="32" t="s">
        <v>122</v>
      </c>
      <c r="B48" s="10"/>
      <c r="C48" s="8"/>
      <c r="D48" s="8">
        <v>54634</v>
      </c>
      <c r="E48" s="163"/>
    </row>
    <row r="49" spans="1:5" ht="15" customHeight="1">
      <c r="A49" s="32" t="s">
        <v>123</v>
      </c>
      <c r="B49" s="10"/>
      <c r="C49" s="8"/>
      <c r="D49" s="8">
        <v>60</v>
      </c>
      <c r="E49" s="163"/>
    </row>
    <row r="50" spans="1:5" ht="15" customHeight="1">
      <c r="A50" s="32" t="s">
        <v>127</v>
      </c>
      <c r="B50" s="10"/>
      <c r="C50" s="8"/>
      <c r="D50" s="8">
        <v>57096</v>
      </c>
      <c r="E50" s="163"/>
    </row>
    <row r="51" spans="1:5" ht="15" customHeight="1">
      <c r="A51" s="32" t="s">
        <v>382</v>
      </c>
      <c r="B51" s="11">
        <f>B11+B17+B24+B28+B36+B39+B43+B45</f>
        <v>2872916</v>
      </c>
      <c r="C51" s="11">
        <f>C11+C17+C24+C28+C36+C39+C43+C45</f>
        <v>2926243</v>
      </c>
      <c r="D51" s="11">
        <f>D11+D17+D24+D28+D36+D39+D43+D45-D48+D49+D50</f>
        <v>1311596</v>
      </c>
      <c r="E51" s="46">
        <f t="shared" si="0"/>
        <v>44.82184152170547</v>
      </c>
    </row>
    <row r="52" spans="1:2" ht="15" customHeight="1">
      <c r="A52" s="32"/>
      <c r="B52" s="10"/>
    </row>
    <row r="53" spans="1:5" ht="18" customHeight="1">
      <c r="A53" s="192" t="s">
        <v>873</v>
      </c>
      <c r="B53" s="194" t="s">
        <v>525</v>
      </c>
      <c r="C53" s="194" t="s">
        <v>524</v>
      </c>
      <c r="D53" s="194" t="s">
        <v>522</v>
      </c>
      <c r="E53" s="194" t="s">
        <v>526</v>
      </c>
    </row>
    <row r="54" spans="1:5" ht="15" customHeight="1">
      <c r="A54" s="193"/>
      <c r="B54" s="195"/>
      <c r="C54" s="195"/>
      <c r="D54" s="195"/>
      <c r="E54" s="195"/>
    </row>
    <row r="55" spans="1:2" ht="15" customHeight="1">
      <c r="A55" s="18" t="s">
        <v>107</v>
      </c>
      <c r="B55" s="10"/>
    </row>
    <row r="56" spans="1:2" ht="15" customHeight="1">
      <c r="A56" s="30" t="s">
        <v>352</v>
      </c>
      <c r="B56" s="10"/>
    </row>
    <row r="57" spans="1:5" ht="15" customHeight="1">
      <c r="A57" s="31" t="s">
        <v>108</v>
      </c>
      <c r="B57" s="10">
        <v>84500</v>
      </c>
      <c r="C57" s="10">
        <v>98200</v>
      </c>
      <c r="D57" s="8">
        <v>1347</v>
      </c>
      <c r="E57" s="163">
        <f>D57/C57*100</f>
        <v>1.3716904276985744</v>
      </c>
    </row>
    <row r="58" spans="1:5" ht="15" customHeight="1">
      <c r="A58" s="31" t="s">
        <v>266</v>
      </c>
      <c r="B58" s="10">
        <v>152417</v>
      </c>
      <c r="C58" s="10">
        <v>219610</v>
      </c>
      <c r="D58" s="8">
        <v>36006</v>
      </c>
      <c r="E58" s="163">
        <f aca="true" t="shared" si="1" ref="E58:E80">D58/C58*100</f>
        <v>16.39542825918674</v>
      </c>
    </row>
    <row r="59" spans="1:5" ht="15" customHeight="1">
      <c r="A59" s="31" t="s">
        <v>296</v>
      </c>
      <c r="B59" s="10"/>
      <c r="C59" s="10"/>
      <c r="D59" s="8"/>
      <c r="E59" s="163"/>
    </row>
    <row r="60" spans="1:5" ht="15" customHeight="1">
      <c r="A60" s="31" t="s">
        <v>295</v>
      </c>
      <c r="B60" s="10">
        <v>1484</v>
      </c>
      <c r="C60" s="10">
        <v>2584</v>
      </c>
      <c r="D60" s="8">
        <v>1484</v>
      </c>
      <c r="E60" s="163">
        <f t="shared" si="1"/>
        <v>57.43034055727554</v>
      </c>
    </row>
    <row r="61" spans="1:5" ht="15" customHeight="1">
      <c r="A61" s="31" t="s">
        <v>294</v>
      </c>
      <c r="B61" s="10">
        <v>6630</v>
      </c>
      <c r="C61" s="10">
        <v>5900</v>
      </c>
      <c r="D61" s="8">
        <v>3650</v>
      </c>
      <c r="E61" s="163">
        <f t="shared" si="1"/>
        <v>61.86440677966102</v>
      </c>
    </row>
    <row r="62" spans="1:5" ht="15" customHeight="1">
      <c r="A62" s="31" t="s">
        <v>527</v>
      </c>
      <c r="B62" s="10">
        <v>3000</v>
      </c>
      <c r="C62" s="10">
        <v>3000</v>
      </c>
      <c r="D62" s="8">
        <v>0</v>
      </c>
      <c r="E62" s="163">
        <f t="shared" si="1"/>
        <v>0</v>
      </c>
    </row>
    <row r="63" spans="1:5" ht="15" customHeight="1">
      <c r="A63" s="31" t="s">
        <v>347</v>
      </c>
      <c r="B63" s="10"/>
      <c r="C63" s="10"/>
      <c r="D63" s="8"/>
      <c r="E63" s="163"/>
    </row>
    <row r="64" spans="1:5" ht="15" customHeight="1">
      <c r="A64" s="32" t="s">
        <v>291</v>
      </c>
      <c r="B64" s="11">
        <f>SUM(B57:B63)</f>
        <v>248031</v>
      </c>
      <c r="C64" s="11">
        <f>SUM(C57:C63)</f>
        <v>329294</v>
      </c>
      <c r="D64" s="11">
        <f>SUM(D57:D63)</f>
        <v>42487</v>
      </c>
      <c r="E64" s="46">
        <f t="shared" si="1"/>
        <v>12.902451912272921</v>
      </c>
    </row>
    <row r="65" spans="1:5" s="7" customFormat="1" ht="15" customHeight="1">
      <c r="A65" s="30" t="s">
        <v>353</v>
      </c>
      <c r="B65" s="11"/>
      <c r="C65" s="12"/>
      <c r="D65" s="12"/>
      <c r="E65" s="163"/>
    </row>
    <row r="66" spans="1:5" ht="15" customHeight="1">
      <c r="A66" s="31" t="s">
        <v>267</v>
      </c>
      <c r="B66" s="10">
        <v>881351</v>
      </c>
      <c r="C66" s="10">
        <v>915489</v>
      </c>
      <c r="D66" s="8">
        <v>401560</v>
      </c>
      <c r="E66" s="163">
        <f t="shared" si="1"/>
        <v>43.86289731498685</v>
      </c>
    </row>
    <row r="67" spans="1:5" ht="15" customHeight="1">
      <c r="A67" s="31" t="s">
        <v>268</v>
      </c>
      <c r="B67" s="10">
        <v>254872</v>
      </c>
      <c r="C67" s="10">
        <v>265711</v>
      </c>
      <c r="D67" s="8">
        <v>117736</v>
      </c>
      <c r="E67" s="163">
        <f t="shared" si="1"/>
        <v>44.30979522865068</v>
      </c>
    </row>
    <row r="68" spans="1:5" ht="15" customHeight="1">
      <c r="A68" s="31" t="s">
        <v>269</v>
      </c>
      <c r="B68" s="10">
        <v>502885</v>
      </c>
      <c r="C68" s="10">
        <v>511076</v>
      </c>
      <c r="D68" s="8">
        <v>213676</v>
      </c>
      <c r="E68" s="163">
        <f t="shared" si="1"/>
        <v>41.80904601272609</v>
      </c>
    </row>
    <row r="69" spans="1:5" ht="15" customHeight="1">
      <c r="A69" s="31" t="s">
        <v>270</v>
      </c>
      <c r="B69" s="10">
        <v>55000</v>
      </c>
      <c r="C69" s="10">
        <v>52877</v>
      </c>
      <c r="D69" s="8">
        <v>24899</v>
      </c>
      <c r="E69" s="163">
        <f t="shared" si="1"/>
        <v>47.08852620231859</v>
      </c>
    </row>
    <row r="70" spans="1:5" ht="15" customHeight="1">
      <c r="A70" s="31" t="s">
        <v>271</v>
      </c>
      <c r="B70" s="10">
        <v>74386</v>
      </c>
      <c r="C70" s="10">
        <v>79795</v>
      </c>
      <c r="D70" s="8">
        <v>60049</v>
      </c>
      <c r="E70" s="163">
        <f t="shared" si="1"/>
        <v>75.25408860204273</v>
      </c>
    </row>
    <row r="71" spans="1:5" ht="15" customHeight="1">
      <c r="A71" s="31" t="s">
        <v>272</v>
      </c>
      <c r="B71" s="10">
        <v>39</v>
      </c>
      <c r="C71" s="10">
        <v>39</v>
      </c>
      <c r="D71" s="8"/>
      <c r="E71" s="163">
        <f t="shared" si="1"/>
        <v>0</v>
      </c>
    </row>
    <row r="72" spans="1:5" ht="15" customHeight="1">
      <c r="A72" s="31" t="s">
        <v>273</v>
      </c>
      <c r="B72" s="10">
        <v>34105</v>
      </c>
      <c r="C72" s="10">
        <v>34105</v>
      </c>
      <c r="D72" s="8">
        <v>15973</v>
      </c>
      <c r="E72" s="163">
        <f t="shared" si="1"/>
        <v>46.83477495968333</v>
      </c>
    </row>
    <row r="73" spans="1:5" ht="15" customHeight="1">
      <c r="A73" s="30" t="s">
        <v>274</v>
      </c>
      <c r="B73" s="11">
        <f>SUM(B66:B72)</f>
        <v>1802638</v>
      </c>
      <c r="C73" s="11">
        <f>SUM(C66:C72)</f>
        <v>1859092</v>
      </c>
      <c r="D73" s="11">
        <f>SUM(D66:D72)</f>
        <v>833893</v>
      </c>
      <c r="E73" s="46">
        <f t="shared" si="1"/>
        <v>44.854853874902375</v>
      </c>
    </row>
    <row r="74" spans="1:5" ht="15" customHeight="1">
      <c r="A74" s="30" t="s">
        <v>275</v>
      </c>
      <c r="B74" s="11">
        <f>B64+B73</f>
        <v>2050669</v>
      </c>
      <c r="C74" s="11">
        <f>C64+C73</f>
        <v>2188386</v>
      </c>
      <c r="D74" s="11">
        <f>D64+D73</f>
        <v>876380</v>
      </c>
      <c r="E74" s="46">
        <f t="shared" si="1"/>
        <v>40.0468655895258</v>
      </c>
    </row>
    <row r="75" spans="1:5" s="7" customFormat="1" ht="15" customHeight="1">
      <c r="A75" s="30" t="s">
        <v>796</v>
      </c>
      <c r="B75" s="11">
        <v>37500</v>
      </c>
      <c r="C75" s="11">
        <v>37500</v>
      </c>
      <c r="D75" s="12">
        <v>0</v>
      </c>
      <c r="E75" s="46">
        <f t="shared" si="1"/>
        <v>0</v>
      </c>
    </row>
    <row r="76" spans="1:5" ht="15" customHeight="1">
      <c r="A76" s="30" t="s">
        <v>797</v>
      </c>
      <c r="B76" s="11"/>
      <c r="C76" s="8"/>
      <c r="D76" s="8">
        <v>230013</v>
      </c>
      <c r="E76" s="163"/>
    </row>
    <row r="77" spans="1:5" s="7" customFormat="1" ht="15" customHeight="1">
      <c r="A77" s="30" t="s">
        <v>798</v>
      </c>
      <c r="B77" s="11">
        <v>784747</v>
      </c>
      <c r="C77" s="11">
        <v>700357</v>
      </c>
      <c r="D77" s="12"/>
      <c r="E77" s="163">
        <f t="shared" si="1"/>
        <v>0</v>
      </c>
    </row>
    <row r="78" spans="1:5" s="7" customFormat="1" ht="15" customHeight="1">
      <c r="A78" s="30" t="s">
        <v>124</v>
      </c>
      <c r="B78" s="11"/>
      <c r="C78" s="11"/>
      <c r="D78" s="12">
        <v>30665</v>
      </c>
      <c r="E78" s="163"/>
    </row>
    <row r="79" spans="1:5" s="7" customFormat="1" ht="15" customHeight="1">
      <c r="A79" s="30" t="s">
        <v>125</v>
      </c>
      <c r="B79" s="11"/>
      <c r="C79" s="11"/>
      <c r="D79" s="12">
        <v>60</v>
      </c>
      <c r="E79" s="163"/>
    </row>
    <row r="80" spans="1:5" s="7" customFormat="1" ht="15" customHeight="1">
      <c r="A80" s="32" t="s">
        <v>276</v>
      </c>
      <c r="B80" s="11">
        <f>B74+B76+B77+B75</f>
        <v>2872916</v>
      </c>
      <c r="C80" s="11">
        <f>C74+C76+C77+C75</f>
        <v>2926243</v>
      </c>
      <c r="D80" s="11">
        <f>D74+D76+D77+D75+D78+D79</f>
        <v>1137118</v>
      </c>
      <c r="E80" s="46">
        <f t="shared" si="1"/>
        <v>38.85931551139123</v>
      </c>
    </row>
    <row r="81" ht="15" customHeight="1">
      <c r="B81" s="8"/>
    </row>
  </sheetData>
  <mergeCells count="16">
    <mergeCell ref="C53:C54"/>
    <mergeCell ref="A3:E3"/>
    <mergeCell ref="A4:E4"/>
    <mergeCell ref="C8:C9"/>
    <mergeCell ref="D8:D9"/>
    <mergeCell ref="E8:E9"/>
    <mergeCell ref="D53:D54"/>
    <mergeCell ref="E53:E54"/>
    <mergeCell ref="A53:A54"/>
    <mergeCell ref="B53:B54"/>
    <mergeCell ref="C1:E1"/>
    <mergeCell ref="A8:A9"/>
    <mergeCell ref="B8:B9"/>
    <mergeCell ref="A5:E5"/>
    <mergeCell ref="A6:E6"/>
    <mergeCell ref="A2:E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E48"/>
  <sheetViews>
    <sheetView workbookViewId="0" topLeftCell="A25">
      <selection activeCell="E25" sqref="E25"/>
    </sheetView>
  </sheetViews>
  <sheetFormatPr defaultColWidth="9.140625" defaultRowHeight="12.75"/>
  <cols>
    <col min="1" max="1" width="51.7109375" style="25" customWidth="1"/>
    <col min="2" max="2" width="13.28125" style="26" customWidth="1"/>
    <col min="3" max="16384" width="9.140625" style="26" customWidth="1"/>
  </cols>
  <sheetData>
    <row r="1" spans="1:5" ht="12.75" customHeight="1">
      <c r="A1" s="236" t="s">
        <v>778</v>
      </c>
      <c r="B1" s="236"/>
      <c r="C1" s="236"/>
      <c r="D1" s="236"/>
      <c r="E1" s="236"/>
    </row>
    <row r="2" spans="1:5" ht="15.75">
      <c r="A2" s="237" t="s">
        <v>772</v>
      </c>
      <c r="B2" s="237"/>
      <c r="C2" s="237"/>
      <c r="D2" s="237"/>
      <c r="E2" s="237"/>
    </row>
    <row r="3" spans="1:5" ht="15.75">
      <c r="A3" s="237" t="s">
        <v>110</v>
      </c>
      <c r="B3" s="237"/>
      <c r="C3" s="237"/>
      <c r="D3" s="237"/>
      <c r="E3" s="237"/>
    </row>
    <row r="4" spans="1:5" ht="15.75">
      <c r="A4" s="237" t="s">
        <v>735</v>
      </c>
      <c r="B4" s="237"/>
      <c r="C4" s="237"/>
      <c r="D4" s="237"/>
      <c r="E4" s="237"/>
    </row>
    <row r="6" spans="1:5" ht="25.5">
      <c r="A6" s="159" t="s">
        <v>873</v>
      </c>
      <c r="B6" s="159" t="s">
        <v>525</v>
      </c>
      <c r="C6" s="159" t="s">
        <v>524</v>
      </c>
      <c r="D6" s="159" t="s">
        <v>522</v>
      </c>
      <c r="E6" s="159" t="s">
        <v>526</v>
      </c>
    </row>
    <row r="7" spans="1:5" ht="15.75">
      <c r="A7" s="112" t="s">
        <v>736</v>
      </c>
      <c r="B7" s="112"/>
      <c r="C7" s="25"/>
      <c r="D7" s="25"/>
      <c r="E7" s="25"/>
    </row>
    <row r="8" spans="1:5" s="115" customFormat="1" ht="15.75">
      <c r="A8" s="114" t="s">
        <v>737</v>
      </c>
      <c r="B8" s="28">
        <f>B14+B16</f>
        <v>5100</v>
      </c>
      <c r="C8" s="28">
        <f>C14+C16</f>
        <v>5100</v>
      </c>
      <c r="D8" s="28">
        <f>D14+D16</f>
        <v>2160</v>
      </c>
      <c r="E8" s="166">
        <f>D8/C8</f>
        <v>0.4235294117647059</v>
      </c>
    </row>
    <row r="9" spans="1:5" s="115" customFormat="1" ht="15.75">
      <c r="A9" s="24" t="s">
        <v>738</v>
      </c>
      <c r="B9" s="27"/>
      <c r="C9" s="27"/>
      <c r="D9" s="27"/>
      <c r="E9" s="24"/>
    </row>
    <row r="10" spans="1:5" s="115" customFormat="1" ht="15.75">
      <c r="A10" s="24" t="s">
        <v>739</v>
      </c>
      <c r="B10" s="28">
        <f>SUM(B11:B13)</f>
        <v>0</v>
      </c>
      <c r="C10" s="28">
        <f>SUM(C11:C13)</f>
        <v>0</v>
      </c>
      <c r="D10" s="28">
        <f>SUM(D11:D13)</f>
        <v>676</v>
      </c>
      <c r="E10" s="166"/>
    </row>
    <row r="11" spans="1:5" s="115" customFormat="1" ht="15.75">
      <c r="A11" s="24" t="s">
        <v>740</v>
      </c>
      <c r="B11" s="27"/>
      <c r="C11" s="27"/>
      <c r="D11" s="27"/>
      <c r="E11" s="24"/>
    </row>
    <row r="12" spans="1:5" s="115" customFormat="1" ht="15.75">
      <c r="A12" s="24" t="s">
        <v>741</v>
      </c>
      <c r="B12" s="27"/>
      <c r="C12" s="27"/>
      <c r="D12" s="27">
        <v>676</v>
      </c>
      <c r="E12" s="24"/>
    </row>
    <row r="13" spans="1:5" s="115" customFormat="1" ht="15.75">
      <c r="A13" s="24" t="s">
        <v>742</v>
      </c>
      <c r="B13" s="117"/>
      <c r="C13" s="27"/>
      <c r="D13" s="27"/>
      <c r="E13" s="24"/>
    </row>
    <row r="14" spans="1:5" s="115" customFormat="1" ht="15.75">
      <c r="A14" s="114" t="s">
        <v>743</v>
      </c>
      <c r="B14" s="28">
        <f>B9+B10</f>
        <v>0</v>
      </c>
      <c r="C14" s="28">
        <f>C9+C10</f>
        <v>0</v>
      </c>
      <c r="D14" s="28">
        <f>D9+D10</f>
        <v>676</v>
      </c>
      <c r="E14" s="166"/>
    </row>
    <row r="15" spans="1:5" s="115" customFormat="1" ht="15.75">
      <c r="A15" s="24" t="s">
        <v>744</v>
      </c>
      <c r="B15" s="27"/>
      <c r="C15" s="27"/>
      <c r="D15" s="27"/>
      <c r="E15" s="24"/>
    </row>
    <row r="16" spans="1:5" s="115" customFormat="1" ht="15.75">
      <c r="A16" s="24" t="s">
        <v>745</v>
      </c>
      <c r="B16" s="27">
        <v>5100</v>
      </c>
      <c r="C16" s="27">
        <v>5100</v>
      </c>
      <c r="D16" s="27">
        <v>1484</v>
      </c>
      <c r="E16" s="167">
        <f>D16/C16</f>
        <v>0.2909803921568627</v>
      </c>
    </row>
    <row r="17" spans="1:5" s="115" customFormat="1" ht="15.75">
      <c r="A17" s="114" t="s">
        <v>746</v>
      </c>
      <c r="B17" s="28">
        <f>B20+B19+B18</f>
        <v>144798</v>
      </c>
      <c r="C17" s="28">
        <f>C20+C19+C18</f>
        <v>148980</v>
      </c>
      <c r="D17" s="28">
        <f>D20+D19+D18</f>
        <v>78041</v>
      </c>
      <c r="E17" s="166">
        <f>D17/C17</f>
        <v>0.5238354141495503</v>
      </c>
    </row>
    <row r="18" spans="1:5" s="115" customFormat="1" ht="15.75">
      <c r="A18" s="24" t="s">
        <v>747</v>
      </c>
      <c r="B18" s="27">
        <v>1550</v>
      </c>
      <c r="C18" s="27">
        <v>1550</v>
      </c>
      <c r="D18" s="27">
        <v>1507</v>
      </c>
      <c r="E18" s="167">
        <f>D18/C18</f>
        <v>0.9722580645161291</v>
      </c>
    </row>
    <row r="19" spans="1:5" s="115" customFormat="1" ht="15.75">
      <c r="A19" s="24" t="s">
        <v>748</v>
      </c>
      <c r="B19" s="27"/>
      <c r="C19" s="27"/>
      <c r="D19" s="27"/>
      <c r="E19" s="24"/>
    </row>
    <row r="20" spans="1:5" s="115" customFormat="1" ht="15.75">
      <c r="A20" s="24" t="s">
        <v>749</v>
      </c>
      <c r="B20" s="28">
        <f>SUM(B21:B23)</f>
        <v>143248</v>
      </c>
      <c r="C20" s="28">
        <f>SUM(C21:C23)</f>
        <v>147430</v>
      </c>
      <c r="D20" s="28">
        <f>SUM(D21:D23)</f>
        <v>76534</v>
      </c>
      <c r="E20" s="166">
        <f>D20/C20</f>
        <v>0.5191209387505935</v>
      </c>
    </row>
    <row r="21" spans="1:5" s="115" customFormat="1" ht="15.75">
      <c r="A21" s="24" t="s">
        <v>750</v>
      </c>
      <c r="B21" s="27"/>
      <c r="C21" s="27"/>
      <c r="D21" s="27">
        <v>68</v>
      </c>
      <c r="E21" s="166"/>
    </row>
    <row r="22" spans="1:5" s="115" customFormat="1" ht="15.75">
      <c r="A22" s="24" t="s">
        <v>751</v>
      </c>
      <c r="B22" s="27"/>
      <c r="C22" s="27"/>
      <c r="D22" s="27">
        <v>250</v>
      </c>
      <c r="E22" s="166"/>
    </row>
    <row r="23" spans="1:5" s="115" customFormat="1" ht="15.75">
      <c r="A23" s="24" t="s">
        <v>752</v>
      </c>
      <c r="B23" s="28">
        <f>SUM(B24:B26)</f>
        <v>143248</v>
      </c>
      <c r="C23" s="28">
        <f>SUM(C24:C26)</f>
        <v>147430</v>
      </c>
      <c r="D23" s="28">
        <f>SUM(D24:D26)</f>
        <v>76216</v>
      </c>
      <c r="E23" s="166">
        <f aca="true" t="shared" si="0" ref="E23:E31">D23/C23</f>
        <v>0.5169639829071424</v>
      </c>
    </row>
    <row r="24" spans="1:5" s="115" customFormat="1" ht="15.75">
      <c r="A24" s="24" t="s">
        <v>753</v>
      </c>
      <c r="B24" s="27">
        <v>70264</v>
      </c>
      <c r="C24" s="27">
        <v>70354</v>
      </c>
      <c r="D24" s="27">
        <v>36584</v>
      </c>
      <c r="E24" s="167">
        <f t="shared" si="0"/>
        <v>0.5199988628933678</v>
      </c>
    </row>
    <row r="25" spans="1:5" s="115" customFormat="1" ht="15.75">
      <c r="A25" s="116" t="s">
        <v>754</v>
      </c>
      <c r="B25" s="27"/>
      <c r="C25" s="27"/>
      <c r="D25" s="27"/>
      <c r="E25" s="167"/>
    </row>
    <row r="26" spans="1:5" s="115" customFormat="1" ht="15.75">
      <c r="A26" s="24" t="s">
        <v>755</v>
      </c>
      <c r="B26" s="27">
        <v>72984</v>
      </c>
      <c r="C26" s="27">
        <v>77076</v>
      </c>
      <c r="D26" s="27">
        <v>39632</v>
      </c>
      <c r="E26" s="167">
        <f t="shared" si="0"/>
        <v>0.5141937827598734</v>
      </c>
    </row>
    <row r="27" spans="1:5" s="115" customFormat="1" ht="15.75">
      <c r="A27" s="114" t="s">
        <v>756</v>
      </c>
      <c r="B27" s="28">
        <f>B14+B17</f>
        <v>144798</v>
      </c>
      <c r="C27" s="28">
        <f>C14+C17</f>
        <v>148980</v>
      </c>
      <c r="D27" s="28">
        <f>D14+D17</f>
        <v>78717</v>
      </c>
      <c r="E27" s="166">
        <f t="shared" si="0"/>
        <v>0.528372935964559</v>
      </c>
    </row>
    <row r="28" spans="1:5" s="115" customFormat="1" ht="15.75">
      <c r="A28" s="114" t="s">
        <v>757</v>
      </c>
      <c r="B28" s="27"/>
      <c r="C28" s="27"/>
      <c r="D28" s="27"/>
      <c r="E28" s="24"/>
    </row>
    <row r="29" spans="1:5" s="115" customFormat="1" ht="15.75">
      <c r="A29" s="24" t="s">
        <v>161</v>
      </c>
      <c r="B29" s="27">
        <v>953</v>
      </c>
      <c r="C29" s="27">
        <v>953</v>
      </c>
      <c r="D29" s="27">
        <v>131</v>
      </c>
      <c r="E29" s="167">
        <f t="shared" si="0"/>
        <v>0.13746065057712487</v>
      </c>
    </row>
    <row r="30" spans="1:5" s="115" customFormat="1" ht="15.75">
      <c r="A30" s="114" t="s">
        <v>160</v>
      </c>
      <c r="B30" s="27"/>
      <c r="C30" s="27"/>
      <c r="D30" s="27"/>
      <c r="E30" s="167"/>
    </row>
    <row r="31" spans="1:5" s="115" customFormat="1" ht="15.75">
      <c r="A31" s="112" t="s">
        <v>758</v>
      </c>
      <c r="B31" s="28">
        <f>B8+B17+B29</f>
        <v>150851</v>
      </c>
      <c r="C31" s="28">
        <f>C8+C17+C29</f>
        <v>155033</v>
      </c>
      <c r="D31" s="28">
        <f>D8+D17+D29</f>
        <v>80332</v>
      </c>
      <c r="E31" s="166">
        <f t="shared" si="0"/>
        <v>0.5181606496681351</v>
      </c>
    </row>
    <row r="32" spans="1:5" s="115" customFormat="1" ht="15.75">
      <c r="A32" s="24"/>
      <c r="B32" s="27"/>
      <c r="C32" s="27"/>
      <c r="D32" s="27"/>
      <c r="E32" s="24"/>
    </row>
    <row r="33" spans="1:5" s="115" customFormat="1" ht="15.75">
      <c r="A33" s="112" t="s">
        <v>107</v>
      </c>
      <c r="B33" s="27"/>
      <c r="C33" s="27"/>
      <c r="D33" s="27"/>
      <c r="E33" s="24"/>
    </row>
    <row r="34" spans="1:5" s="115" customFormat="1" ht="15.75">
      <c r="A34" s="114" t="s">
        <v>759</v>
      </c>
      <c r="B34" s="28">
        <f>SUM(B35:B37)</f>
        <v>5100</v>
      </c>
      <c r="C34" s="28">
        <f>SUM(C35:C37)</f>
        <v>5100</v>
      </c>
      <c r="D34" s="28">
        <f>SUM(D35:D37)</f>
        <v>1484</v>
      </c>
      <c r="E34" s="166">
        <f aca="true" t="shared" si="1" ref="E34:E44">D34/C34</f>
        <v>0.2909803921568627</v>
      </c>
    </row>
    <row r="35" spans="1:5" s="115" customFormat="1" ht="15.75">
      <c r="A35" s="24" t="s">
        <v>760</v>
      </c>
      <c r="B35" s="27">
        <v>500</v>
      </c>
      <c r="C35" s="27">
        <v>500</v>
      </c>
      <c r="D35" s="27"/>
      <c r="E35" s="167">
        <f t="shared" si="1"/>
        <v>0</v>
      </c>
    </row>
    <row r="36" spans="1:5" s="115" customFormat="1" ht="15.75">
      <c r="A36" s="24" t="s">
        <v>761</v>
      </c>
      <c r="B36" s="27">
        <v>3116</v>
      </c>
      <c r="C36" s="27">
        <v>3116</v>
      </c>
      <c r="D36" s="27"/>
      <c r="E36" s="167">
        <f t="shared" si="1"/>
        <v>0</v>
      </c>
    </row>
    <row r="37" spans="1:5" s="115" customFormat="1" ht="15.75">
      <c r="A37" s="24" t="s">
        <v>130</v>
      </c>
      <c r="B37" s="27">
        <v>1484</v>
      </c>
      <c r="C37" s="27">
        <v>1484</v>
      </c>
      <c r="D37" s="27">
        <v>1484</v>
      </c>
      <c r="E37" s="167">
        <f t="shared" si="1"/>
        <v>1</v>
      </c>
    </row>
    <row r="38" spans="1:5" s="115" customFormat="1" ht="15.75">
      <c r="A38" s="114" t="s">
        <v>762</v>
      </c>
      <c r="B38" s="28">
        <f>SUM(B39:B43)</f>
        <v>145751</v>
      </c>
      <c r="C38" s="28">
        <f>SUM(C39:C43)</f>
        <v>149933</v>
      </c>
      <c r="D38" s="28">
        <f>SUM(D39:D43)</f>
        <v>73517</v>
      </c>
      <c r="E38" s="166">
        <f t="shared" si="1"/>
        <v>0.4903323484489739</v>
      </c>
    </row>
    <row r="39" spans="1:5" s="115" customFormat="1" ht="15.75">
      <c r="A39" s="24" t="s">
        <v>763</v>
      </c>
      <c r="B39" s="27">
        <v>101266</v>
      </c>
      <c r="C39" s="27">
        <v>104434</v>
      </c>
      <c r="D39" s="27">
        <v>51046</v>
      </c>
      <c r="E39" s="167">
        <f t="shared" si="1"/>
        <v>0.48878717658999943</v>
      </c>
    </row>
    <row r="40" spans="1:5" s="115" customFormat="1" ht="15.75">
      <c r="A40" s="24" t="s">
        <v>764</v>
      </c>
      <c r="B40" s="27">
        <v>29381</v>
      </c>
      <c r="C40" s="27">
        <v>30395</v>
      </c>
      <c r="D40" s="27">
        <v>14987</v>
      </c>
      <c r="E40" s="167">
        <f t="shared" si="1"/>
        <v>0.49307451883533476</v>
      </c>
    </row>
    <row r="41" spans="1:5" s="115" customFormat="1" ht="15.75">
      <c r="A41" s="24" t="s">
        <v>765</v>
      </c>
      <c r="B41" s="27">
        <v>15065</v>
      </c>
      <c r="C41" s="27">
        <v>15065</v>
      </c>
      <c r="D41" s="27">
        <v>7484</v>
      </c>
      <c r="E41" s="167">
        <f t="shared" si="1"/>
        <v>0.49678061732492534</v>
      </c>
    </row>
    <row r="42" spans="1:5" s="115" customFormat="1" ht="15.75">
      <c r="A42" s="24" t="s">
        <v>284</v>
      </c>
      <c r="B42" s="27"/>
      <c r="C42" s="27"/>
      <c r="D42" s="27"/>
      <c r="E42" s="24"/>
    </row>
    <row r="43" spans="1:5" s="115" customFormat="1" ht="15.75">
      <c r="A43" s="24" t="s">
        <v>766</v>
      </c>
      <c r="B43" s="27">
        <v>39</v>
      </c>
      <c r="C43" s="27">
        <v>39</v>
      </c>
      <c r="D43" s="27"/>
      <c r="E43" s="167">
        <f t="shared" si="1"/>
        <v>0</v>
      </c>
    </row>
    <row r="44" spans="1:5" s="115" customFormat="1" ht="15.75">
      <c r="A44" s="114" t="s">
        <v>767</v>
      </c>
      <c r="B44" s="28">
        <f>B34+B38</f>
        <v>150851</v>
      </c>
      <c r="C44" s="28">
        <f>C34+C38</f>
        <v>155033</v>
      </c>
      <c r="D44" s="28">
        <f>D34+D38</f>
        <v>75001</v>
      </c>
      <c r="E44" s="166">
        <f t="shared" si="1"/>
        <v>0.48377442221978545</v>
      </c>
    </row>
    <row r="45" spans="1:5" s="115" customFormat="1" ht="15.75">
      <c r="A45" s="114" t="s">
        <v>768</v>
      </c>
      <c r="B45" s="28">
        <f>SUM(B46:B47)</f>
        <v>0</v>
      </c>
      <c r="C45" s="28">
        <f>SUM(C46:C47)</f>
        <v>0</v>
      </c>
      <c r="D45" s="28">
        <f>SUM(D46:D47)</f>
        <v>4183</v>
      </c>
      <c r="E45" s="24"/>
    </row>
    <row r="46" spans="1:5" s="115" customFormat="1" ht="15.75">
      <c r="A46" s="24" t="s">
        <v>769</v>
      </c>
      <c r="B46" s="28"/>
      <c r="C46" s="27"/>
      <c r="D46" s="27"/>
      <c r="E46" s="24"/>
    </row>
    <row r="47" spans="1:5" s="115" customFormat="1" ht="15.75">
      <c r="A47" s="24" t="s">
        <v>131</v>
      </c>
      <c r="B47" s="28"/>
      <c r="C47" s="27"/>
      <c r="D47" s="27">
        <v>4183</v>
      </c>
      <c r="E47" s="24"/>
    </row>
    <row r="48" spans="1:5" s="115" customFormat="1" ht="15.75">
      <c r="A48" s="112" t="s">
        <v>770</v>
      </c>
      <c r="B48" s="28">
        <f>SUM(B44:B46)</f>
        <v>150851</v>
      </c>
      <c r="C48" s="28">
        <f>SUM(C44:C46)</f>
        <v>155033</v>
      </c>
      <c r="D48" s="28">
        <f>D45+D44</f>
        <v>79184</v>
      </c>
      <c r="E48" s="166">
        <f>D48/C48</f>
        <v>0.5107557745770256</v>
      </c>
    </row>
  </sheetData>
  <mergeCells count="4">
    <mergeCell ref="A1:E1"/>
    <mergeCell ref="A2:E2"/>
    <mergeCell ref="A3:E3"/>
    <mergeCell ref="A4:E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E48"/>
  <sheetViews>
    <sheetView workbookViewId="0" topLeftCell="A10">
      <selection activeCell="D27" sqref="D27"/>
    </sheetView>
  </sheetViews>
  <sheetFormatPr defaultColWidth="9.140625" defaultRowHeight="12.75"/>
  <cols>
    <col min="1" max="1" width="51.7109375" style="25" customWidth="1"/>
    <col min="2" max="2" width="13.28125" style="26" customWidth="1"/>
    <col min="3" max="16384" width="9.140625" style="26" customWidth="1"/>
  </cols>
  <sheetData>
    <row r="1" spans="1:5" ht="12.75" customHeight="1">
      <c r="A1" s="236" t="s">
        <v>779</v>
      </c>
      <c r="B1" s="236"/>
      <c r="C1" s="236"/>
      <c r="D1" s="236"/>
      <c r="E1" s="236"/>
    </row>
    <row r="2" spans="1:5" ht="15.75">
      <c r="A2" s="237" t="s">
        <v>626</v>
      </c>
      <c r="B2" s="237"/>
      <c r="C2" s="237"/>
      <c r="D2" s="237"/>
      <c r="E2" s="237"/>
    </row>
    <row r="3" spans="1:5" ht="15.75">
      <c r="A3" s="237" t="s">
        <v>110</v>
      </c>
      <c r="B3" s="237"/>
      <c r="C3" s="237"/>
      <c r="D3" s="237"/>
      <c r="E3" s="237"/>
    </row>
    <row r="4" spans="1:5" ht="15.75">
      <c r="A4" s="237" t="s">
        <v>735</v>
      </c>
      <c r="B4" s="237"/>
      <c r="C4" s="237"/>
      <c r="D4" s="237"/>
      <c r="E4" s="237"/>
    </row>
    <row r="5" ht="9" customHeight="1"/>
    <row r="6" spans="1:5" ht="25.5">
      <c r="A6" s="159" t="s">
        <v>873</v>
      </c>
      <c r="B6" s="159" t="s">
        <v>525</v>
      </c>
      <c r="C6" s="159" t="s">
        <v>524</v>
      </c>
      <c r="D6" s="159" t="s">
        <v>522</v>
      </c>
      <c r="E6" s="159" t="s">
        <v>526</v>
      </c>
    </row>
    <row r="7" spans="1:5" ht="15.75">
      <c r="A7" s="112" t="s">
        <v>736</v>
      </c>
      <c r="B7" s="112"/>
      <c r="C7" s="25"/>
      <c r="D7" s="25"/>
      <c r="E7" s="25"/>
    </row>
    <row r="8" spans="1:5" s="115" customFormat="1" ht="15.75">
      <c r="A8" s="114" t="s">
        <v>737</v>
      </c>
      <c r="B8" s="28">
        <f>B14+B16</f>
        <v>0</v>
      </c>
      <c r="C8" s="28">
        <f>C14+C16</f>
        <v>8000</v>
      </c>
      <c r="D8" s="28">
        <f>D14+D16</f>
        <v>3000</v>
      </c>
      <c r="E8" s="166">
        <f>D8/C8</f>
        <v>0.375</v>
      </c>
    </row>
    <row r="9" spans="1:5" s="115" customFormat="1" ht="15.75">
      <c r="A9" s="24" t="s">
        <v>738</v>
      </c>
      <c r="B9" s="27"/>
      <c r="C9" s="27"/>
      <c r="D9" s="27"/>
      <c r="E9" s="24"/>
    </row>
    <row r="10" spans="1:5" s="115" customFormat="1" ht="15.75">
      <c r="A10" s="24" t="s">
        <v>739</v>
      </c>
      <c r="B10" s="28">
        <f>SUM(B11:B13)</f>
        <v>0</v>
      </c>
      <c r="C10" s="28">
        <f>SUM(C11:C13)</f>
        <v>8000</v>
      </c>
      <c r="D10" s="28">
        <f>SUM(D11:D13)</f>
        <v>3000</v>
      </c>
      <c r="E10" s="166">
        <f>D10/C10</f>
        <v>0.375</v>
      </c>
    </row>
    <row r="11" spans="1:5" s="115" customFormat="1" ht="15.75">
      <c r="A11" s="24" t="s">
        <v>740</v>
      </c>
      <c r="B11" s="27"/>
      <c r="C11" s="27"/>
      <c r="D11" s="27"/>
      <c r="E11" s="24"/>
    </row>
    <row r="12" spans="1:5" s="115" customFormat="1" ht="15.75">
      <c r="A12" s="24" t="s">
        <v>741</v>
      </c>
      <c r="B12" s="27"/>
      <c r="C12" s="27"/>
      <c r="D12" s="27"/>
      <c r="E12" s="24"/>
    </row>
    <row r="13" spans="1:5" s="115" customFormat="1" ht="15.75">
      <c r="A13" s="24" t="s">
        <v>742</v>
      </c>
      <c r="B13" s="27"/>
      <c r="C13" s="27">
        <v>8000</v>
      </c>
      <c r="D13" s="27">
        <v>3000</v>
      </c>
      <c r="E13" s="167">
        <f>D13/C13</f>
        <v>0.375</v>
      </c>
    </row>
    <row r="14" spans="1:5" s="115" customFormat="1" ht="15.75">
      <c r="A14" s="114" t="s">
        <v>743</v>
      </c>
      <c r="B14" s="28">
        <f>B9+B10</f>
        <v>0</v>
      </c>
      <c r="C14" s="28">
        <f>C9+C10</f>
        <v>8000</v>
      </c>
      <c r="D14" s="28">
        <f>D9+D10</f>
        <v>3000</v>
      </c>
      <c r="E14" s="166">
        <f>D14/C14</f>
        <v>0.375</v>
      </c>
    </row>
    <row r="15" spans="1:5" s="115" customFormat="1" ht="15.75">
      <c r="A15" s="24" t="s">
        <v>744</v>
      </c>
      <c r="B15" s="27"/>
      <c r="C15" s="27"/>
      <c r="D15" s="27"/>
      <c r="E15" s="24"/>
    </row>
    <row r="16" spans="1:5" s="115" customFormat="1" ht="15.75">
      <c r="A16" s="24" t="s">
        <v>745</v>
      </c>
      <c r="B16" s="27"/>
      <c r="C16" s="27"/>
      <c r="D16" s="27"/>
      <c r="E16" s="24"/>
    </row>
    <row r="17" spans="1:5" s="115" customFormat="1" ht="15.75">
      <c r="A17" s="114" t="s">
        <v>746</v>
      </c>
      <c r="B17" s="28">
        <f>B20+B19+B18</f>
        <v>245061</v>
      </c>
      <c r="C17" s="28">
        <f>C20+C19+C18</f>
        <v>254474</v>
      </c>
      <c r="D17" s="28">
        <f>D20+D19+D18</f>
        <v>131493</v>
      </c>
      <c r="E17" s="166">
        <f>D17/C17</f>
        <v>0.5167246948607717</v>
      </c>
    </row>
    <row r="18" spans="1:5" s="115" customFormat="1" ht="15.75">
      <c r="A18" s="24" t="s">
        <v>747</v>
      </c>
      <c r="B18" s="27">
        <v>1500</v>
      </c>
      <c r="C18" s="27">
        <v>1500</v>
      </c>
      <c r="D18" s="27">
        <v>891</v>
      </c>
      <c r="E18" s="167">
        <f>D18/C18</f>
        <v>0.594</v>
      </c>
    </row>
    <row r="19" spans="1:5" s="115" customFormat="1" ht="15.75">
      <c r="A19" s="24" t="s">
        <v>748</v>
      </c>
      <c r="B19" s="27"/>
      <c r="C19" s="27"/>
      <c r="D19" s="27"/>
      <c r="E19" s="24"/>
    </row>
    <row r="20" spans="1:5" s="115" customFormat="1" ht="15.75">
      <c r="A20" s="24" t="s">
        <v>749</v>
      </c>
      <c r="B20" s="28">
        <f>SUM(B21:B23)</f>
        <v>243561</v>
      </c>
      <c r="C20" s="28">
        <f>SUM(C21:C23)</f>
        <v>252974</v>
      </c>
      <c r="D20" s="28">
        <f>SUM(D21:D23)</f>
        <v>130602</v>
      </c>
      <c r="E20" s="166">
        <f>D20/C20</f>
        <v>0.5162664937898757</v>
      </c>
    </row>
    <row r="21" spans="1:5" s="115" customFormat="1" ht="15.75">
      <c r="A21" s="24" t="s">
        <v>750</v>
      </c>
      <c r="B21" s="27"/>
      <c r="C21" s="27"/>
      <c r="D21" s="27"/>
      <c r="E21" s="24"/>
    </row>
    <row r="22" spans="1:5" s="115" customFormat="1" ht="15.75">
      <c r="A22" s="24" t="s">
        <v>751</v>
      </c>
      <c r="B22" s="27"/>
      <c r="C22" s="27"/>
      <c r="D22" s="27"/>
      <c r="E22" s="24"/>
    </row>
    <row r="23" spans="1:5" s="115" customFormat="1" ht="15.75">
      <c r="A23" s="24" t="s">
        <v>752</v>
      </c>
      <c r="B23" s="28">
        <f>SUM(B24:B26)</f>
        <v>243561</v>
      </c>
      <c r="C23" s="28">
        <f>SUM(C24:C26)</f>
        <v>252974</v>
      </c>
      <c r="D23" s="28">
        <f>SUM(D24:D26)</f>
        <v>130602</v>
      </c>
      <c r="E23" s="166">
        <f>D23/C23</f>
        <v>0.5162664937898757</v>
      </c>
    </row>
    <row r="24" spans="1:5" s="115" customFormat="1" ht="15.75">
      <c r="A24" s="24" t="s">
        <v>753</v>
      </c>
      <c r="B24" s="27">
        <v>86792</v>
      </c>
      <c r="C24" s="27">
        <v>86792</v>
      </c>
      <c r="D24" s="27">
        <v>45132</v>
      </c>
      <c r="E24" s="167">
        <f>D24/C24</f>
        <v>0.520001843487879</v>
      </c>
    </row>
    <row r="25" spans="1:5" s="115" customFormat="1" ht="15.75">
      <c r="A25" s="116" t="s">
        <v>754</v>
      </c>
      <c r="B25" s="27"/>
      <c r="C25" s="27">
        <v>19021</v>
      </c>
      <c r="D25" s="27">
        <v>9510</v>
      </c>
      <c r="E25" s="167">
        <f>D25/C25</f>
        <v>0.49997371326428686</v>
      </c>
    </row>
    <row r="26" spans="1:5" s="115" customFormat="1" ht="15.75">
      <c r="A26" s="24" t="s">
        <v>755</v>
      </c>
      <c r="B26" s="27">
        <v>156769</v>
      </c>
      <c r="C26" s="27">
        <v>147161</v>
      </c>
      <c r="D26" s="27">
        <v>75960</v>
      </c>
      <c r="E26" s="167">
        <f>D26/C26</f>
        <v>0.5161693655248334</v>
      </c>
    </row>
    <row r="27" spans="1:5" s="115" customFormat="1" ht="15.75">
      <c r="A27" s="114" t="s">
        <v>756</v>
      </c>
      <c r="B27" s="28">
        <f>B14+B17</f>
        <v>245061</v>
      </c>
      <c r="C27" s="28">
        <f>C14+C17</f>
        <v>262474</v>
      </c>
      <c r="D27" s="28">
        <f>D14+D17</f>
        <v>134493</v>
      </c>
      <c r="E27" s="166">
        <f>D27/C27</f>
        <v>0.5124050382133087</v>
      </c>
    </row>
    <row r="28" spans="1:5" s="115" customFormat="1" ht="15.75">
      <c r="A28" s="114" t="s">
        <v>757</v>
      </c>
      <c r="B28" s="27"/>
      <c r="C28" s="27"/>
      <c r="D28" s="27"/>
      <c r="E28" s="24"/>
    </row>
    <row r="29" spans="1:5" s="115" customFormat="1" ht="15.75">
      <c r="A29" s="24" t="s">
        <v>161</v>
      </c>
      <c r="B29" s="27">
        <v>1890</v>
      </c>
      <c r="C29" s="27">
        <v>1890</v>
      </c>
      <c r="D29" s="27">
        <v>380</v>
      </c>
      <c r="E29" s="167">
        <f>D29/C29</f>
        <v>0.20105820105820105</v>
      </c>
    </row>
    <row r="30" spans="1:5" s="115" customFormat="1" ht="15.75">
      <c r="A30" s="114" t="s">
        <v>160</v>
      </c>
      <c r="B30" s="27"/>
      <c r="C30" s="27"/>
      <c r="D30" s="27">
        <v>360</v>
      </c>
      <c r="E30" s="167"/>
    </row>
    <row r="31" spans="1:5" s="115" customFormat="1" ht="15.75">
      <c r="A31" s="112" t="s">
        <v>758</v>
      </c>
      <c r="B31" s="28">
        <f>B8+B17+B29</f>
        <v>246951</v>
      </c>
      <c r="C31" s="28">
        <f>C8+C17+C29</f>
        <v>264364</v>
      </c>
      <c r="D31" s="28">
        <f>D8+D17+D29-D30</f>
        <v>134513</v>
      </c>
      <c r="E31" s="166">
        <f>D31/C31</f>
        <v>0.5088173881466463</v>
      </c>
    </row>
    <row r="32" spans="1:5" s="115" customFormat="1" ht="7.5" customHeight="1">
      <c r="A32" s="24"/>
      <c r="B32" s="27"/>
      <c r="C32" s="27"/>
      <c r="D32" s="27"/>
      <c r="E32" s="24"/>
    </row>
    <row r="33" spans="1:5" s="115" customFormat="1" ht="15.75">
      <c r="A33" s="112" t="s">
        <v>107</v>
      </c>
      <c r="B33" s="27"/>
      <c r="C33" s="27"/>
      <c r="D33" s="27"/>
      <c r="E33" s="24"/>
    </row>
    <row r="34" spans="1:5" s="115" customFormat="1" ht="15.75">
      <c r="A34" s="114" t="s">
        <v>759</v>
      </c>
      <c r="B34" s="28">
        <f>SUM(B35:B36)</f>
        <v>0</v>
      </c>
      <c r="C34" s="28">
        <f>SUM(C35:C36)</f>
        <v>8000</v>
      </c>
      <c r="D34" s="28">
        <f>SUM(D35:D36)</f>
        <v>3000</v>
      </c>
      <c r="E34" s="166">
        <f>D34/C34</f>
        <v>0.375</v>
      </c>
    </row>
    <row r="35" spans="1:5" s="115" customFormat="1" ht="15.75">
      <c r="A35" s="24" t="s">
        <v>760</v>
      </c>
      <c r="B35" s="27"/>
      <c r="C35" s="27"/>
      <c r="D35" s="27"/>
      <c r="E35" s="24"/>
    </row>
    <row r="36" spans="1:5" s="115" customFormat="1" ht="15.75">
      <c r="A36" s="24" t="s">
        <v>761</v>
      </c>
      <c r="B36" s="27"/>
      <c r="C36" s="27">
        <v>8000</v>
      </c>
      <c r="D36" s="27">
        <v>3000</v>
      </c>
      <c r="E36" s="24"/>
    </row>
    <row r="37" spans="1:5" s="115" customFormat="1" ht="15.75">
      <c r="A37" s="24" t="s">
        <v>130</v>
      </c>
      <c r="B37" s="27"/>
      <c r="C37" s="27"/>
      <c r="D37" s="27"/>
      <c r="E37" s="24"/>
    </row>
    <row r="38" spans="1:5" s="115" customFormat="1" ht="15.75">
      <c r="A38" s="114" t="s">
        <v>762</v>
      </c>
      <c r="B38" s="28">
        <f>SUM(B39:B43)</f>
        <v>246951</v>
      </c>
      <c r="C38" s="28">
        <f>SUM(C39:C43)</f>
        <v>256364</v>
      </c>
      <c r="D38" s="28">
        <f>SUM(D39:D43)</f>
        <v>124956</v>
      </c>
      <c r="E38" s="166">
        <f>D38/C38</f>
        <v>0.48741632990591505</v>
      </c>
    </row>
    <row r="39" spans="1:5" s="115" customFormat="1" ht="15.75">
      <c r="A39" s="24" t="s">
        <v>763</v>
      </c>
      <c r="B39" s="27">
        <v>166145</v>
      </c>
      <c r="C39" s="27">
        <v>173276</v>
      </c>
      <c r="D39" s="27">
        <v>82088</v>
      </c>
      <c r="E39" s="167">
        <f>D39/C39</f>
        <v>0.4737413144347746</v>
      </c>
    </row>
    <row r="40" spans="1:5" s="115" customFormat="1" ht="15.75">
      <c r="A40" s="24" t="s">
        <v>764</v>
      </c>
      <c r="B40" s="27">
        <v>48044</v>
      </c>
      <c r="C40" s="27">
        <v>50326</v>
      </c>
      <c r="D40" s="27">
        <v>24101</v>
      </c>
      <c r="E40" s="167">
        <f>D40/C40</f>
        <v>0.47889758772801333</v>
      </c>
    </row>
    <row r="41" spans="1:5" s="115" customFormat="1" ht="15.75">
      <c r="A41" s="24" t="s">
        <v>765</v>
      </c>
      <c r="B41" s="27">
        <v>32762</v>
      </c>
      <c r="C41" s="27">
        <v>32762</v>
      </c>
      <c r="D41" s="27">
        <v>18767</v>
      </c>
      <c r="E41" s="167">
        <f>D41/C41</f>
        <v>0.5728282766619864</v>
      </c>
    </row>
    <row r="42" spans="1:5" s="115" customFormat="1" ht="15.75">
      <c r="A42" s="24" t="s">
        <v>284</v>
      </c>
      <c r="B42" s="27"/>
      <c r="C42" s="27"/>
      <c r="D42" s="27"/>
      <c r="E42" s="24"/>
    </row>
    <row r="43" spans="1:5" s="115" customFormat="1" ht="15.75">
      <c r="A43" s="24" t="s">
        <v>766</v>
      </c>
      <c r="B43" s="27"/>
      <c r="C43" s="27"/>
      <c r="D43" s="27"/>
      <c r="E43" s="24"/>
    </row>
    <row r="44" spans="1:5" s="115" customFormat="1" ht="15.75">
      <c r="A44" s="114" t="s">
        <v>767</v>
      </c>
      <c r="B44" s="28">
        <f>B34+B38</f>
        <v>246951</v>
      </c>
      <c r="C44" s="28">
        <f>C34+C38</f>
        <v>264364</v>
      </c>
      <c r="D44" s="28">
        <f>D34+D38</f>
        <v>127956</v>
      </c>
      <c r="E44" s="166">
        <f>D44/C44</f>
        <v>0.48401446490444994</v>
      </c>
    </row>
    <row r="45" spans="1:5" s="115" customFormat="1" ht="15.75">
      <c r="A45" s="114" t="s">
        <v>768</v>
      </c>
      <c r="B45" s="28">
        <f>SUM(B46:B47)</f>
        <v>0</v>
      </c>
      <c r="C45" s="28">
        <f>SUM(C46:C47)</f>
        <v>0</v>
      </c>
      <c r="D45" s="28">
        <f>SUM(D46:D47)</f>
        <v>6312</v>
      </c>
      <c r="E45" s="24"/>
    </row>
    <row r="46" spans="1:5" s="115" customFormat="1" ht="15.75">
      <c r="A46" s="24" t="s">
        <v>769</v>
      </c>
      <c r="B46" s="28"/>
      <c r="C46" s="27"/>
      <c r="D46" s="27"/>
      <c r="E46" s="24"/>
    </row>
    <row r="47" spans="1:5" s="115" customFormat="1" ht="15.75">
      <c r="A47" s="24" t="s">
        <v>131</v>
      </c>
      <c r="B47" s="28"/>
      <c r="C47" s="27"/>
      <c r="D47" s="27">
        <v>6312</v>
      </c>
      <c r="E47" s="24"/>
    </row>
    <row r="48" spans="1:5" s="115" customFormat="1" ht="15.75">
      <c r="A48" s="112" t="s">
        <v>770</v>
      </c>
      <c r="B48" s="28">
        <f>SUM(B44:B46)</f>
        <v>246951</v>
      </c>
      <c r="C48" s="28">
        <f>SUM(C44:C46)</f>
        <v>264364</v>
      </c>
      <c r="D48" s="28">
        <f>D44+D45</f>
        <v>134268</v>
      </c>
      <c r="E48" s="166">
        <f>D48/C48</f>
        <v>0.5078906356387405</v>
      </c>
    </row>
  </sheetData>
  <mergeCells count="4">
    <mergeCell ref="A1:E1"/>
    <mergeCell ref="A2:E2"/>
    <mergeCell ref="A3:E3"/>
    <mergeCell ref="A4:E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E48"/>
  <sheetViews>
    <sheetView workbookViewId="0" topLeftCell="A1">
      <selection activeCell="B13" sqref="B13"/>
    </sheetView>
  </sheetViews>
  <sheetFormatPr defaultColWidth="9.140625" defaultRowHeight="12.75"/>
  <cols>
    <col min="1" max="1" width="51.7109375" style="25" customWidth="1"/>
    <col min="2" max="2" width="13.28125" style="26" customWidth="1"/>
    <col min="3" max="16384" width="9.140625" style="26" customWidth="1"/>
  </cols>
  <sheetData>
    <row r="1" spans="1:5" ht="12.75" customHeight="1">
      <c r="A1" s="236" t="s">
        <v>780</v>
      </c>
      <c r="B1" s="236"/>
      <c r="C1" s="236"/>
      <c r="D1" s="236"/>
      <c r="E1" s="236"/>
    </row>
    <row r="2" spans="1:5" ht="15.75">
      <c r="A2" s="237" t="s">
        <v>627</v>
      </c>
      <c r="B2" s="237"/>
      <c r="C2" s="237"/>
      <c r="D2" s="237"/>
      <c r="E2" s="237"/>
    </row>
    <row r="3" spans="1:5" ht="15.75">
      <c r="A3" s="237" t="s">
        <v>110</v>
      </c>
      <c r="B3" s="237"/>
      <c r="C3" s="237"/>
      <c r="D3" s="237"/>
      <c r="E3" s="237"/>
    </row>
    <row r="4" spans="1:5" ht="15.75">
      <c r="A4" s="237" t="s">
        <v>735</v>
      </c>
      <c r="B4" s="237"/>
      <c r="C4" s="237"/>
      <c r="D4" s="237"/>
      <c r="E4" s="237"/>
    </row>
    <row r="5" ht="6.75" customHeight="1"/>
    <row r="6" spans="1:5" ht="25.5">
      <c r="A6" s="159" t="s">
        <v>873</v>
      </c>
      <c r="B6" s="159" t="s">
        <v>525</v>
      </c>
      <c r="C6" s="159" t="s">
        <v>524</v>
      </c>
      <c r="D6" s="159" t="s">
        <v>522</v>
      </c>
      <c r="E6" s="159" t="s">
        <v>526</v>
      </c>
    </row>
    <row r="7" spans="1:5" ht="15.75">
      <c r="A7" s="112" t="s">
        <v>736</v>
      </c>
      <c r="B7" s="164"/>
      <c r="C7" s="165"/>
      <c r="D7" s="165"/>
      <c r="E7" s="25"/>
    </row>
    <row r="8" spans="1:5" s="115" customFormat="1" ht="15.75">
      <c r="A8" s="114" t="s">
        <v>737</v>
      </c>
      <c r="B8" s="28">
        <f>B14+B16</f>
        <v>0</v>
      </c>
      <c r="C8" s="28">
        <f>C14+C16</f>
        <v>0</v>
      </c>
      <c r="D8" s="28">
        <f>D14+D16</f>
        <v>0</v>
      </c>
      <c r="E8" s="166"/>
    </row>
    <row r="9" spans="1:5" s="115" customFormat="1" ht="15.75">
      <c r="A9" s="24" t="s">
        <v>738</v>
      </c>
      <c r="B9" s="27"/>
      <c r="C9" s="27"/>
      <c r="D9" s="27"/>
      <c r="E9" s="24"/>
    </row>
    <row r="10" spans="1:5" s="115" customFormat="1" ht="15.75">
      <c r="A10" s="24" t="s">
        <v>739</v>
      </c>
      <c r="B10" s="28">
        <f>SUM(B11:B13)</f>
        <v>0</v>
      </c>
      <c r="C10" s="28">
        <f>SUM(C11:C13)</f>
        <v>0</v>
      </c>
      <c r="D10" s="28">
        <f>SUM(D11:D13)</f>
        <v>0</v>
      </c>
      <c r="E10" s="166"/>
    </row>
    <row r="11" spans="1:5" s="115" customFormat="1" ht="15.75">
      <c r="A11" s="24" t="s">
        <v>740</v>
      </c>
      <c r="B11" s="27"/>
      <c r="C11" s="27"/>
      <c r="D11" s="27"/>
      <c r="E11" s="24"/>
    </row>
    <row r="12" spans="1:5" s="115" customFormat="1" ht="15.75">
      <c r="A12" s="24" t="s">
        <v>741</v>
      </c>
      <c r="B12" s="27"/>
      <c r="C12" s="27"/>
      <c r="D12" s="27"/>
      <c r="E12" s="24"/>
    </row>
    <row r="13" spans="1:5" s="115" customFormat="1" ht="15.75">
      <c r="A13" s="24" t="s">
        <v>742</v>
      </c>
      <c r="B13" s="27"/>
      <c r="C13" s="27"/>
      <c r="D13" s="27"/>
      <c r="E13" s="24"/>
    </row>
    <row r="14" spans="1:5" s="115" customFormat="1" ht="15.75">
      <c r="A14" s="114" t="s">
        <v>743</v>
      </c>
      <c r="B14" s="28">
        <f>B9+B10</f>
        <v>0</v>
      </c>
      <c r="C14" s="28">
        <f>C9+C10</f>
        <v>0</v>
      </c>
      <c r="D14" s="28">
        <f>D9+D10</f>
        <v>0</v>
      </c>
      <c r="E14" s="166"/>
    </row>
    <row r="15" spans="1:5" s="115" customFormat="1" ht="15.75">
      <c r="A15" s="24" t="s">
        <v>744</v>
      </c>
      <c r="B15" s="27"/>
      <c r="C15" s="27"/>
      <c r="D15" s="27"/>
      <c r="E15" s="24"/>
    </row>
    <row r="16" spans="1:5" s="115" customFormat="1" ht="15.75">
      <c r="A16" s="24" t="s">
        <v>745</v>
      </c>
      <c r="B16" s="27"/>
      <c r="C16" s="27"/>
      <c r="D16" s="27"/>
      <c r="E16" s="24"/>
    </row>
    <row r="17" spans="1:5" s="115" customFormat="1" ht="15.75">
      <c r="A17" s="114" t="s">
        <v>746</v>
      </c>
      <c r="B17" s="28">
        <f>B20+B19+B18</f>
        <v>103041</v>
      </c>
      <c r="C17" s="28">
        <f>C20+C19+C18</f>
        <v>108089</v>
      </c>
      <c r="D17" s="28">
        <f>D20+D19+D18</f>
        <v>54170</v>
      </c>
      <c r="E17" s="166">
        <f>D17/C17</f>
        <v>0.5011610802209291</v>
      </c>
    </row>
    <row r="18" spans="1:5" s="115" customFormat="1" ht="15.75">
      <c r="A18" s="24" t="s">
        <v>747</v>
      </c>
      <c r="B18" s="27"/>
      <c r="C18" s="27"/>
      <c r="D18" s="27"/>
      <c r="E18" s="24"/>
    </row>
    <row r="19" spans="1:5" s="115" customFormat="1" ht="15.75">
      <c r="A19" s="24" t="s">
        <v>748</v>
      </c>
      <c r="B19" s="27"/>
      <c r="C19" s="27"/>
      <c r="D19" s="27"/>
      <c r="E19" s="24"/>
    </row>
    <row r="20" spans="1:5" s="115" customFormat="1" ht="15.75">
      <c r="A20" s="24" t="s">
        <v>749</v>
      </c>
      <c r="B20" s="28">
        <f>SUM(B21:B23)</f>
        <v>103041</v>
      </c>
      <c r="C20" s="28">
        <f>SUM(C21:C23)</f>
        <v>108089</v>
      </c>
      <c r="D20" s="28">
        <f>SUM(D21:D23)</f>
        <v>54170</v>
      </c>
      <c r="E20" s="166">
        <f>D20/C20</f>
        <v>0.5011610802209291</v>
      </c>
    </row>
    <row r="21" spans="1:5" s="115" customFormat="1" ht="15.75">
      <c r="A21" s="24" t="s">
        <v>750</v>
      </c>
      <c r="B21" s="27"/>
      <c r="C21" s="27"/>
      <c r="D21" s="27"/>
      <c r="E21" s="24"/>
    </row>
    <row r="22" spans="1:5" s="115" customFormat="1" ht="15.75">
      <c r="A22" s="24" t="s">
        <v>751</v>
      </c>
      <c r="B22" s="27"/>
      <c r="C22" s="27"/>
      <c r="D22" s="27"/>
      <c r="E22" s="24"/>
    </row>
    <row r="23" spans="1:5" s="115" customFormat="1" ht="15.75">
      <c r="A23" s="24" t="s">
        <v>752</v>
      </c>
      <c r="B23" s="28">
        <f>SUM(B24:B26)</f>
        <v>103041</v>
      </c>
      <c r="C23" s="28">
        <f>SUM(C24:C26)</f>
        <v>108089</v>
      </c>
      <c r="D23" s="28">
        <f>SUM(D24:D26)</f>
        <v>54170</v>
      </c>
      <c r="E23" s="166">
        <f>D23/C23</f>
        <v>0.5011610802209291</v>
      </c>
    </row>
    <row r="24" spans="1:5" s="115" customFormat="1" ht="15.75">
      <c r="A24" s="24" t="s">
        <v>753</v>
      </c>
      <c r="B24" s="27">
        <v>36195</v>
      </c>
      <c r="C24" s="27">
        <v>36195</v>
      </c>
      <c r="D24" s="27">
        <v>18821</v>
      </c>
      <c r="E24" s="167">
        <f>D24/C24</f>
        <v>0.5199889487498274</v>
      </c>
    </row>
    <row r="25" spans="1:5" s="115" customFormat="1" ht="15.75">
      <c r="A25" s="116" t="s">
        <v>754</v>
      </c>
      <c r="B25" s="27"/>
      <c r="C25" s="27">
        <v>5480</v>
      </c>
      <c r="D25" s="27">
        <v>2740</v>
      </c>
      <c r="E25" s="167">
        <f>D25/C25</f>
        <v>0.5</v>
      </c>
    </row>
    <row r="26" spans="1:5" s="115" customFormat="1" ht="15.75">
      <c r="A26" s="24" t="s">
        <v>755</v>
      </c>
      <c r="B26" s="27">
        <v>66846</v>
      </c>
      <c r="C26" s="27">
        <v>66414</v>
      </c>
      <c r="D26" s="27">
        <v>32609</v>
      </c>
      <c r="E26" s="167">
        <f>D26/C26</f>
        <v>0.49099587436383896</v>
      </c>
    </row>
    <row r="27" spans="1:5" s="115" customFormat="1" ht="15.75">
      <c r="A27" s="114" t="s">
        <v>756</v>
      </c>
      <c r="B27" s="28">
        <f>B14+B17</f>
        <v>103041</v>
      </c>
      <c r="C27" s="28">
        <f>C14+C17</f>
        <v>108089</v>
      </c>
      <c r="D27" s="28">
        <f>D14+D17</f>
        <v>54170</v>
      </c>
      <c r="E27" s="166">
        <f>D27/C27</f>
        <v>0.5011610802209291</v>
      </c>
    </row>
    <row r="28" spans="1:5" s="115" customFormat="1" ht="15.75">
      <c r="A28" s="114" t="s">
        <v>757</v>
      </c>
      <c r="B28" s="27"/>
      <c r="C28" s="27"/>
      <c r="D28" s="27"/>
      <c r="E28" s="166"/>
    </row>
    <row r="29" spans="1:5" s="115" customFormat="1" ht="15.75">
      <c r="A29" s="24" t="s">
        <v>161</v>
      </c>
      <c r="B29" s="27">
        <v>472</v>
      </c>
      <c r="C29" s="27">
        <v>472</v>
      </c>
      <c r="D29" s="27">
        <v>4</v>
      </c>
      <c r="E29" s="167">
        <f>D29/C29</f>
        <v>0.00847457627118644</v>
      </c>
    </row>
    <row r="30" spans="1:5" s="115" customFormat="1" ht="15.75">
      <c r="A30" s="114" t="s">
        <v>160</v>
      </c>
      <c r="B30" s="27"/>
      <c r="C30" s="27"/>
      <c r="D30" s="27"/>
      <c r="E30" s="24"/>
    </row>
    <row r="31" spans="1:5" s="115" customFormat="1" ht="15.75">
      <c r="A31" s="112" t="s">
        <v>758</v>
      </c>
      <c r="B31" s="28">
        <f>B8+B17+B29</f>
        <v>103513</v>
      </c>
      <c r="C31" s="28">
        <f>C8+C17+C29</f>
        <v>108561</v>
      </c>
      <c r="D31" s="28">
        <f>D8+D17+D29</f>
        <v>54174</v>
      </c>
      <c r="E31" s="166">
        <f>D31/C31</f>
        <v>0.499018984718269</v>
      </c>
    </row>
    <row r="32" spans="1:5" s="115" customFormat="1" ht="12" customHeight="1">
      <c r="A32" s="24"/>
      <c r="B32" s="27"/>
      <c r="C32" s="27"/>
      <c r="D32" s="27"/>
      <c r="E32" s="24"/>
    </row>
    <row r="33" spans="1:5" s="115" customFormat="1" ht="15.75">
      <c r="A33" s="112" t="s">
        <v>107</v>
      </c>
      <c r="B33" s="27"/>
      <c r="C33" s="27"/>
      <c r="D33" s="27"/>
      <c r="E33" s="24"/>
    </row>
    <row r="34" spans="1:5" s="115" customFormat="1" ht="15.75">
      <c r="A34" s="114" t="s">
        <v>759</v>
      </c>
      <c r="B34" s="28">
        <f>SUM(B35:B36)</f>
        <v>0</v>
      </c>
      <c r="C34" s="28">
        <f>SUM(C35:C36)</f>
        <v>0</v>
      </c>
      <c r="D34" s="28">
        <f>SUM(D35:D36)</f>
        <v>208</v>
      </c>
      <c r="E34" s="166"/>
    </row>
    <row r="35" spans="1:5" s="115" customFormat="1" ht="15.75">
      <c r="A35" s="24" t="s">
        <v>760</v>
      </c>
      <c r="B35" s="27"/>
      <c r="C35" s="27"/>
      <c r="D35" s="27"/>
      <c r="E35" s="24"/>
    </row>
    <row r="36" spans="1:5" s="115" customFormat="1" ht="15.75">
      <c r="A36" s="24" t="s">
        <v>761</v>
      </c>
      <c r="B36" s="27"/>
      <c r="C36" s="27"/>
      <c r="D36" s="27">
        <v>208</v>
      </c>
      <c r="E36" s="24"/>
    </row>
    <row r="37" spans="1:5" s="115" customFormat="1" ht="15.75">
      <c r="A37" s="24" t="s">
        <v>132</v>
      </c>
      <c r="B37" s="27"/>
      <c r="C37" s="27"/>
      <c r="D37" s="27"/>
      <c r="E37" s="24"/>
    </row>
    <row r="38" spans="1:5" s="115" customFormat="1" ht="15.75">
      <c r="A38" s="114" t="s">
        <v>762</v>
      </c>
      <c r="B38" s="28">
        <f>SUM(B39:B43)</f>
        <v>103513</v>
      </c>
      <c r="C38" s="28">
        <f>SUM(C39:C43)</f>
        <v>108561</v>
      </c>
      <c r="D38" s="28">
        <f>SUM(D39:D43)</f>
        <v>50497</v>
      </c>
      <c r="E38" s="166">
        <f>D38/C38</f>
        <v>0.46514862611803504</v>
      </c>
    </row>
    <row r="39" spans="1:5" s="115" customFormat="1" ht="15.75">
      <c r="A39" s="24" t="s">
        <v>763</v>
      </c>
      <c r="B39" s="27">
        <v>69881</v>
      </c>
      <c r="C39" s="27">
        <v>72281</v>
      </c>
      <c r="D39" s="27">
        <v>34178</v>
      </c>
      <c r="E39" s="167">
        <f>D39/C39</f>
        <v>0.47284901979773386</v>
      </c>
    </row>
    <row r="40" spans="1:5" s="115" customFormat="1" ht="15.75">
      <c r="A40" s="24" t="s">
        <v>764</v>
      </c>
      <c r="B40" s="27">
        <v>20123</v>
      </c>
      <c r="C40" s="27">
        <v>20891</v>
      </c>
      <c r="D40" s="27">
        <v>10142</v>
      </c>
      <c r="E40" s="167">
        <f>D40/C40</f>
        <v>0.48547221291465226</v>
      </c>
    </row>
    <row r="41" spans="1:5" s="115" customFormat="1" ht="15.75">
      <c r="A41" s="24" t="s">
        <v>765</v>
      </c>
      <c r="B41" s="27">
        <v>13509</v>
      </c>
      <c r="C41" s="27">
        <v>15389</v>
      </c>
      <c r="D41" s="27">
        <v>6177</v>
      </c>
      <c r="E41" s="167">
        <f>D41/C41</f>
        <v>0.40139060367795176</v>
      </c>
    </row>
    <row r="42" spans="1:5" s="115" customFormat="1" ht="15.75">
      <c r="A42" s="24" t="s">
        <v>284</v>
      </c>
      <c r="B42" s="27"/>
      <c r="C42" s="27"/>
      <c r="D42" s="27"/>
      <c r="E42" s="24"/>
    </row>
    <row r="43" spans="1:5" s="115" customFormat="1" ht="15.75">
      <c r="A43" s="24" t="s">
        <v>766</v>
      </c>
      <c r="B43" s="27"/>
      <c r="C43" s="27"/>
      <c r="D43" s="27"/>
      <c r="E43" s="24"/>
    </row>
    <row r="44" spans="1:5" s="115" customFormat="1" ht="15.75">
      <c r="A44" s="114" t="s">
        <v>767</v>
      </c>
      <c r="B44" s="28">
        <f>B34+B38</f>
        <v>103513</v>
      </c>
      <c r="C44" s="28">
        <f>C34+C38</f>
        <v>108561</v>
      </c>
      <c r="D44" s="28">
        <f>D34+D38</f>
        <v>50705</v>
      </c>
      <c r="E44" s="166">
        <f>D44/C44</f>
        <v>0.4670645996260167</v>
      </c>
    </row>
    <row r="45" spans="1:5" s="115" customFormat="1" ht="15.75">
      <c r="A45" s="114" t="s">
        <v>768</v>
      </c>
      <c r="B45" s="28">
        <f>SUM(B46:B47)</f>
        <v>0</v>
      </c>
      <c r="C45" s="28">
        <f>SUM(C46:C47)</f>
        <v>0</v>
      </c>
      <c r="D45" s="28">
        <f>SUM(D46:D47)</f>
        <v>3394</v>
      </c>
      <c r="E45" s="24"/>
    </row>
    <row r="46" spans="1:5" s="115" customFormat="1" ht="15.75">
      <c r="A46" s="24" t="s">
        <v>769</v>
      </c>
      <c r="B46" s="28"/>
      <c r="C46" s="27"/>
      <c r="D46" s="27"/>
      <c r="E46" s="24"/>
    </row>
    <row r="47" spans="1:5" s="115" customFormat="1" ht="15.75">
      <c r="A47" s="24" t="s">
        <v>131</v>
      </c>
      <c r="B47" s="28"/>
      <c r="C47" s="27"/>
      <c r="D47" s="27">
        <v>3394</v>
      </c>
      <c r="E47" s="24"/>
    </row>
    <row r="48" spans="1:5" s="115" customFormat="1" ht="15.75">
      <c r="A48" s="112" t="s">
        <v>770</v>
      </c>
      <c r="B48" s="28">
        <f>SUM(B44:B46)</f>
        <v>103513</v>
      </c>
      <c r="C48" s="28">
        <f>SUM(C44:C46)</f>
        <v>108561</v>
      </c>
      <c r="D48" s="28">
        <f>D44+D45</f>
        <v>54099</v>
      </c>
      <c r="E48" s="166">
        <f>D48/C48</f>
        <v>0.49832812888606404</v>
      </c>
    </row>
  </sheetData>
  <mergeCells count="4">
    <mergeCell ref="A1:E1"/>
    <mergeCell ref="A2:E2"/>
    <mergeCell ref="A3:E3"/>
    <mergeCell ref="A4:E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E48"/>
  <sheetViews>
    <sheetView workbookViewId="0" topLeftCell="A22">
      <selection activeCell="D35" sqref="D35"/>
    </sheetView>
  </sheetViews>
  <sheetFormatPr defaultColWidth="9.140625" defaultRowHeight="12.75"/>
  <cols>
    <col min="1" max="1" width="51.7109375" style="25" customWidth="1"/>
    <col min="2" max="2" width="13.28125" style="26" customWidth="1"/>
    <col min="3" max="16384" width="9.140625" style="26" customWidth="1"/>
  </cols>
  <sheetData>
    <row r="1" spans="1:5" ht="12.75" customHeight="1">
      <c r="A1" s="236" t="s">
        <v>781</v>
      </c>
      <c r="B1" s="236"/>
      <c r="C1" s="236"/>
      <c r="D1" s="236"/>
      <c r="E1" s="236"/>
    </row>
    <row r="2" spans="1:5" ht="15.75">
      <c r="A2" s="237" t="s">
        <v>628</v>
      </c>
      <c r="B2" s="237"/>
      <c r="C2" s="237"/>
      <c r="D2" s="237"/>
      <c r="E2" s="237"/>
    </row>
    <row r="3" spans="1:5" ht="15.75">
      <c r="A3" s="237" t="s">
        <v>110</v>
      </c>
      <c r="B3" s="237"/>
      <c r="C3" s="237"/>
      <c r="D3" s="237"/>
      <c r="E3" s="237"/>
    </row>
    <row r="4" spans="1:5" ht="15.75">
      <c r="A4" s="237" t="s">
        <v>735</v>
      </c>
      <c r="B4" s="237"/>
      <c r="C4" s="237"/>
      <c r="D4" s="237"/>
      <c r="E4" s="237"/>
    </row>
    <row r="5" ht="10.5" customHeight="1"/>
    <row r="6" spans="1:5" ht="25.5">
      <c r="A6" s="159" t="s">
        <v>873</v>
      </c>
      <c r="B6" s="159" t="s">
        <v>525</v>
      </c>
      <c r="C6" s="159" t="s">
        <v>524</v>
      </c>
      <c r="D6" s="159" t="s">
        <v>522</v>
      </c>
      <c r="E6" s="159" t="s">
        <v>526</v>
      </c>
    </row>
    <row r="7" spans="1:5" ht="15.75">
      <c r="A7" s="112" t="s">
        <v>736</v>
      </c>
      <c r="B7" s="112"/>
      <c r="C7" s="25"/>
      <c r="D7" s="25"/>
      <c r="E7" s="25"/>
    </row>
    <row r="8" spans="1:5" s="115" customFormat="1" ht="15.75">
      <c r="A8" s="114" t="s">
        <v>737</v>
      </c>
      <c r="B8" s="28">
        <f>B14+B16</f>
        <v>400</v>
      </c>
      <c r="C8" s="28">
        <f>C14+C16</f>
        <v>900</v>
      </c>
      <c r="D8" s="28">
        <f>D14+D16</f>
        <v>0</v>
      </c>
      <c r="E8" s="166">
        <f aca="true" t="shared" si="0" ref="E8:E14">D8/C8</f>
        <v>0</v>
      </c>
    </row>
    <row r="9" spans="1:5" s="115" customFormat="1" ht="15.75">
      <c r="A9" s="24" t="s">
        <v>738</v>
      </c>
      <c r="B9" s="27"/>
      <c r="C9" s="27"/>
      <c r="D9" s="27"/>
      <c r="E9" s="167"/>
    </row>
    <row r="10" spans="1:5" s="115" customFormat="1" ht="15.75">
      <c r="A10" s="24" t="s">
        <v>739</v>
      </c>
      <c r="B10" s="28">
        <f>SUM(B11:B13)</f>
        <v>400</v>
      </c>
      <c r="C10" s="28">
        <f>SUM(C11:C13)</f>
        <v>900</v>
      </c>
      <c r="D10" s="28">
        <f>SUM(D11:D13)</f>
        <v>0</v>
      </c>
      <c r="E10" s="166">
        <f t="shared" si="0"/>
        <v>0</v>
      </c>
    </row>
    <row r="11" spans="1:5" s="115" customFormat="1" ht="15.75">
      <c r="A11" s="24" t="s">
        <v>740</v>
      </c>
      <c r="B11" s="27"/>
      <c r="C11" s="27"/>
      <c r="D11" s="27"/>
      <c r="E11" s="167"/>
    </row>
    <row r="12" spans="1:5" s="115" customFormat="1" ht="15.75">
      <c r="A12" s="24" t="s">
        <v>741</v>
      </c>
      <c r="B12" s="27">
        <v>400</v>
      </c>
      <c r="C12" s="27">
        <v>400</v>
      </c>
      <c r="D12" s="27"/>
      <c r="E12" s="167">
        <f t="shared" si="0"/>
        <v>0</v>
      </c>
    </row>
    <row r="13" spans="1:5" s="115" customFormat="1" ht="15.75">
      <c r="A13" s="24" t="s">
        <v>742</v>
      </c>
      <c r="B13" s="27"/>
      <c r="C13" s="27">
        <v>500</v>
      </c>
      <c r="D13" s="27"/>
      <c r="E13" s="167"/>
    </row>
    <row r="14" spans="1:5" s="115" customFormat="1" ht="15.75">
      <c r="A14" s="114" t="s">
        <v>743</v>
      </c>
      <c r="B14" s="28">
        <f>B9+B10</f>
        <v>400</v>
      </c>
      <c r="C14" s="28">
        <f>C9+C10</f>
        <v>900</v>
      </c>
      <c r="D14" s="28">
        <f>D9+D10</f>
        <v>0</v>
      </c>
      <c r="E14" s="166">
        <f t="shared" si="0"/>
        <v>0</v>
      </c>
    </row>
    <row r="15" spans="1:5" s="115" customFormat="1" ht="15.75">
      <c r="A15" s="24" t="s">
        <v>744</v>
      </c>
      <c r="B15" s="27"/>
      <c r="C15" s="27"/>
      <c r="D15" s="27"/>
      <c r="E15" s="167"/>
    </row>
    <row r="16" spans="1:5" s="115" customFormat="1" ht="15.75">
      <c r="A16" s="24" t="s">
        <v>745</v>
      </c>
      <c r="B16" s="27"/>
      <c r="C16" s="27"/>
      <c r="D16" s="27"/>
      <c r="E16" s="167"/>
    </row>
    <row r="17" spans="1:5" s="115" customFormat="1" ht="15.75">
      <c r="A17" s="114" t="s">
        <v>746</v>
      </c>
      <c r="B17" s="28">
        <f>B20+B19+B18</f>
        <v>170036</v>
      </c>
      <c r="C17" s="28">
        <f>C20+C19+C18</f>
        <v>181612</v>
      </c>
      <c r="D17" s="28">
        <f>D20+D19+D18</f>
        <v>85133</v>
      </c>
      <c r="E17" s="166">
        <f>D17/C17</f>
        <v>0.46876307732969186</v>
      </c>
    </row>
    <row r="18" spans="1:5" s="115" customFormat="1" ht="15.75">
      <c r="A18" s="24" t="s">
        <v>747</v>
      </c>
      <c r="B18" s="27">
        <v>58527</v>
      </c>
      <c r="C18" s="27">
        <v>58527</v>
      </c>
      <c r="D18" s="27">
        <v>28787</v>
      </c>
      <c r="E18" s="167">
        <f aca="true" t="shared" si="1" ref="E18:E48">D18/C18</f>
        <v>0.49185845848924425</v>
      </c>
    </row>
    <row r="19" spans="1:5" s="115" customFormat="1" ht="15.75">
      <c r="A19" s="24" t="s">
        <v>748</v>
      </c>
      <c r="B19" s="27"/>
      <c r="C19" s="27"/>
      <c r="D19" s="27"/>
      <c r="E19" s="167"/>
    </row>
    <row r="20" spans="1:5" s="115" customFormat="1" ht="15.75">
      <c r="A20" s="24" t="s">
        <v>749</v>
      </c>
      <c r="B20" s="28">
        <f>SUM(B21:B23)</f>
        <v>111509</v>
      </c>
      <c r="C20" s="28">
        <f>SUM(C21:C23)</f>
        <v>123085</v>
      </c>
      <c r="D20" s="28">
        <f>SUM(D21:D23)</f>
        <v>56346</v>
      </c>
      <c r="E20" s="166">
        <f t="shared" si="1"/>
        <v>0.4577812081082179</v>
      </c>
    </row>
    <row r="21" spans="1:5" s="115" customFormat="1" ht="15.75">
      <c r="A21" s="24" t="s">
        <v>750</v>
      </c>
      <c r="B21" s="27">
        <v>7700</v>
      </c>
      <c r="C21" s="27">
        <v>7700</v>
      </c>
      <c r="D21" s="27">
        <v>4170</v>
      </c>
      <c r="E21" s="167">
        <f t="shared" si="1"/>
        <v>0.5415584415584416</v>
      </c>
    </row>
    <row r="22" spans="1:5" s="115" customFormat="1" ht="15.75">
      <c r="A22" s="24" t="s">
        <v>751</v>
      </c>
      <c r="B22" s="27"/>
      <c r="C22" s="27"/>
      <c r="D22" s="27"/>
      <c r="E22" s="167"/>
    </row>
    <row r="23" spans="1:5" s="115" customFormat="1" ht="15.75">
      <c r="A23" s="24" t="s">
        <v>752</v>
      </c>
      <c r="B23" s="28">
        <f>SUM(B24:B26)</f>
        <v>103809</v>
      </c>
      <c r="C23" s="28">
        <f>SUM(C24:C26)</f>
        <v>115385</v>
      </c>
      <c r="D23" s="28">
        <f>SUM(D24:D26)</f>
        <v>52176</v>
      </c>
      <c r="E23" s="166">
        <f t="shared" si="1"/>
        <v>0.45219049269835765</v>
      </c>
    </row>
    <row r="24" spans="1:5" s="115" customFormat="1" ht="15.75">
      <c r="A24" s="24" t="s">
        <v>753</v>
      </c>
      <c r="B24" s="27">
        <v>75052</v>
      </c>
      <c r="C24" s="27">
        <v>75052</v>
      </c>
      <c r="D24" s="27">
        <v>39027</v>
      </c>
      <c r="E24" s="167">
        <f t="shared" si="1"/>
        <v>0.5199994670361883</v>
      </c>
    </row>
    <row r="25" spans="1:5" s="115" customFormat="1" ht="15.75">
      <c r="A25" s="116" t="s">
        <v>754</v>
      </c>
      <c r="B25" s="27"/>
      <c r="C25" s="27">
        <v>7852</v>
      </c>
      <c r="D25" s="27">
        <v>3926</v>
      </c>
      <c r="E25" s="167">
        <f t="shared" si="1"/>
        <v>0.5</v>
      </c>
    </row>
    <row r="26" spans="1:5" s="115" customFormat="1" ht="15.75">
      <c r="A26" s="24" t="s">
        <v>755</v>
      </c>
      <c r="B26" s="27">
        <v>28757</v>
      </c>
      <c r="C26" s="27">
        <v>32481</v>
      </c>
      <c r="D26" s="27">
        <v>9223</v>
      </c>
      <c r="E26" s="167">
        <f t="shared" si="1"/>
        <v>0.2839506172839506</v>
      </c>
    </row>
    <row r="27" spans="1:5" s="115" customFormat="1" ht="15.75">
      <c r="A27" s="114" t="s">
        <v>756</v>
      </c>
      <c r="B27" s="28">
        <f>B14+B17</f>
        <v>170436</v>
      </c>
      <c r="C27" s="28">
        <f>C14+C17</f>
        <v>182512</v>
      </c>
      <c r="D27" s="28">
        <f>D14+D17</f>
        <v>85133</v>
      </c>
      <c r="E27" s="166">
        <f t="shared" si="1"/>
        <v>0.4664515209958797</v>
      </c>
    </row>
    <row r="28" spans="1:5" s="115" customFormat="1" ht="15.75">
      <c r="A28" s="114" t="s">
        <v>757</v>
      </c>
      <c r="B28" s="27"/>
      <c r="C28" s="27"/>
      <c r="D28" s="27"/>
      <c r="E28" s="167"/>
    </row>
    <row r="29" spans="1:5" s="115" customFormat="1" ht="15.75">
      <c r="A29" s="24" t="s">
        <v>161</v>
      </c>
      <c r="B29" s="27">
        <v>1906</v>
      </c>
      <c r="C29" s="27">
        <v>1906</v>
      </c>
      <c r="D29" s="27">
        <v>1346</v>
      </c>
      <c r="E29" s="167">
        <f t="shared" si="1"/>
        <v>0.7061909758656874</v>
      </c>
    </row>
    <row r="30" spans="1:5" s="115" customFormat="1" ht="15.75">
      <c r="A30" s="114" t="s">
        <v>160</v>
      </c>
      <c r="B30" s="27"/>
      <c r="C30" s="27"/>
      <c r="D30" s="27">
        <v>3</v>
      </c>
      <c r="E30" s="167"/>
    </row>
    <row r="31" spans="1:5" s="115" customFormat="1" ht="15.75">
      <c r="A31" s="112" t="s">
        <v>758</v>
      </c>
      <c r="B31" s="28">
        <f>B8+B17+B29</f>
        <v>172342</v>
      </c>
      <c r="C31" s="28">
        <f>C8+C17+C29</f>
        <v>184418</v>
      </c>
      <c r="D31" s="28">
        <f>D8+D17+D29-D30</f>
        <v>86476</v>
      </c>
      <c r="E31" s="166">
        <f t="shared" si="1"/>
        <v>0.4689130128295503</v>
      </c>
    </row>
    <row r="32" spans="1:5" s="115" customFormat="1" ht="6.75" customHeight="1">
      <c r="A32" s="24"/>
      <c r="B32" s="27"/>
      <c r="C32" s="27"/>
      <c r="D32" s="27"/>
      <c r="E32" s="167"/>
    </row>
    <row r="33" spans="1:5" s="115" customFormat="1" ht="15.75">
      <c r="A33" s="112" t="s">
        <v>107</v>
      </c>
      <c r="B33" s="27"/>
      <c r="C33" s="27"/>
      <c r="D33" s="27"/>
      <c r="E33" s="167"/>
    </row>
    <row r="34" spans="1:5" s="115" customFormat="1" ht="15.75">
      <c r="A34" s="114" t="s">
        <v>759</v>
      </c>
      <c r="B34" s="28">
        <f>SUM(B35:B36)</f>
        <v>400</v>
      </c>
      <c r="C34" s="28">
        <f>SUM(C35:C36)</f>
        <v>900</v>
      </c>
      <c r="D34" s="28">
        <f>SUM(D35:D36)</f>
        <v>0</v>
      </c>
      <c r="E34" s="166">
        <f t="shared" si="1"/>
        <v>0</v>
      </c>
    </row>
    <row r="35" spans="1:5" s="115" customFormat="1" ht="15.75">
      <c r="A35" s="24" t="s">
        <v>760</v>
      </c>
      <c r="B35" s="27"/>
      <c r="C35" s="27"/>
      <c r="D35" s="27"/>
      <c r="E35" s="167"/>
    </row>
    <row r="36" spans="1:5" s="115" customFormat="1" ht="15.75">
      <c r="A36" s="24" t="s">
        <v>761</v>
      </c>
      <c r="B36" s="27">
        <v>400</v>
      </c>
      <c r="C36" s="27">
        <v>900</v>
      </c>
      <c r="D36" s="27"/>
      <c r="E36" s="167">
        <f t="shared" si="1"/>
        <v>0</v>
      </c>
    </row>
    <row r="37" spans="1:5" s="115" customFormat="1" ht="15.75">
      <c r="A37" s="24" t="s">
        <v>130</v>
      </c>
      <c r="B37" s="27"/>
      <c r="C37" s="27"/>
      <c r="D37" s="27"/>
      <c r="E37" s="167"/>
    </row>
    <row r="38" spans="1:5" s="115" customFormat="1" ht="15.75">
      <c r="A38" s="114" t="s">
        <v>762</v>
      </c>
      <c r="B38" s="28">
        <f>SUM(B39:B43)</f>
        <v>171942</v>
      </c>
      <c r="C38" s="28">
        <f>SUM(C39:C43)</f>
        <v>183518</v>
      </c>
      <c r="D38" s="28">
        <f>SUM(D39:D43)</f>
        <v>80691</v>
      </c>
      <c r="E38" s="166">
        <f t="shared" si="1"/>
        <v>0.43968983968874986</v>
      </c>
    </row>
    <row r="39" spans="1:5" s="115" customFormat="1" ht="15.75">
      <c r="A39" s="24" t="s">
        <v>763</v>
      </c>
      <c r="B39" s="27">
        <v>98132</v>
      </c>
      <c r="C39" s="27">
        <v>101332</v>
      </c>
      <c r="D39" s="27">
        <v>43382</v>
      </c>
      <c r="E39" s="167">
        <f t="shared" si="1"/>
        <v>0.42811747522993726</v>
      </c>
    </row>
    <row r="40" spans="1:5" s="115" customFormat="1" ht="15.75">
      <c r="A40" s="24" t="s">
        <v>764</v>
      </c>
      <c r="B40" s="27">
        <v>27173</v>
      </c>
      <c r="C40" s="27">
        <v>28197</v>
      </c>
      <c r="D40" s="27">
        <v>12854</v>
      </c>
      <c r="E40" s="167">
        <f t="shared" si="1"/>
        <v>0.455864099017626</v>
      </c>
    </row>
    <row r="41" spans="1:5" s="115" customFormat="1" ht="15.75">
      <c r="A41" s="24" t="s">
        <v>765</v>
      </c>
      <c r="B41" s="27">
        <v>46637</v>
      </c>
      <c r="C41" s="27">
        <v>53989</v>
      </c>
      <c r="D41" s="27">
        <v>24455</v>
      </c>
      <c r="E41" s="167">
        <f t="shared" si="1"/>
        <v>0.4529626405378874</v>
      </c>
    </row>
    <row r="42" spans="1:5" s="115" customFormat="1" ht="15.75">
      <c r="A42" s="24" t="s">
        <v>284</v>
      </c>
      <c r="B42" s="27"/>
      <c r="C42" s="27"/>
      <c r="D42" s="27"/>
      <c r="E42" s="167"/>
    </row>
    <row r="43" spans="1:5" s="115" customFormat="1" ht="15.75">
      <c r="A43" s="24" t="s">
        <v>766</v>
      </c>
      <c r="B43" s="27"/>
      <c r="C43" s="27"/>
      <c r="D43" s="27"/>
      <c r="E43" s="167"/>
    </row>
    <row r="44" spans="1:5" s="115" customFormat="1" ht="15.75">
      <c r="A44" s="114" t="s">
        <v>767</v>
      </c>
      <c r="B44" s="28">
        <f>B34+B38</f>
        <v>172342</v>
      </c>
      <c r="C44" s="28">
        <f>C34+C38</f>
        <v>184418</v>
      </c>
      <c r="D44" s="28">
        <f>D34+D38</f>
        <v>80691</v>
      </c>
      <c r="E44" s="166">
        <f t="shared" si="1"/>
        <v>0.43754405752150005</v>
      </c>
    </row>
    <row r="45" spans="1:5" s="115" customFormat="1" ht="15.75">
      <c r="A45" s="114" t="s">
        <v>768</v>
      </c>
      <c r="B45" s="28">
        <f>SUM(B46:B47)</f>
        <v>0</v>
      </c>
      <c r="C45" s="28">
        <f>SUM(C46:C47)</f>
        <v>0</v>
      </c>
      <c r="D45" s="28">
        <f>SUM(D46:D47)</f>
        <v>1861</v>
      </c>
      <c r="E45" s="167"/>
    </row>
    <row r="46" spans="1:5" s="115" customFormat="1" ht="15.75">
      <c r="A46" s="24" t="s">
        <v>769</v>
      </c>
      <c r="B46" s="28"/>
      <c r="C46" s="27"/>
      <c r="D46" s="27"/>
      <c r="E46" s="167"/>
    </row>
    <row r="47" spans="1:5" s="115" customFormat="1" ht="15.75">
      <c r="A47" s="24" t="s">
        <v>131</v>
      </c>
      <c r="B47" s="28"/>
      <c r="C47" s="27"/>
      <c r="D47" s="27">
        <v>1861</v>
      </c>
      <c r="E47" s="167"/>
    </row>
    <row r="48" spans="1:5" s="115" customFormat="1" ht="15.75">
      <c r="A48" s="112" t="s">
        <v>770</v>
      </c>
      <c r="B48" s="28">
        <f>SUM(B44:B44)</f>
        <v>172342</v>
      </c>
      <c r="C48" s="28">
        <f>SUM(C44:C44)</f>
        <v>184418</v>
      </c>
      <c r="D48" s="28">
        <f>D44+D45</f>
        <v>82552</v>
      </c>
      <c r="E48" s="166">
        <f t="shared" si="1"/>
        <v>0.44763526336908543</v>
      </c>
    </row>
  </sheetData>
  <mergeCells count="4">
    <mergeCell ref="A1:E1"/>
    <mergeCell ref="A2:E2"/>
    <mergeCell ref="A3:E3"/>
    <mergeCell ref="A4:E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E49"/>
  <sheetViews>
    <sheetView workbookViewId="0" topLeftCell="A13">
      <selection activeCell="C54" sqref="C54"/>
    </sheetView>
  </sheetViews>
  <sheetFormatPr defaultColWidth="9.140625" defaultRowHeight="12.75"/>
  <cols>
    <col min="1" max="1" width="51.7109375" style="25" customWidth="1"/>
    <col min="2" max="2" width="13.28125" style="26" customWidth="1"/>
    <col min="3" max="16384" width="9.140625" style="26" customWidth="1"/>
  </cols>
  <sheetData>
    <row r="1" spans="1:5" ht="12.75" customHeight="1">
      <c r="A1" s="236" t="s">
        <v>109</v>
      </c>
      <c r="B1" s="236"/>
      <c r="C1" s="236"/>
      <c r="D1" s="236"/>
      <c r="E1" s="236"/>
    </row>
    <row r="2" spans="1:5" ht="15.75">
      <c r="A2" s="237" t="s">
        <v>285</v>
      </c>
      <c r="B2" s="237"/>
      <c r="C2" s="237"/>
      <c r="D2" s="237"/>
      <c r="E2" s="237"/>
    </row>
    <row r="3" spans="1:5" ht="15.75">
      <c r="A3" s="237" t="s">
        <v>110</v>
      </c>
      <c r="B3" s="237"/>
      <c r="C3" s="237"/>
      <c r="D3" s="237"/>
      <c r="E3" s="237"/>
    </row>
    <row r="4" spans="1:5" ht="15.75">
      <c r="A4" s="237" t="s">
        <v>735</v>
      </c>
      <c r="B4" s="237"/>
      <c r="C4" s="237"/>
      <c r="D4" s="237"/>
      <c r="E4" s="237"/>
    </row>
    <row r="5" ht="10.5" customHeight="1"/>
    <row r="6" spans="1:5" ht="25.5">
      <c r="A6" s="159" t="s">
        <v>873</v>
      </c>
      <c r="B6" s="159" t="s">
        <v>525</v>
      </c>
      <c r="C6" s="159" t="s">
        <v>524</v>
      </c>
      <c r="D6" s="159" t="s">
        <v>522</v>
      </c>
      <c r="E6" s="159" t="s">
        <v>526</v>
      </c>
    </row>
    <row r="7" spans="1:5" ht="15.75">
      <c r="A7" s="112" t="s">
        <v>736</v>
      </c>
      <c r="B7" s="112"/>
      <c r="C7" s="25"/>
      <c r="D7" s="25"/>
      <c r="E7" s="25"/>
    </row>
    <row r="8" spans="1:5" s="115" customFormat="1" ht="15.75">
      <c r="A8" s="114" t="s">
        <v>737</v>
      </c>
      <c r="B8" s="28">
        <f>B14+B16</f>
        <v>1500</v>
      </c>
      <c r="C8" s="28">
        <f>C14+C16</f>
        <v>1500</v>
      </c>
      <c r="D8" s="28">
        <f>D14+D16</f>
        <v>1459</v>
      </c>
      <c r="E8" s="166">
        <f aca="true" t="shared" si="0" ref="E8:E14">D8/C8</f>
        <v>0.9726666666666667</v>
      </c>
    </row>
    <row r="9" spans="1:5" s="115" customFormat="1" ht="15.75">
      <c r="A9" s="24" t="s">
        <v>738</v>
      </c>
      <c r="B9" s="27"/>
      <c r="C9" s="27"/>
      <c r="D9" s="27"/>
      <c r="E9" s="167"/>
    </row>
    <row r="10" spans="1:5" s="115" customFormat="1" ht="15.75">
      <c r="A10" s="24" t="s">
        <v>739</v>
      </c>
      <c r="B10" s="28">
        <f>SUM(B11:B13)</f>
        <v>1500</v>
      </c>
      <c r="C10" s="28">
        <f>SUM(C11:C13)</f>
        <v>1500</v>
      </c>
      <c r="D10" s="28">
        <f>SUM(D11:D13)</f>
        <v>1459</v>
      </c>
      <c r="E10" s="166">
        <f t="shared" si="0"/>
        <v>0.9726666666666667</v>
      </c>
    </row>
    <row r="11" spans="1:5" s="115" customFormat="1" ht="15.75">
      <c r="A11" s="24" t="s">
        <v>740</v>
      </c>
      <c r="B11" s="27"/>
      <c r="C11" s="27"/>
      <c r="D11" s="27"/>
      <c r="E11" s="167"/>
    </row>
    <row r="12" spans="1:5" s="115" customFormat="1" ht="15.75">
      <c r="A12" s="24" t="s">
        <v>741</v>
      </c>
      <c r="B12" s="27"/>
      <c r="C12" s="27"/>
      <c r="D12" s="27"/>
      <c r="E12" s="167"/>
    </row>
    <row r="13" spans="1:5" s="115" customFormat="1" ht="15.75">
      <c r="A13" s="24" t="s">
        <v>742</v>
      </c>
      <c r="B13" s="27">
        <v>1500</v>
      </c>
      <c r="C13" s="27">
        <v>1500</v>
      </c>
      <c r="D13" s="27">
        <v>1459</v>
      </c>
      <c r="E13" s="167">
        <f t="shared" si="0"/>
        <v>0.9726666666666667</v>
      </c>
    </row>
    <row r="14" spans="1:5" s="115" customFormat="1" ht="15.75">
      <c r="A14" s="114" t="s">
        <v>743</v>
      </c>
      <c r="B14" s="28">
        <f>B9+B10</f>
        <v>1500</v>
      </c>
      <c r="C14" s="28">
        <f>C9+C10</f>
        <v>1500</v>
      </c>
      <c r="D14" s="28">
        <f>D9+D10</f>
        <v>1459</v>
      </c>
      <c r="E14" s="166">
        <f t="shared" si="0"/>
        <v>0.9726666666666667</v>
      </c>
    </row>
    <row r="15" spans="1:5" s="115" customFormat="1" ht="15.75">
      <c r="A15" s="24" t="s">
        <v>744</v>
      </c>
      <c r="B15" s="27"/>
      <c r="C15" s="27"/>
      <c r="D15" s="27"/>
      <c r="E15" s="167"/>
    </row>
    <row r="16" spans="1:5" s="115" customFormat="1" ht="15.75">
      <c r="A16" s="24" t="s">
        <v>745</v>
      </c>
      <c r="B16" s="27"/>
      <c r="C16" s="27"/>
      <c r="D16" s="27"/>
      <c r="E16" s="167"/>
    </row>
    <row r="17" spans="1:5" s="115" customFormat="1" ht="15.75">
      <c r="A17" s="114" t="s">
        <v>746</v>
      </c>
      <c r="B17" s="28">
        <f>B20+B19+B18</f>
        <v>70208</v>
      </c>
      <c r="C17" s="28">
        <f>C20+C19+C18</f>
        <v>75870</v>
      </c>
      <c r="D17" s="28">
        <f>D20+D19+D18</f>
        <v>34995</v>
      </c>
      <c r="E17" s="166">
        <f>D17/C17</f>
        <v>0.4612495057334915</v>
      </c>
    </row>
    <row r="18" spans="1:5" s="115" customFormat="1" ht="15.75">
      <c r="A18" s="24" t="s">
        <v>747</v>
      </c>
      <c r="B18" s="27">
        <v>10812</v>
      </c>
      <c r="C18" s="27">
        <v>10812</v>
      </c>
      <c r="D18" s="27">
        <v>5307</v>
      </c>
      <c r="E18" s="167">
        <f aca="true" t="shared" si="1" ref="E18:E48">D18/C18</f>
        <v>0.49084350721420644</v>
      </c>
    </row>
    <row r="19" spans="1:5" s="115" customFormat="1" ht="15.75">
      <c r="A19" s="24" t="s">
        <v>748</v>
      </c>
      <c r="B19" s="27"/>
      <c r="C19" s="27"/>
      <c r="D19" s="27"/>
      <c r="E19" s="167"/>
    </row>
    <row r="20" spans="1:5" s="115" customFormat="1" ht="15.75">
      <c r="A20" s="24" t="s">
        <v>749</v>
      </c>
      <c r="B20" s="28">
        <f>SUM(B21:B23)</f>
        <v>59396</v>
      </c>
      <c r="C20" s="28">
        <f>SUM(C21:C23)</f>
        <v>65058</v>
      </c>
      <c r="D20" s="28">
        <f>SUM(D21:D23)</f>
        <v>29688</v>
      </c>
      <c r="E20" s="166">
        <f t="shared" si="1"/>
        <v>0.45633127363275844</v>
      </c>
    </row>
    <row r="21" spans="1:5" s="115" customFormat="1" ht="15.75">
      <c r="A21" s="24" t="s">
        <v>750</v>
      </c>
      <c r="B21" s="27"/>
      <c r="C21" s="27"/>
      <c r="D21" s="27">
        <v>1000</v>
      </c>
      <c r="E21" s="167"/>
    </row>
    <row r="22" spans="1:5" s="115" customFormat="1" ht="15.75">
      <c r="A22" s="24" t="s">
        <v>751</v>
      </c>
      <c r="B22" s="27">
        <v>2400</v>
      </c>
      <c r="C22" s="27">
        <v>2400</v>
      </c>
      <c r="D22" s="27">
        <v>855</v>
      </c>
      <c r="E22" s="167">
        <f t="shared" si="1"/>
        <v>0.35625</v>
      </c>
    </row>
    <row r="23" spans="1:5" s="115" customFormat="1" ht="15.75">
      <c r="A23" s="24" t="s">
        <v>752</v>
      </c>
      <c r="B23" s="28">
        <f>SUM(B24:B26)</f>
        <v>56996</v>
      </c>
      <c r="C23" s="28">
        <f>SUM(C24:C26)</f>
        <v>62658</v>
      </c>
      <c r="D23" s="28">
        <f>SUM(D24:D26)</f>
        <v>27833</v>
      </c>
      <c r="E23" s="166">
        <f t="shared" si="1"/>
        <v>0.4442050496345239</v>
      </c>
    </row>
    <row r="24" spans="1:5" s="115" customFormat="1" ht="15.75">
      <c r="A24" s="24" t="s">
        <v>753</v>
      </c>
      <c r="B24" s="27">
        <v>5621</v>
      </c>
      <c r="C24" s="27">
        <v>5621</v>
      </c>
      <c r="D24" s="27">
        <v>2923</v>
      </c>
      <c r="E24" s="167">
        <f t="shared" si="1"/>
        <v>0.5200142323429995</v>
      </c>
    </row>
    <row r="25" spans="1:5" s="115" customFormat="1" ht="15.75">
      <c r="A25" s="116" t="s">
        <v>754</v>
      </c>
      <c r="B25" s="27"/>
      <c r="C25" s="27">
        <v>3900</v>
      </c>
      <c r="D25" s="27">
        <v>1950</v>
      </c>
      <c r="E25" s="167">
        <f t="shared" si="1"/>
        <v>0.5</v>
      </c>
    </row>
    <row r="26" spans="1:5" s="115" customFormat="1" ht="15.75">
      <c r="A26" s="24" t="s">
        <v>755</v>
      </c>
      <c r="B26" s="27">
        <v>51375</v>
      </c>
      <c r="C26" s="27">
        <v>53137</v>
      </c>
      <c r="D26" s="27">
        <v>22960</v>
      </c>
      <c r="E26" s="167">
        <f t="shared" si="1"/>
        <v>0.432090633645106</v>
      </c>
    </row>
    <row r="27" spans="1:5" s="115" customFormat="1" ht="15.75">
      <c r="A27" s="114" t="s">
        <v>756</v>
      </c>
      <c r="B27" s="28">
        <f>B14+B17</f>
        <v>71708</v>
      </c>
      <c r="C27" s="28">
        <f>C14+C17</f>
        <v>77370</v>
      </c>
      <c r="D27" s="28">
        <f>D14+D17</f>
        <v>36454</v>
      </c>
      <c r="E27" s="166">
        <f t="shared" si="1"/>
        <v>0.4711645340571281</v>
      </c>
    </row>
    <row r="28" spans="1:5" s="115" customFormat="1" ht="15.75">
      <c r="A28" s="114" t="s">
        <v>757</v>
      </c>
      <c r="B28" s="27"/>
      <c r="C28" s="27"/>
      <c r="D28" s="27"/>
      <c r="E28" s="167"/>
    </row>
    <row r="29" spans="1:5" s="115" customFormat="1" ht="15.75">
      <c r="A29" s="24" t="s">
        <v>161</v>
      </c>
      <c r="B29" s="27">
        <v>461</v>
      </c>
      <c r="C29" s="27">
        <v>461</v>
      </c>
      <c r="D29" s="27">
        <v>284</v>
      </c>
      <c r="E29" s="167">
        <f t="shared" si="1"/>
        <v>0.6160520607375272</v>
      </c>
    </row>
    <row r="30" spans="1:5" s="115" customFormat="1" ht="15.75">
      <c r="A30" s="114" t="s">
        <v>160</v>
      </c>
      <c r="B30" s="27"/>
      <c r="C30" s="27"/>
      <c r="D30" s="27"/>
      <c r="E30" s="167"/>
    </row>
    <row r="31" spans="1:5" s="115" customFormat="1" ht="15.75">
      <c r="A31" s="112" t="s">
        <v>758</v>
      </c>
      <c r="B31" s="28">
        <f>B8+B17+B29</f>
        <v>72169</v>
      </c>
      <c r="C31" s="28">
        <f>C8+C17+C29</f>
        <v>77831</v>
      </c>
      <c r="D31" s="28">
        <f>D8+D17+D29</f>
        <v>36738</v>
      </c>
      <c r="E31" s="166">
        <f t="shared" si="1"/>
        <v>0.47202271588441624</v>
      </c>
    </row>
    <row r="32" spans="1:5" s="115" customFormat="1" ht="9" customHeight="1">
      <c r="A32" s="24"/>
      <c r="B32" s="27"/>
      <c r="C32" s="27"/>
      <c r="D32" s="27"/>
      <c r="E32" s="167"/>
    </row>
    <row r="33" spans="1:5" s="115" customFormat="1" ht="15.75">
      <c r="A33" s="112" t="s">
        <v>107</v>
      </c>
      <c r="B33" s="27"/>
      <c r="C33" s="27"/>
      <c r="D33" s="27"/>
      <c r="E33" s="167"/>
    </row>
    <row r="34" spans="1:5" s="115" customFormat="1" ht="15.75">
      <c r="A34" s="114" t="s">
        <v>759</v>
      </c>
      <c r="B34" s="28">
        <f>SUM(B35:B36)</f>
        <v>1500</v>
      </c>
      <c r="C34" s="28">
        <f>SUM(C35:C36)</f>
        <v>1500</v>
      </c>
      <c r="D34" s="28">
        <f>SUM(D35:D36)</f>
        <v>1459</v>
      </c>
      <c r="E34" s="166">
        <f t="shared" si="1"/>
        <v>0.9726666666666667</v>
      </c>
    </row>
    <row r="35" spans="1:5" s="115" customFormat="1" ht="15.75">
      <c r="A35" s="24" t="s">
        <v>760</v>
      </c>
      <c r="B35" s="27"/>
      <c r="C35" s="27"/>
      <c r="D35" s="27"/>
      <c r="E35" s="167"/>
    </row>
    <row r="36" spans="1:5" s="115" customFormat="1" ht="15.75">
      <c r="A36" s="24" t="s">
        <v>761</v>
      </c>
      <c r="B36" s="27">
        <v>1500</v>
      </c>
      <c r="C36" s="27">
        <v>1500</v>
      </c>
      <c r="D36" s="27">
        <v>1459</v>
      </c>
      <c r="E36" s="167">
        <f t="shared" si="1"/>
        <v>0.9726666666666667</v>
      </c>
    </row>
    <row r="37" spans="1:5" s="115" customFormat="1" ht="15.75">
      <c r="A37" s="24" t="s">
        <v>130</v>
      </c>
      <c r="B37" s="27"/>
      <c r="C37" s="27"/>
      <c r="D37" s="27"/>
      <c r="E37" s="167"/>
    </row>
    <row r="38" spans="1:5" s="115" customFormat="1" ht="15.75">
      <c r="A38" s="114" t="s">
        <v>762</v>
      </c>
      <c r="B38" s="28">
        <f>SUM(B39:B43)</f>
        <v>70669</v>
      </c>
      <c r="C38" s="28">
        <f>SUM(C39:C43)</f>
        <v>76331</v>
      </c>
      <c r="D38" s="28">
        <f>SUM(D39:D43)</f>
        <v>33321</v>
      </c>
      <c r="E38" s="166">
        <f t="shared" si="1"/>
        <v>0.43653299445834587</v>
      </c>
    </row>
    <row r="39" spans="1:5" s="115" customFormat="1" ht="15.75">
      <c r="A39" s="24" t="s">
        <v>763</v>
      </c>
      <c r="B39" s="27">
        <v>34312</v>
      </c>
      <c r="C39" s="27">
        <v>37126</v>
      </c>
      <c r="D39" s="27">
        <v>14841</v>
      </c>
      <c r="E39" s="167">
        <f t="shared" si="1"/>
        <v>0.3997468081667834</v>
      </c>
    </row>
    <row r="40" spans="1:5" s="115" customFormat="1" ht="15.75">
      <c r="A40" s="24" t="s">
        <v>764</v>
      </c>
      <c r="B40" s="27">
        <v>9820</v>
      </c>
      <c r="C40" s="27">
        <v>10664</v>
      </c>
      <c r="D40" s="27">
        <v>4442</v>
      </c>
      <c r="E40" s="167">
        <f t="shared" si="1"/>
        <v>0.4165416354088522</v>
      </c>
    </row>
    <row r="41" spans="1:5" s="115" customFormat="1" ht="15.75">
      <c r="A41" s="24" t="s">
        <v>765</v>
      </c>
      <c r="B41" s="27">
        <v>26537</v>
      </c>
      <c r="C41" s="27">
        <v>28541</v>
      </c>
      <c r="D41" s="27">
        <v>14038</v>
      </c>
      <c r="E41" s="167">
        <f t="shared" si="1"/>
        <v>0.49185382432290387</v>
      </c>
    </row>
    <row r="42" spans="1:5" s="115" customFormat="1" ht="15.75">
      <c r="A42" s="24" t="s">
        <v>284</v>
      </c>
      <c r="B42" s="27"/>
      <c r="C42" s="27"/>
      <c r="D42" s="27"/>
      <c r="E42" s="167"/>
    </row>
    <row r="43" spans="1:5" s="115" customFormat="1" ht="15.75">
      <c r="A43" s="24" t="s">
        <v>766</v>
      </c>
      <c r="B43" s="27"/>
      <c r="C43" s="27"/>
      <c r="D43" s="27"/>
      <c r="E43" s="167"/>
    </row>
    <row r="44" spans="1:5" s="115" customFormat="1" ht="15.75">
      <c r="A44" s="114" t="s">
        <v>767</v>
      </c>
      <c r="B44" s="28">
        <f>B34+B38</f>
        <v>72169</v>
      </c>
      <c r="C44" s="28">
        <f>C34+C38</f>
        <v>77831</v>
      </c>
      <c r="D44" s="28">
        <f>D34+D38</f>
        <v>34780</v>
      </c>
      <c r="E44" s="166">
        <f t="shared" si="1"/>
        <v>0.44686564479449065</v>
      </c>
    </row>
    <row r="45" spans="1:5" s="115" customFormat="1" ht="15.75">
      <c r="A45" s="114" t="s">
        <v>768</v>
      </c>
      <c r="B45" s="28">
        <f>SUM(B46:B47)</f>
        <v>0</v>
      </c>
      <c r="C45" s="28">
        <f>SUM(C46:C47)</f>
        <v>0</v>
      </c>
      <c r="D45" s="28">
        <f>SUM(D46:D47)</f>
        <v>1701</v>
      </c>
      <c r="E45" s="167"/>
    </row>
    <row r="46" spans="1:5" s="115" customFormat="1" ht="15.75">
      <c r="A46" s="24" t="s">
        <v>769</v>
      </c>
      <c r="B46" s="28"/>
      <c r="C46" s="27"/>
      <c r="D46" s="27"/>
      <c r="E46" s="167"/>
    </row>
    <row r="47" spans="1:5" s="115" customFormat="1" ht="15.75">
      <c r="A47" s="24" t="s">
        <v>131</v>
      </c>
      <c r="B47" s="28"/>
      <c r="C47" s="27"/>
      <c r="D47" s="27">
        <v>1701</v>
      </c>
      <c r="E47" s="167"/>
    </row>
    <row r="48" spans="1:5" s="115" customFormat="1" ht="15.75">
      <c r="A48" s="112" t="s">
        <v>770</v>
      </c>
      <c r="B48" s="28">
        <f>SUM(B44:B46)</f>
        <v>72169</v>
      </c>
      <c r="C48" s="28">
        <f>SUM(C44:C46)</f>
        <v>77831</v>
      </c>
      <c r="D48" s="28">
        <f>D44+D45</f>
        <v>36481</v>
      </c>
      <c r="E48" s="166">
        <f t="shared" si="1"/>
        <v>0.46872068969947706</v>
      </c>
    </row>
    <row r="49" spans="2:5" ht="15.75">
      <c r="B49" s="25"/>
      <c r="C49" s="25"/>
      <c r="D49" s="25"/>
      <c r="E49" s="25"/>
    </row>
  </sheetData>
  <mergeCells count="4">
    <mergeCell ref="A1:E1"/>
    <mergeCell ref="A2:E2"/>
    <mergeCell ref="A3:E3"/>
    <mergeCell ref="A4:E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T18"/>
  <sheetViews>
    <sheetView workbookViewId="0" topLeftCell="D8">
      <selection activeCell="K18" sqref="K18"/>
    </sheetView>
  </sheetViews>
  <sheetFormatPr defaultColWidth="9.140625" defaultRowHeight="12.75"/>
  <cols>
    <col min="1" max="1" width="4.57421875" style="1" customWidth="1"/>
    <col min="2" max="2" width="23.00390625" style="1" customWidth="1"/>
    <col min="3" max="5" width="8.421875" style="1" bestFit="1" customWidth="1"/>
    <col min="6" max="6" width="7.140625" style="1" customWidth="1"/>
    <col min="7" max="8" width="7.28125" style="1" bestFit="1" customWidth="1"/>
    <col min="9" max="11" width="8.421875" style="1" bestFit="1" customWidth="1"/>
    <col min="12" max="12" width="8.421875" style="1" customWidth="1"/>
    <col min="13" max="14" width="8.421875" style="1" bestFit="1" customWidth="1"/>
    <col min="15" max="17" width="7.28125" style="1" bestFit="1" customWidth="1"/>
    <col min="18" max="20" width="8.421875" style="1" bestFit="1" customWidth="1"/>
    <col min="21" max="16384" width="9.140625" style="1" customWidth="1"/>
  </cols>
  <sheetData>
    <row r="1" spans="9:20" ht="15.75">
      <c r="I1" s="189" t="s">
        <v>168</v>
      </c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</row>
    <row r="2" spans="1:20" ht="19.5" customHeight="1">
      <c r="A2" s="191" t="s">
        <v>880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</row>
    <row r="3" spans="1:20" ht="19.5" customHeight="1">
      <c r="A3" s="191" t="s">
        <v>110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</row>
    <row r="4" spans="1:20" ht="19.5" customHeight="1">
      <c r="A4" s="191" t="s">
        <v>803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</row>
    <row r="5" spans="1:20" ht="19.5" customHeight="1">
      <c r="A5" s="191" t="s">
        <v>872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</row>
    <row r="6" ht="19.5" customHeight="1"/>
    <row r="7" ht="19.5" customHeight="1"/>
    <row r="8" spans="1:20" s="7" customFormat="1" ht="19.5" customHeight="1">
      <c r="A8" s="196" t="s">
        <v>873</v>
      </c>
      <c r="B8" s="196"/>
      <c r="C8" s="238" t="s">
        <v>804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40"/>
      <c r="O8" s="241" t="s">
        <v>261</v>
      </c>
      <c r="P8" s="242"/>
      <c r="Q8" s="242"/>
      <c r="R8" s="196" t="s">
        <v>882</v>
      </c>
      <c r="S8" s="196"/>
      <c r="T8" s="196"/>
    </row>
    <row r="9" spans="1:20" s="7" customFormat="1" ht="19.5" customHeight="1">
      <c r="A9" s="196"/>
      <c r="B9" s="196"/>
      <c r="C9" s="243" t="s">
        <v>805</v>
      </c>
      <c r="D9" s="243"/>
      <c r="E9" s="243"/>
      <c r="F9" s="244" t="s">
        <v>262</v>
      </c>
      <c r="G9" s="245"/>
      <c r="H9" s="246"/>
      <c r="I9" s="243" t="s">
        <v>344</v>
      </c>
      <c r="J9" s="243"/>
      <c r="K9" s="243"/>
      <c r="L9" s="244" t="s">
        <v>882</v>
      </c>
      <c r="M9" s="245"/>
      <c r="N9" s="246"/>
      <c r="O9" s="242"/>
      <c r="P9" s="242"/>
      <c r="Q9" s="242"/>
      <c r="R9" s="196"/>
      <c r="S9" s="196"/>
      <c r="T9" s="196"/>
    </row>
    <row r="10" spans="1:20" s="7" customFormat="1" ht="38.25">
      <c r="A10" s="196"/>
      <c r="B10" s="196"/>
      <c r="C10" s="6" t="s">
        <v>534</v>
      </c>
      <c r="D10" s="6" t="s">
        <v>530</v>
      </c>
      <c r="E10" s="6" t="s">
        <v>522</v>
      </c>
      <c r="F10" s="6" t="s">
        <v>534</v>
      </c>
      <c r="G10" s="6" t="s">
        <v>530</v>
      </c>
      <c r="H10" s="6" t="s">
        <v>522</v>
      </c>
      <c r="I10" s="6" t="s">
        <v>534</v>
      </c>
      <c r="J10" s="6" t="s">
        <v>530</v>
      </c>
      <c r="K10" s="6" t="s">
        <v>522</v>
      </c>
      <c r="L10" s="6" t="s">
        <v>534</v>
      </c>
      <c r="M10" s="6" t="s">
        <v>530</v>
      </c>
      <c r="N10" s="6" t="s">
        <v>522</v>
      </c>
      <c r="O10" s="6" t="s">
        <v>534</v>
      </c>
      <c r="P10" s="6" t="s">
        <v>530</v>
      </c>
      <c r="Q10" s="6" t="s">
        <v>522</v>
      </c>
      <c r="R10" s="6" t="s">
        <v>534</v>
      </c>
      <c r="S10" s="6" t="s">
        <v>530</v>
      </c>
      <c r="T10" s="6" t="s">
        <v>522</v>
      </c>
    </row>
    <row r="11" spans="3:17" ht="19.5" customHeight="1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20" ht="30" customHeight="1">
      <c r="A12" s="1" t="s">
        <v>806</v>
      </c>
      <c r="B12" s="14" t="s">
        <v>883</v>
      </c>
      <c r="C12" s="44">
        <v>8637</v>
      </c>
      <c r="D12" s="44">
        <v>8637</v>
      </c>
      <c r="E12" s="44">
        <v>4491</v>
      </c>
      <c r="F12" s="44"/>
      <c r="G12" s="44"/>
      <c r="H12" s="44"/>
      <c r="I12" s="44">
        <v>237771</v>
      </c>
      <c r="J12" s="44">
        <v>243775</v>
      </c>
      <c r="K12" s="44">
        <v>112628</v>
      </c>
      <c r="L12" s="44">
        <f aca="true" t="shared" si="0" ref="L12:M17">C12+F12+I12</f>
        <v>246408</v>
      </c>
      <c r="M12" s="44">
        <f t="shared" si="0"/>
        <v>252412</v>
      </c>
      <c r="N12" s="44">
        <v>117119</v>
      </c>
      <c r="O12" s="44">
        <v>10620</v>
      </c>
      <c r="P12" s="44">
        <v>10820</v>
      </c>
      <c r="Q12" s="44">
        <v>3690</v>
      </c>
      <c r="R12" s="44">
        <f aca="true" t="shared" si="1" ref="R12:T17">L12+O12</f>
        <v>257028</v>
      </c>
      <c r="S12" s="44">
        <f>M12+P12</f>
        <v>263232</v>
      </c>
      <c r="T12" s="44">
        <f t="shared" si="1"/>
        <v>120809</v>
      </c>
    </row>
    <row r="13" spans="1:20" ht="30" customHeight="1">
      <c r="A13" s="1" t="s">
        <v>807</v>
      </c>
      <c r="B13" s="14" t="s">
        <v>7</v>
      </c>
      <c r="C13" s="44">
        <v>70264</v>
      </c>
      <c r="D13" s="44">
        <v>70354</v>
      </c>
      <c r="E13" s="44">
        <v>36584</v>
      </c>
      <c r="F13" s="44"/>
      <c r="G13" s="44"/>
      <c r="H13" s="44"/>
      <c r="I13" s="44">
        <v>72984</v>
      </c>
      <c r="J13" s="44">
        <v>77076</v>
      </c>
      <c r="K13" s="44">
        <v>39632</v>
      </c>
      <c r="L13" s="44">
        <f t="shared" si="0"/>
        <v>143248</v>
      </c>
      <c r="M13" s="44">
        <f t="shared" si="0"/>
        <v>147430</v>
      </c>
      <c r="N13" s="44">
        <v>76216</v>
      </c>
      <c r="O13" s="44"/>
      <c r="P13" s="44"/>
      <c r="Q13" s="44"/>
      <c r="R13" s="44">
        <f t="shared" si="1"/>
        <v>143248</v>
      </c>
      <c r="S13" s="44">
        <f t="shared" si="1"/>
        <v>147430</v>
      </c>
      <c r="T13" s="44">
        <f t="shared" si="1"/>
        <v>76216</v>
      </c>
    </row>
    <row r="14" spans="1:20" ht="30" customHeight="1">
      <c r="A14" s="1" t="s">
        <v>808</v>
      </c>
      <c r="B14" s="14" t="s">
        <v>263</v>
      </c>
      <c r="C14" s="44">
        <v>86792</v>
      </c>
      <c r="D14" s="44">
        <v>86792</v>
      </c>
      <c r="E14" s="44">
        <v>45132</v>
      </c>
      <c r="F14" s="44"/>
      <c r="G14" s="44">
        <v>19021</v>
      </c>
      <c r="H14" s="44">
        <v>9510</v>
      </c>
      <c r="I14" s="44">
        <v>156769</v>
      </c>
      <c r="J14" s="44">
        <v>147161</v>
      </c>
      <c r="K14" s="44">
        <v>75960</v>
      </c>
      <c r="L14" s="44">
        <f t="shared" si="0"/>
        <v>243561</v>
      </c>
      <c r="M14" s="44">
        <f t="shared" si="0"/>
        <v>252974</v>
      </c>
      <c r="N14" s="44">
        <v>130602</v>
      </c>
      <c r="O14" s="44"/>
      <c r="P14" s="44">
        <v>8000</v>
      </c>
      <c r="Q14" s="44">
        <v>3000</v>
      </c>
      <c r="R14" s="44">
        <f t="shared" si="1"/>
        <v>243561</v>
      </c>
      <c r="S14" s="44">
        <f t="shared" si="1"/>
        <v>260974</v>
      </c>
      <c r="T14" s="44">
        <f t="shared" si="1"/>
        <v>133602</v>
      </c>
    </row>
    <row r="15" spans="1:20" ht="30" customHeight="1">
      <c r="A15" s="1" t="s">
        <v>809</v>
      </c>
      <c r="B15" s="14" t="s">
        <v>264</v>
      </c>
      <c r="C15" s="44">
        <v>36195</v>
      </c>
      <c r="D15" s="44">
        <v>36195</v>
      </c>
      <c r="E15" s="44">
        <v>18821</v>
      </c>
      <c r="F15" s="44"/>
      <c r="G15" s="44">
        <v>5480</v>
      </c>
      <c r="H15" s="44">
        <v>2740</v>
      </c>
      <c r="I15" s="44">
        <v>66846</v>
      </c>
      <c r="J15" s="44">
        <v>66414</v>
      </c>
      <c r="K15" s="44">
        <v>32609</v>
      </c>
      <c r="L15" s="44">
        <f t="shared" si="0"/>
        <v>103041</v>
      </c>
      <c r="M15" s="44">
        <f t="shared" si="0"/>
        <v>108089</v>
      </c>
      <c r="N15" s="44">
        <v>54170</v>
      </c>
      <c r="O15" s="44"/>
      <c r="P15" s="44"/>
      <c r="Q15" s="44"/>
      <c r="R15" s="44">
        <f t="shared" si="1"/>
        <v>103041</v>
      </c>
      <c r="S15" s="44">
        <f t="shared" si="1"/>
        <v>108089</v>
      </c>
      <c r="T15" s="44">
        <f t="shared" si="1"/>
        <v>54170</v>
      </c>
    </row>
    <row r="16" spans="1:20" ht="30" customHeight="1">
      <c r="A16" s="1" t="s">
        <v>810</v>
      </c>
      <c r="B16" s="14" t="s">
        <v>9</v>
      </c>
      <c r="C16" s="44">
        <v>75052</v>
      </c>
      <c r="D16" s="44">
        <v>75052</v>
      </c>
      <c r="E16" s="44">
        <v>39027</v>
      </c>
      <c r="F16" s="44"/>
      <c r="G16" s="44">
        <v>7852</v>
      </c>
      <c r="H16" s="44">
        <v>3926</v>
      </c>
      <c r="I16" s="44">
        <v>28757</v>
      </c>
      <c r="J16" s="44">
        <v>32481</v>
      </c>
      <c r="K16" s="44">
        <v>9223</v>
      </c>
      <c r="L16" s="44">
        <f t="shared" si="0"/>
        <v>103809</v>
      </c>
      <c r="M16" s="44">
        <f t="shared" si="0"/>
        <v>115385</v>
      </c>
      <c r="N16" s="44">
        <v>52176</v>
      </c>
      <c r="O16" s="44"/>
      <c r="P16" s="44">
        <v>500</v>
      </c>
      <c r="Q16" s="44"/>
      <c r="R16" s="44">
        <f t="shared" si="1"/>
        <v>103809</v>
      </c>
      <c r="S16" s="44">
        <f t="shared" si="1"/>
        <v>115885</v>
      </c>
      <c r="T16" s="44">
        <f t="shared" si="1"/>
        <v>52176</v>
      </c>
    </row>
    <row r="17" spans="1:20" ht="30" customHeight="1">
      <c r="A17" s="1" t="s">
        <v>811</v>
      </c>
      <c r="B17" s="14" t="s">
        <v>265</v>
      </c>
      <c r="C17" s="44">
        <v>5621</v>
      </c>
      <c r="D17" s="44">
        <v>5621</v>
      </c>
      <c r="E17" s="44">
        <v>2923</v>
      </c>
      <c r="F17" s="44"/>
      <c r="G17" s="44">
        <v>3900</v>
      </c>
      <c r="H17" s="44">
        <v>1950</v>
      </c>
      <c r="I17" s="44">
        <v>51375</v>
      </c>
      <c r="J17" s="44">
        <v>53137</v>
      </c>
      <c r="K17" s="44">
        <v>22960</v>
      </c>
      <c r="L17" s="44">
        <f t="shared" si="0"/>
        <v>56996</v>
      </c>
      <c r="M17" s="44">
        <f t="shared" si="0"/>
        <v>62658</v>
      </c>
      <c r="N17" s="44">
        <v>27833</v>
      </c>
      <c r="O17" s="44">
        <v>1500</v>
      </c>
      <c r="P17" s="44">
        <v>1500</v>
      </c>
      <c r="Q17" s="44">
        <v>1459</v>
      </c>
      <c r="R17" s="44">
        <f t="shared" si="1"/>
        <v>58496</v>
      </c>
      <c r="S17" s="44">
        <f t="shared" si="1"/>
        <v>64158</v>
      </c>
      <c r="T17" s="44">
        <f t="shared" si="1"/>
        <v>29292</v>
      </c>
    </row>
    <row r="18" spans="2:20" s="7" customFormat="1" ht="30" customHeight="1">
      <c r="B18" s="82" t="s">
        <v>812</v>
      </c>
      <c r="C18" s="45">
        <f aca="true" t="shared" si="2" ref="C18:T18">SUM(C12:C17)</f>
        <v>282561</v>
      </c>
      <c r="D18" s="45">
        <f t="shared" si="2"/>
        <v>282651</v>
      </c>
      <c r="E18" s="45">
        <f t="shared" si="2"/>
        <v>146978</v>
      </c>
      <c r="F18" s="45">
        <f t="shared" si="2"/>
        <v>0</v>
      </c>
      <c r="G18" s="45">
        <f t="shared" si="2"/>
        <v>36253</v>
      </c>
      <c r="H18" s="45">
        <f t="shared" si="2"/>
        <v>18126</v>
      </c>
      <c r="I18" s="45">
        <f t="shared" si="2"/>
        <v>614502</v>
      </c>
      <c r="J18" s="45">
        <f t="shared" si="2"/>
        <v>620044</v>
      </c>
      <c r="K18" s="45">
        <f t="shared" si="2"/>
        <v>293012</v>
      </c>
      <c r="L18" s="45">
        <f t="shared" si="2"/>
        <v>897063</v>
      </c>
      <c r="M18" s="45">
        <f t="shared" si="2"/>
        <v>938948</v>
      </c>
      <c r="N18" s="45">
        <f t="shared" si="2"/>
        <v>458116</v>
      </c>
      <c r="O18" s="45">
        <f t="shared" si="2"/>
        <v>12120</v>
      </c>
      <c r="P18" s="45">
        <f t="shared" si="2"/>
        <v>20820</v>
      </c>
      <c r="Q18" s="45">
        <f t="shared" si="2"/>
        <v>8149</v>
      </c>
      <c r="R18" s="45">
        <f t="shared" si="2"/>
        <v>909183</v>
      </c>
      <c r="S18" s="45">
        <f>SUM(S12:S17)</f>
        <v>959768</v>
      </c>
      <c r="T18" s="45">
        <f t="shared" si="2"/>
        <v>466265</v>
      </c>
    </row>
  </sheetData>
  <mergeCells count="13">
    <mergeCell ref="I1:T1"/>
    <mergeCell ref="A2:T2"/>
    <mergeCell ref="A3:T3"/>
    <mergeCell ref="A4:T4"/>
    <mergeCell ref="A5:T5"/>
    <mergeCell ref="A8:B10"/>
    <mergeCell ref="C8:N8"/>
    <mergeCell ref="O8:Q9"/>
    <mergeCell ref="R8:T9"/>
    <mergeCell ref="C9:E9"/>
    <mergeCell ref="F9:H9"/>
    <mergeCell ref="I9:K9"/>
    <mergeCell ref="L9:N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L59"/>
  <sheetViews>
    <sheetView tabSelected="1" workbookViewId="0" topLeftCell="A1">
      <selection activeCell="K37" sqref="K37"/>
    </sheetView>
  </sheetViews>
  <sheetFormatPr defaultColWidth="9.140625" defaultRowHeight="12.75"/>
  <cols>
    <col min="1" max="1" width="3.421875" style="1" customWidth="1"/>
    <col min="2" max="2" width="15.8515625" style="1" customWidth="1"/>
    <col min="3" max="3" width="9.140625" style="1" customWidth="1"/>
    <col min="4" max="4" width="17.140625" style="1" customWidth="1"/>
    <col min="5" max="5" width="17.57421875" style="1" customWidth="1"/>
    <col min="6" max="6" width="25.00390625" style="1" customWidth="1"/>
    <col min="7" max="7" width="9.8515625" style="1" customWidth="1"/>
    <col min="8" max="8" width="11.140625" style="1" customWidth="1"/>
    <col min="9" max="9" width="9.140625" style="1" customWidth="1"/>
    <col min="10" max="10" width="8.421875" style="1" bestFit="1" customWidth="1"/>
    <col min="11" max="11" width="9.140625" style="1" customWidth="1"/>
    <col min="12" max="12" width="9.7109375" style="1" customWidth="1"/>
    <col min="13" max="16384" width="9.140625" style="1" customWidth="1"/>
  </cols>
  <sheetData>
    <row r="1" spans="1:12" ht="15.75">
      <c r="A1" s="189" t="s">
        <v>97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.75">
      <c r="A2" s="191" t="s">
        <v>17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ht="15.75">
      <c r="A3" s="191" t="s">
        <v>98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12" ht="15.75">
      <c r="A4" s="190" t="s">
        <v>18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</row>
    <row r="5" spans="2:10" ht="9" customHeight="1">
      <c r="B5" s="29"/>
      <c r="C5" s="29"/>
      <c r="D5" s="19"/>
      <c r="E5" s="19"/>
      <c r="F5" s="19"/>
      <c r="G5" s="29"/>
      <c r="H5" s="29"/>
      <c r="I5" s="29"/>
      <c r="J5" s="29"/>
    </row>
    <row r="6" spans="1:12" ht="15.75" customHeight="1">
      <c r="A6" s="247" t="s">
        <v>19</v>
      </c>
      <c r="B6" s="248" t="s">
        <v>20</v>
      </c>
      <c r="C6" s="248" t="s">
        <v>21</v>
      </c>
      <c r="D6" s="249" t="s">
        <v>22</v>
      </c>
      <c r="E6" s="250"/>
      <c r="F6" s="251"/>
      <c r="G6" s="269" t="s">
        <v>23</v>
      </c>
      <c r="H6" s="248" t="s">
        <v>24</v>
      </c>
      <c r="I6" s="248" t="s">
        <v>25</v>
      </c>
      <c r="J6" s="248" t="s">
        <v>26</v>
      </c>
      <c r="K6" s="248" t="s">
        <v>27</v>
      </c>
      <c r="L6" s="248" t="s">
        <v>28</v>
      </c>
    </row>
    <row r="7" spans="1:12" ht="28.5" customHeight="1">
      <c r="A7" s="252"/>
      <c r="B7" s="253"/>
      <c r="C7" s="253"/>
      <c r="D7" s="254" t="s">
        <v>29</v>
      </c>
      <c r="E7" s="254" t="s">
        <v>30</v>
      </c>
      <c r="F7" s="254" t="s">
        <v>31</v>
      </c>
      <c r="G7" s="270"/>
      <c r="H7" s="253"/>
      <c r="I7" s="253"/>
      <c r="J7" s="253"/>
      <c r="K7" s="253"/>
      <c r="L7" s="253"/>
    </row>
    <row r="8" spans="1:11" ht="15.75">
      <c r="A8" s="255"/>
      <c r="B8" s="130"/>
      <c r="C8" s="130"/>
      <c r="D8" s="131"/>
      <c r="E8" s="131"/>
      <c r="F8" s="131"/>
      <c r="G8" s="130"/>
      <c r="H8" s="130"/>
      <c r="I8" s="130"/>
      <c r="J8" s="130"/>
      <c r="K8" s="130"/>
    </row>
    <row r="9" spans="1:10" ht="15.75">
      <c r="A9" s="7" t="s">
        <v>333</v>
      </c>
      <c r="B9" s="130"/>
      <c r="C9" s="130"/>
      <c r="D9" s="131"/>
      <c r="E9" s="131"/>
      <c r="F9" s="131"/>
      <c r="G9" s="130"/>
      <c r="H9" s="130"/>
      <c r="I9" s="130"/>
      <c r="J9" s="130"/>
    </row>
    <row r="10" spans="1:10" ht="15.75">
      <c r="A10" s="7"/>
      <c r="B10" s="130"/>
      <c r="C10" s="130"/>
      <c r="D10" s="131"/>
      <c r="E10" s="131"/>
      <c r="F10" s="131"/>
      <c r="G10" s="130"/>
      <c r="H10" s="130"/>
      <c r="I10" s="130"/>
      <c r="J10" s="130"/>
    </row>
    <row r="11" spans="1:10" ht="15.75">
      <c r="A11" s="7" t="s">
        <v>32</v>
      </c>
      <c r="B11" s="130"/>
      <c r="C11" s="130"/>
      <c r="D11" s="131"/>
      <c r="E11" s="131"/>
      <c r="F11" s="131"/>
      <c r="G11" s="130"/>
      <c r="H11" s="130"/>
      <c r="I11" s="130"/>
      <c r="J11" s="130"/>
    </row>
    <row r="12" spans="1:12" ht="60">
      <c r="A12" s="256" t="s">
        <v>385</v>
      </c>
      <c r="B12" s="256" t="s">
        <v>33</v>
      </c>
      <c r="C12" s="256" t="s">
        <v>34</v>
      </c>
      <c r="D12" s="257" t="s">
        <v>35</v>
      </c>
      <c r="E12" s="256" t="s">
        <v>36</v>
      </c>
      <c r="F12" s="256" t="s">
        <v>37</v>
      </c>
      <c r="G12" s="258">
        <v>60</v>
      </c>
      <c r="H12" s="44">
        <v>12973</v>
      </c>
      <c r="I12" s="44">
        <f>H12*G12/100-1</f>
        <v>7782.8</v>
      </c>
      <c r="J12" s="44">
        <f>H12-I12</f>
        <v>5190.2</v>
      </c>
      <c r="K12" s="259" t="s">
        <v>38</v>
      </c>
      <c r="L12" s="44">
        <v>7784</v>
      </c>
    </row>
    <row r="13" spans="1:12" ht="15.75">
      <c r="A13" s="256"/>
      <c r="B13" s="256"/>
      <c r="C13" s="256"/>
      <c r="D13" s="260"/>
      <c r="E13" s="256"/>
      <c r="F13" s="256"/>
      <c r="G13" s="258"/>
      <c r="H13" s="44"/>
      <c r="I13" s="44"/>
      <c r="J13" s="44"/>
      <c r="K13" s="259"/>
      <c r="L13" s="44"/>
    </row>
    <row r="14" spans="1:12" ht="15.75">
      <c r="A14" s="261" t="s">
        <v>39</v>
      </c>
      <c r="B14" s="261"/>
      <c r="C14" s="261"/>
      <c r="D14" s="261"/>
      <c r="E14" s="256"/>
      <c r="F14" s="256"/>
      <c r="G14" s="44"/>
      <c r="H14" s="44"/>
      <c r="I14" s="44"/>
      <c r="J14" s="44"/>
      <c r="L14" s="44"/>
    </row>
    <row r="15" spans="1:12" ht="60">
      <c r="A15" s="256" t="s">
        <v>386</v>
      </c>
      <c r="B15" s="256" t="s">
        <v>33</v>
      </c>
      <c r="C15" s="256" t="s">
        <v>40</v>
      </c>
      <c r="D15" s="257" t="s">
        <v>41</v>
      </c>
      <c r="E15" s="256" t="s">
        <v>42</v>
      </c>
      <c r="F15" s="256" t="s">
        <v>43</v>
      </c>
      <c r="G15" s="258">
        <v>71.55</v>
      </c>
      <c r="H15" s="44">
        <v>209629</v>
      </c>
      <c r="I15" s="44">
        <v>150000</v>
      </c>
      <c r="J15" s="44">
        <f>H15-I15</f>
        <v>59629</v>
      </c>
      <c r="K15" s="259" t="s">
        <v>38</v>
      </c>
      <c r="L15" s="257" t="s">
        <v>44</v>
      </c>
    </row>
    <row r="16" spans="1:12" ht="15.75">
      <c r="A16" s="14"/>
      <c r="B16" s="256"/>
      <c r="C16" s="14"/>
      <c r="D16" s="14"/>
      <c r="E16" s="14"/>
      <c r="F16" s="14"/>
      <c r="G16" s="44"/>
      <c r="H16" s="44"/>
      <c r="I16" s="44"/>
      <c r="J16" s="44"/>
      <c r="L16" s="121"/>
    </row>
    <row r="17" spans="1:12" ht="60">
      <c r="A17" s="256" t="s">
        <v>387</v>
      </c>
      <c r="B17" s="256" t="s">
        <v>33</v>
      </c>
      <c r="C17" s="256" t="s">
        <v>45</v>
      </c>
      <c r="D17" s="257" t="s">
        <v>41</v>
      </c>
      <c r="E17" s="256" t="s">
        <v>42</v>
      </c>
      <c r="F17" s="256" t="s">
        <v>46</v>
      </c>
      <c r="G17" s="44">
        <v>90</v>
      </c>
      <c r="H17" s="44">
        <v>51867</v>
      </c>
      <c r="I17" s="44">
        <f>H17*G17/100</f>
        <v>46680.3</v>
      </c>
      <c r="J17" s="44">
        <f>H17-I17</f>
        <v>5186.699999999997</v>
      </c>
      <c r="K17" s="259" t="s">
        <v>38</v>
      </c>
      <c r="L17" s="257" t="s">
        <v>44</v>
      </c>
    </row>
    <row r="18" spans="1:12" ht="15.75">
      <c r="A18" s="14"/>
      <c r="B18" s="14"/>
      <c r="C18" s="14"/>
      <c r="D18" s="14"/>
      <c r="E18" s="14"/>
      <c r="F18" s="14"/>
      <c r="G18" s="44"/>
      <c r="H18" s="44"/>
      <c r="I18" s="262"/>
      <c r="J18" s="44"/>
      <c r="L18" s="121"/>
    </row>
    <row r="19" spans="1:12" ht="60">
      <c r="A19" s="256" t="s">
        <v>388</v>
      </c>
      <c r="B19" s="256" t="s">
        <v>33</v>
      </c>
      <c r="C19" s="256" t="s">
        <v>47</v>
      </c>
      <c r="D19" s="257" t="s">
        <v>41</v>
      </c>
      <c r="E19" s="256" t="s">
        <v>42</v>
      </c>
      <c r="F19" s="256" t="s">
        <v>48</v>
      </c>
      <c r="G19" s="44">
        <v>90</v>
      </c>
      <c r="H19" s="44">
        <v>122229</v>
      </c>
      <c r="I19" s="44">
        <v>110000</v>
      </c>
      <c r="J19" s="44">
        <f>H19-I19</f>
        <v>12229</v>
      </c>
      <c r="K19" s="259" t="s">
        <v>38</v>
      </c>
      <c r="L19" s="257" t="s">
        <v>44</v>
      </c>
    </row>
    <row r="20" spans="1:12" ht="15.75">
      <c r="A20" s="256"/>
      <c r="B20" s="256"/>
      <c r="C20" s="256"/>
      <c r="D20" s="257"/>
      <c r="E20" s="256"/>
      <c r="F20" s="256"/>
      <c r="G20" s="44"/>
      <c r="H20" s="44"/>
      <c r="I20" s="262"/>
      <c r="J20" s="44"/>
      <c r="K20" s="259"/>
      <c r="L20" s="44"/>
    </row>
    <row r="21" spans="1:12" ht="60" customHeight="1">
      <c r="A21" s="256" t="s">
        <v>389</v>
      </c>
      <c r="B21" s="256" t="s">
        <v>33</v>
      </c>
      <c r="C21" s="256" t="s">
        <v>49</v>
      </c>
      <c r="D21" s="257" t="s">
        <v>50</v>
      </c>
      <c r="E21" s="256" t="s">
        <v>51</v>
      </c>
      <c r="F21" s="256" t="s">
        <v>52</v>
      </c>
      <c r="G21" s="44">
        <v>90</v>
      </c>
      <c r="H21" s="44">
        <v>357648</v>
      </c>
      <c r="I21" s="44">
        <f>H21*G21/100</f>
        <v>321883.2</v>
      </c>
      <c r="J21" s="44">
        <f>H21-I21</f>
        <v>35764.79999999999</v>
      </c>
      <c r="K21" s="259" t="s">
        <v>38</v>
      </c>
      <c r="L21" s="44"/>
    </row>
    <row r="22" spans="1:12" ht="15.75">
      <c r="A22" s="256"/>
      <c r="B22" s="256"/>
      <c r="C22" s="256"/>
      <c r="D22" s="257"/>
      <c r="E22" s="256"/>
      <c r="F22" s="256"/>
      <c r="G22" s="44"/>
      <c r="H22" s="44"/>
      <c r="I22" s="44"/>
      <c r="J22" s="44"/>
      <c r="K22" s="259"/>
      <c r="L22" s="44"/>
    </row>
    <row r="23" spans="1:12" ht="45">
      <c r="A23" s="256" t="s">
        <v>390</v>
      </c>
      <c r="B23" s="256" t="s">
        <v>53</v>
      </c>
      <c r="C23" s="256" t="s">
        <v>54</v>
      </c>
      <c r="D23" s="257" t="s">
        <v>54</v>
      </c>
      <c r="E23" s="256" t="s">
        <v>55</v>
      </c>
      <c r="F23" s="256" t="s">
        <v>56</v>
      </c>
      <c r="G23" s="44">
        <v>40</v>
      </c>
      <c r="H23" s="44">
        <v>512</v>
      </c>
      <c r="I23" s="44">
        <v>202</v>
      </c>
      <c r="J23" s="44">
        <f>H23-I23</f>
        <v>310</v>
      </c>
      <c r="K23" s="259" t="s">
        <v>835</v>
      </c>
      <c r="L23" s="44"/>
    </row>
    <row r="24" spans="1:12" ht="12.75" customHeight="1">
      <c r="A24" s="256"/>
      <c r="B24" s="256"/>
      <c r="C24" s="256"/>
      <c r="D24" s="257"/>
      <c r="E24" s="256"/>
      <c r="F24" s="256"/>
      <c r="G24" s="44"/>
      <c r="H24" s="44"/>
      <c r="I24" s="44"/>
      <c r="J24" s="44"/>
      <c r="K24" s="259"/>
      <c r="L24" s="44"/>
    </row>
    <row r="25" spans="1:12" ht="45">
      <c r="A25" s="256" t="s">
        <v>391</v>
      </c>
      <c r="B25" s="256" t="s">
        <v>57</v>
      </c>
      <c r="C25" s="256" t="s">
        <v>58</v>
      </c>
      <c r="D25" s="257"/>
      <c r="E25" s="256" t="s">
        <v>59</v>
      </c>
      <c r="F25" s="256" t="s">
        <v>60</v>
      </c>
      <c r="G25" s="44">
        <v>49</v>
      </c>
      <c r="H25" s="44">
        <v>11760</v>
      </c>
      <c r="I25" s="44">
        <v>5760</v>
      </c>
      <c r="J25" s="44">
        <f aca="true" t="shared" si="0" ref="J25:J33">H25-I25</f>
        <v>6000</v>
      </c>
      <c r="K25" s="259" t="s">
        <v>38</v>
      </c>
      <c r="L25" s="44">
        <v>3000</v>
      </c>
    </row>
    <row r="26" spans="1:12" ht="15.75">
      <c r="A26" s="256"/>
      <c r="B26" s="256"/>
      <c r="C26" s="256"/>
      <c r="D26" s="257"/>
      <c r="E26" s="256"/>
      <c r="F26" s="256"/>
      <c r="G26" s="44"/>
      <c r="H26" s="44"/>
      <c r="I26" s="44"/>
      <c r="J26" s="44"/>
      <c r="K26" s="259"/>
      <c r="L26" s="44"/>
    </row>
    <row r="27" spans="1:12" ht="60">
      <c r="A27" s="256" t="s">
        <v>392</v>
      </c>
      <c r="B27" s="256" t="s">
        <v>61</v>
      </c>
      <c r="C27" s="256" t="s">
        <v>62</v>
      </c>
      <c r="D27" s="257" t="s">
        <v>63</v>
      </c>
      <c r="E27" s="256" t="s">
        <v>64</v>
      </c>
      <c r="F27" s="256" t="s">
        <v>65</v>
      </c>
      <c r="G27" s="44">
        <v>50</v>
      </c>
      <c r="H27" s="44">
        <v>13420</v>
      </c>
      <c r="I27" s="44">
        <v>6710</v>
      </c>
      <c r="J27" s="44">
        <f t="shared" si="0"/>
        <v>6710</v>
      </c>
      <c r="K27" s="256" t="s">
        <v>66</v>
      </c>
      <c r="L27" s="44">
        <v>6710</v>
      </c>
    </row>
    <row r="28" spans="1:12" ht="14.25" customHeight="1">
      <c r="A28" s="256"/>
      <c r="B28" s="256"/>
      <c r="C28" s="256"/>
      <c r="D28" s="257"/>
      <c r="E28" s="256"/>
      <c r="F28" s="256"/>
      <c r="G28" s="44"/>
      <c r="H28" s="44"/>
      <c r="I28" s="44"/>
      <c r="J28" s="44"/>
      <c r="K28" s="259"/>
      <c r="L28" s="44"/>
    </row>
    <row r="29" spans="1:12" ht="91.5" customHeight="1">
      <c r="A29" s="256" t="s">
        <v>393</v>
      </c>
      <c r="B29" s="256" t="s">
        <v>33</v>
      </c>
      <c r="C29" s="256" t="s">
        <v>67</v>
      </c>
      <c r="D29" s="257" t="s">
        <v>68</v>
      </c>
      <c r="E29" s="256" t="s">
        <v>69</v>
      </c>
      <c r="F29" s="256" t="s">
        <v>70</v>
      </c>
      <c r="G29" s="44">
        <v>60</v>
      </c>
      <c r="H29" s="44">
        <v>19733</v>
      </c>
      <c r="I29" s="44">
        <v>11840</v>
      </c>
      <c r="J29" s="44">
        <f t="shared" si="0"/>
        <v>7893</v>
      </c>
      <c r="K29" s="259" t="s">
        <v>38</v>
      </c>
      <c r="L29" s="263" t="s">
        <v>71</v>
      </c>
    </row>
    <row r="30" spans="1:12" ht="12.75" customHeight="1">
      <c r="A30" s="256"/>
      <c r="B30" s="256"/>
      <c r="C30" s="256"/>
      <c r="D30" s="257"/>
      <c r="E30" s="256"/>
      <c r="F30" s="256"/>
      <c r="G30" s="44"/>
      <c r="H30" s="44"/>
      <c r="I30" s="44"/>
      <c r="J30" s="44"/>
      <c r="K30" s="259"/>
      <c r="L30" s="44"/>
    </row>
    <row r="31" spans="1:12" ht="45">
      <c r="A31" s="256" t="s">
        <v>394</v>
      </c>
      <c r="B31" s="256" t="s">
        <v>53</v>
      </c>
      <c r="C31" s="256" t="s">
        <v>54</v>
      </c>
      <c r="D31" s="257" t="s">
        <v>54</v>
      </c>
      <c r="E31" s="256" t="s">
        <v>72</v>
      </c>
      <c r="F31" s="256" t="s">
        <v>73</v>
      </c>
      <c r="G31" s="44">
        <v>90</v>
      </c>
      <c r="H31" s="44">
        <v>2190</v>
      </c>
      <c r="I31" s="44">
        <v>1971</v>
      </c>
      <c r="J31" s="44">
        <f t="shared" si="0"/>
        <v>219</v>
      </c>
      <c r="K31" s="259"/>
      <c r="L31" s="44"/>
    </row>
    <row r="32" ht="12.75" customHeight="1">
      <c r="J32" s="44"/>
    </row>
    <row r="33" spans="1:12" s="124" customFormat="1" ht="60">
      <c r="A33" s="256">
        <v>11</v>
      </c>
      <c r="B33" s="256" t="s">
        <v>76</v>
      </c>
      <c r="C33" s="256" t="s">
        <v>77</v>
      </c>
      <c r="D33" s="257" t="s">
        <v>99</v>
      </c>
      <c r="E33" s="256" t="s">
        <v>100</v>
      </c>
      <c r="F33" s="256" t="s">
        <v>101</v>
      </c>
      <c r="G33" s="44">
        <v>92</v>
      </c>
      <c r="H33" s="44">
        <v>10000</v>
      </c>
      <c r="I33" s="44">
        <v>9200</v>
      </c>
      <c r="J33" s="44">
        <f t="shared" si="0"/>
        <v>800</v>
      </c>
      <c r="K33" s="259" t="s">
        <v>38</v>
      </c>
      <c r="L33" s="262"/>
    </row>
    <row r="34" spans="1:12" ht="15.75">
      <c r="A34" s="256"/>
      <c r="B34" s="261" t="s">
        <v>78</v>
      </c>
      <c r="C34" s="261"/>
      <c r="D34" s="261"/>
      <c r="E34" s="264"/>
      <c r="F34" s="264"/>
      <c r="G34" s="45"/>
      <c r="H34" s="45">
        <f>SUM(H12:H33)</f>
        <v>811961</v>
      </c>
      <c r="I34" s="45">
        <f>SUM(I12:I33)</f>
        <v>672029.3</v>
      </c>
      <c r="J34" s="45">
        <f>SUM(J12:J33)</f>
        <v>139931.69999999998</v>
      </c>
      <c r="K34" s="45">
        <f>SUM(K12:K33)</f>
        <v>0</v>
      </c>
      <c r="L34" s="45">
        <f>SUM(L12:L33)</f>
        <v>17494</v>
      </c>
    </row>
    <row r="35" spans="1:12" ht="13.5" customHeight="1">
      <c r="A35" s="256"/>
      <c r="B35" s="265"/>
      <c r="C35" s="265"/>
      <c r="D35" s="265"/>
      <c r="E35" s="264"/>
      <c r="F35" s="264"/>
      <c r="G35" s="45"/>
      <c r="H35" s="45"/>
      <c r="I35" s="45"/>
      <c r="J35" s="45"/>
      <c r="K35" s="259"/>
      <c r="L35" s="44"/>
    </row>
    <row r="36" spans="1:12" ht="15.75">
      <c r="A36" s="261" t="s">
        <v>79</v>
      </c>
      <c r="B36" s="261"/>
      <c r="C36" s="261"/>
      <c r="D36" s="261"/>
      <c r="E36" s="261"/>
      <c r="F36" s="261"/>
      <c r="G36" s="45"/>
      <c r="H36" s="45"/>
      <c r="I36" s="45"/>
      <c r="J36" s="45"/>
      <c r="K36" s="259"/>
      <c r="L36" s="44"/>
    </row>
    <row r="37" spans="1:12" ht="51">
      <c r="A37" s="266" t="s">
        <v>396</v>
      </c>
      <c r="B37" s="257" t="s">
        <v>80</v>
      </c>
      <c r="C37" s="266" t="s">
        <v>54</v>
      </c>
      <c r="D37" s="256" t="s">
        <v>81</v>
      </c>
      <c r="E37" s="266"/>
      <c r="F37" s="256" t="s">
        <v>82</v>
      </c>
      <c r="G37" s="44">
        <v>65</v>
      </c>
      <c r="H37" s="44">
        <v>964</v>
      </c>
      <c r="I37" s="44">
        <v>628</v>
      </c>
      <c r="J37" s="44">
        <v>364</v>
      </c>
      <c r="K37" s="272" t="s">
        <v>83</v>
      </c>
      <c r="L37" s="44">
        <v>600</v>
      </c>
    </row>
    <row r="38" spans="1:12" ht="15.75">
      <c r="A38" s="266"/>
      <c r="B38" s="267"/>
      <c r="C38" s="266"/>
      <c r="D38" s="266"/>
      <c r="E38" s="266"/>
      <c r="F38" s="266"/>
      <c r="G38" s="44"/>
      <c r="H38" s="44"/>
      <c r="I38" s="44"/>
      <c r="J38" s="44"/>
      <c r="K38" s="259"/>
      <c r="L38" s="44"/>
    </row>
    <row r="39" spans="1:12" ht="60">
      <c r="A39" s="256" t="s">
        <v>397</v>
      </c>
      <c r="B39" s="257" t="s">
        <v>80</v>
      </c>
      <c r="C39" s="14"/>
      <c r="D39" s="256" t="s">
        <v>84</v>
      </c>
      <c r="E39" s="256" t="s">
        <v>85</v>
      </c>
      <c r="F39" s="256" t="s">
        <v>86</v>
      </c>
      <c r="G39" s="44">
        <v>72</v>
      </c>
      <c r="H39" s="44">
        <v>2188</v>
      </c>
      <c r="I39" s="44">
        <v>1588</v>
      </c>
      <c r="J39" s="44">
        <v>600</v>
      </c>
      <c r="K39" s="259" t="s">
        <v>38</v>
      </c>
      <c r="L39" s="44">
        <v>1200</v>
      </c>
    </row>
    <row r="40" spans="1:12" ht="15.75">
      <c r="A40" s="256"/>
      <c r="B40" s="257"/>
      <c r="C40" s="14"/>
      <c r="D40" s="14"/>
      <c r="E40" s="256"/>
      <c r="F40" s="256"/>
      <c r="G40" s="44"/>
      <c r="H40" s="44"/>
      <c r="I40" s="44"/>
      <c r="J40" s="44"/>
      <c r="K40" s="259"/>
      <c r="L40" s="44"/>
    </row>
    <row r="41" spans="1:12" ht="120">
      <c r="A41" s="256" t="s">
        <v>398</v>
      </c>
      <c r="B41" s="256" t="s">
        <v>87</v>
      </c>
      <c r="C41" s="14"/>
      <c r="D41" s="256" t="s">
        <v>88</v>
      </c>
      <c r="E41" s="256" t="s">
        <v>89</v>
      </c>
      <c r="F41" s="256" t="s">
        <v>90</v>
      </c>
      <c r="G41" s="44">
        <v>65</v>
      </c>
      <c r="H41" s="44">
        <v>7639</v>
      </c>
      <c r="I41" s="44">
        <v>4950</v>
      </c>
      <c r="J41" s="44">
        <v>2689</v>
      </c>
      <c r="K41" s="271" t="s">
        <v>91</v>
      </c>
      <c r="L41" s="44">
        <v>3465</v>
      </c>
    </row>
    <row r="42" spans="1:12" ht="15.75">
      <c r="A42" s="256"/>
      <c r="B42" s="256"/>
      <c r="C42" s="14"/>
      <c r="D42" s="14"/>
      <c r="E42" s="256"/>
      <c r="F42" s="256"/>
      <c r="G42" s="44"/>
      <c r="H42" s="44"/>
      <c r="I42" s="44"/>
      <c r="J42" s="44"/>
      <c r="K42" s="256"/>
      <c r="L42" s="44"/>
    </row>
    <row r="43" spans="1:12" ht="90">
      <c r="A43" s="256" t="s">
        <v>399</v>
      </c>
      <c r="B43" s="256" t="s">
        <v>92</v>
      </c>
      <c r="C43" s="14"/>
      <c r="D43" s="14"/>
      <c r="E43" s="256" t="s">
        <v>93</v>
      </c>
      <c r="F43" s="256" t="s">
        <v>94</v>
      </c>
      <c r="G43" s="44">
        <v>100</v>
      </c>
      <c r="H43" s="44">
        <v>882</v>
      </c>
      <c r="I43" s="44"/>
      <c r="J43" s="44"/>
      <c r="K43" s="259"/>
      <c r="L43" s="44">
        <v>882</v>
      </c>
    </row>
    <row r="44" spans="1:12" ht="15.75">
      <c r="A44" s="256"/>
      <c r="B44" s="256"/>
      <c r="C44" s="14"/>
      <c r="D44" s="14"/>
      <c r="E44" s="256"/>
      <c r="F44" s="256"/>
      <c r="G44" s="44"/>
      <c r="H44" s="44"/>
      <c r="I44" s="44"/>
      <c r="J44" s="44"/>
      <c r="K44" s="259"/>
      <c r="L44" s="44"/>
    </row>
    <row r="45" spans="1:12" ht="45">
      <c r="A45" s="256" t="s">
        <v>400</v>
      </c>
      <c r="B45" s="256" t="s">
        <v>74</v>
      </c>
      <c r="C45" s="256"/>
      <c r="D45" s="257"/>
      <c r="E45" s="256" t="s">
        <v>96</v>
      </c>
      <c r="F45" s="256" t="s">
        <v>75</v>
      </c>
      <c r="G45" s="44">
        <v>100</v>
      </c>
      <c r="H45" s="44">
        <v>400</v>
      </c>
      <c r="I45" s="44">
        <v>400</v>
      </c>
      <c r="J45" s="44"/>
      <c r="K45" s="259"/>
      <c r="L45" s="44">
        <v>400</v>
      </c>
    </row>
    <row r="46" spans="1:12" ht="15.75" customHeight="1">
      <c r="A46" s="268"/>
      <c r="B46" s="261" t="s">
        <v>95</v>
      </c>
      <c r="C46" s="261"/>
      <c r="D46" s="261"/>
      <c r="E46" s="261"/>
      <c r="F46" s="261"/>
      <c r="G46" s="44"/>
      <c r="H46" s="45">
        <f>SUM(H37:H45)</f>
        <v>12073</v>
      </c>
      <c r="I46" s="45">
        <f>SUM(I37:I45)</f>
        <v>7566</v>
      </c>
      <c r="J46" s="45">
        <f>SUM(J37:J45)</f>
        <v>3653</v>
      </c>
      <c r="K46" s="45"/>
      <c r="L46" s="45">
        <f>SUM(L37:L45)</f>
        <v>6547</v>
      </c>
    </row>
    <row r="47" spans="1:12" ht="15.75">
      <c r="A47" s="256"/>
      <c r="B47" s="257"/>
      <c r="C47" s="14"/>
      <c r="D47" s="14"/>
      <c r="E47" s="256"/>
      <c r="F47" s="256"/>
      <c r="G47" s="44"/>
      <c r="H47" s="44"/>
      <c r="I47" s="44"/>
      <c r="J47" s="44"/>
      <c r="K47" s="259"/>
      <c r="L47" s="44"/>
    </row>
    <row r="48" spans="1:12" ht="15.75">
      <c r="A48" s="21" t="s">
        <v>879</v>
      </c>
      <c r="B48" s="21"/>
      <c r="C48" s="21"/>
      <c r="D48" s="21"/>
      <c r="E48" s="21"/>
      <c r="F48" s="21"/>
      <c r="G48" s="45"/>
      <c r="H48" s="45">
        <f>H34+H46</f>
        <v>824034</v>
      </c>
      <c r="I48" s="45">
        <f>I34+I46</f>
        <v>679595.3</v>
      </c>
      <c r="J48" s="45">
        <f>J34+J46</f>
        <v>143584.69999999998</v>
      </c>
      <c r="K48" s="45"/>
      <c r="L48" s="45">
        <f>L34+L46</f>
        <v>24041</v>
      </c>
    </row>
    <row r="49" spans="1:10" ht="15.75">
      <c r="A49" s="14"/>
      <c r="B49" s="14"/>
      <c r="C49" s="14"/>
      <c r="D49" s="14"/>
      <c r="E49" s="14"/>
      <c r="F49" s="14"/>
      <c r="G49" s="44"/>
      <c r="H49" s="44"/>
      <c r="I49" s="44"/>
      <c r="J49" s="44"/>
    </row>
    <row r="50" spans="1:10" ht="15.75">
      <c r="A50" s="14"/>
      <c r="B50" s="14"/>
      <c r="C50" s="14"/>
      <c r="D50" s="14"/>
      <c r="E50" s="14"/>
      <c r="F50" s="14"/>
      <c r="G50" s="44"/>
      <c r="H50" s="44"/>
      <c r="I50" s="44"/>
      <c r="J50" s="44"/>
    </row>
    <row r="51" spans="1:10" ht="15.75">
      <c r="A51" s="14"/>
      <c r="B51" s="14"/>
      <c r="C51" s="14"/>
      <c r="D51" s="14"/>
      <c r="E51" s="14"/>
      <c r="F51" s="14"/>
      <c r="G51" s="44"/>
      <c r="H51" s="44"/>
      <c r="I51" s="44"/>
      <c r="J51" s="44"/>
    </row>
    <row r="52" spans="1:10" ht="15.75">
      <c r="A52" s="14"/>
      <c r="B52" s="14"/>
      <c r="C52" s="14"/>
      <c r="D52" s="14"/>
      <c r="E52" s="14"/>
      <c r="F52" s="14"/>
      <c r="G52" s="44"/>
      <c r="H52" s="44"/>
      <c r="I52" s="44"/>
      <c r="J52" s="44"/>
    </row>
    <row r="53" spans="1:10" ht="15.75">
      <c r="A53" s="14"/>
      <c r="B53" s="14"/>
      <c r="C53" s="14"/>
      <c r="D53" s="14"/>
      <c r="E53" s="14"/>
      <c r="F53" s="14"/>
      <c r="G53" s="44"/>
      <c r="H53" s="44"/>
      <c r="I53" s="44"/>
      <c r="J53" s="44"/>
    </row>
    <row r="54" spans="1:10" ht="15.75">
      <c r="A54" s="14"/>
      <c r="B54" s="14"/>
      <c r="C54" s="14"/>
      <c r="D54" s="14"/>
      <c r="E54" s="14"/>
      <c r="F54" s="14"/>
      <c r="G54" s="44"/>
      <c r="H54" s="44"/>
      <c r="I54" s="44"/>
      <c r="J54" s="44"/>
    </row>
    <row r="55" spans="1:10" ht="15.75">
      <c r="A55" s="14"/>
      <c r="B55" s="14"/>
      <c r="C55" s="14"/>
      <c r="D55" s="14"/>
      <c r="E55" s="14"/>
      <c r="F55" s="14"/>
      <c r="G55" s="44"/>
      <c r="H55" s="44"/>
      <c r="I55" s="44"/>
      <c r="J55" s="44"/>
    </row>
    <row r="56" spans="1:10" ht="15.75">
      <c r="A56" s="14"/>
      <c r="B56" s="14"/>
      <c r="C56" s="14"/>
      <c r="D56" s="14"/>
      <c r="E56" s="14"/>
      <c r="F56" s="14"/>
      <c r="G56" s="44"/>
      <c r="H56" s="44"/>
      <c r="I56" s="44"/>
      <c r="J56" s="44"/>
    </row>
    <row r="57" spans="1:10" ht="15.75">
      <c r="A57" s="14"/>
      <c r="B57" s="14"/>
      <c r="C57" s="14"/>
      <c r="D57" s="14"/>
      <c r="E57" s="14"/>
      <c r="F57" s="14"/>
      <c r="G57" s="44"/>
      <c r="H57" s="44"/>
      <c r="I57" s="44"/>
      <c r="J57" s="44"/>
    </row>
    <row r="58" spans="1:10" ht="15.75">
      <c r="A58" s="14"/>
      <c r="B58" s="14"/>
      <c r="C58" s="14"/>
      <c r="D58" s="14"/>
      <c r="E58" s="14"/>
      <c r="F58" s="14"/>
      <c r="G58" s="44"/>
      <c r="H58" s="44"/>
      <c r="I58" s="44"/>
      <c r="J58" s="44"/>
    </row>
    <row r="59" spans="2:10" ht="15.75">
      <c r="B59" s="14"/>
      <c r="C59" s="14"/>
      <c r="D59" s="14"/>
      <c r="E59" s="14"/>
      <c r="F59" s="14"/>
      <c r="G59" s="14"/>
      <c r="H59" s="14"/>
      <c r="I59" s="14"/>
      <c r="J59" s="14"/>
    </row>
  </sheetData>
  <mergeCells count="18">
    <mergeCell ref="A36:F36"/>
    <mergeCell ref="B46:F46"/>
    <mergeCell ref="K6:K7"/>
    <mergeCell ref="L6:L7"/>
    <mergeCell ref="A14:D14"/>
    <mergeCell ref="B34:D34"/>
    <mergeCell ref="G6:G7"/>
    <mergeCell ref="H6:H7"/>
    <mergeCell ref="I6:I7"/>
    <mergeCell ref="J6:J7"/>
    <mergeCell ref="A6:A7"/>
    <mergeCell ref="B6:B7"/>
    <mergeCell ref="C6:C7"/>
    <mergeCell ref="D6:F6"/>
    <mergeCell ref="A1:L1"/>
    <mergeCell ref="A2:L2"/>
    <mergeCell ref="A3:L3"/>
    <mergeCell ref="A4:L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W18"/>
  <sheetViews>
    <sheetView workbookViewId="0" topLeftCell="A1">
      <selection activeCell="R14" sqref="R14"/>
    </sheetView>
  </sheetViews>
  <sheetFormatPr defaultColWidth="9.140625" defaultRowHeight="12.75"/>
  <cols>
    <col min="1" max="1" width="25.8515625" style="59" customWidth="1"/>
    <col min="2" max="2" width="7.421875" style="59" customWidth="1"/>
    <col min="3" max="4" width="7.28125" style="59" bestFit="1" customWidth="1"/>
    <col min="5" max="5" width="6.421875" style="59" customWidth="1"/>
    <col min="6" max="6" width="6.140625" style="59" bestFit="1" customWidth="1"/>
    <col min="7" max="7" width="6.421875" style="59" customWidth="1"/>
    <col min="8" max="8" width="5.28125" style="59" customWidth="1"/>
    <col min="9" max="9" width="5.421875" style="59" customWidth="1"/>
    <col min="10" max="11" width="6.421875" style="59" customWidth="1"/>
    <col min="12" max="12" width="6.140625" style="59" bestFit="1" customWidth="1"/>
    <col min="13" max="13" width="8.57421875" style="59" bestFit="1" customWidth="1"/>
    <col min="14" max="14" width="6.421875" style="59" customWidth="1"/>
    <col min="15" max="15" width="5.140625" style="59" customWidth="1"/>
    <col min="16" max="17" width="6.421875" style="59" customWidth="1"/>
    <col min="18" max="18" width="6.140625" style="59" bestFit="1" customWidth="1"/>
    <col min="19" max="19" width="6.421875" style="59" customWidth="1"/>
    <col min="20" max="22" width="7.28125" style="59" bestFit="1" customWidth="1"/>
    <col min="23" max="23" width="12.7109375" style="59" customWidth="1"/>
    <col min="24" max="16384" width="10.28125" style="59" customWidth="1"/>
  </cols>
  <sheetData>
    <row r="1" spans="14:22" ht="15.75">
      <c r="N1" s="201" t="s">
        <v>724</v>
      </c>
      <c r="O1" s="201"/>
      <c r="P1" s="201"/>
      <c r="Q1" s="201"/>
      <c r="R1" s="201"/>
      <c r="S1" s="201"/>
      <c r="T1" s="201"/>
      <c r="U1" s="201"/>
      <c r="V1" s="201"/>
    </row>
    <row r="2" spans="1:22" ht="15.75">
      <c r="A2" s="200" t="s">
        <v>880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</row>
    <row r="3" spans="1:22" s="61" customFormat="1" ht="15.75">
      <c r="A3" s="200" t="s">
        <v>110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</row>
    <row r="4" spans="1:22" s="61" customFormat="1" ht="15.75">
      <c r="A4" s="200" t="s">
        <v>799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</row>
    <row r="5" spans="1:23" s="62" customFormat="1" ht="15.75">
      <c r="A5" s="200" t="s">
        <v>872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60"/>
    </row>
    <row r="6" spans="1:13" ht="15.7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22" s="64" customFormat="1" ht="39.75" customHeight="1">
      <c r="A7" s="199" t="s">
        <v>873</v>
      </c>
      <c r="B7" s="199" t="s">
        <v>869</v>
      </c>
      <c r="C7" s="199"/>
      <c r="D7" s="199"/>
      <c r="E7" s="202" t="s">
        <v>862</v>
      </c>
      <c r="F7" s="203"/>
      <c r="G7" s="204"/>
      <c r="H7" s="202" t="s">
        <v>863</v>
      </c>
      <c r="I7" s="203"/>
      <c r="J7" s="204"/>
      <c r="K7" s="202" t="s">
        <v>847</v>
      </c>
      <c r="L7" s="203"/>
      <c r="M7" s="204"/>
      <c r="N7" s="202" t="s">
        <v>858</v>
      </c>
      <c r="O7" s="203"/>
      <c r="P7" s="204"/>
      <c r="Q7" s="202" t="s">
        <v>870</v>
      </c>
      <c r="R7" s="203"/>
      <c r="S7" s="204"/>
      <c r="T7" s="199" t="s">
        <v>882</v>
      </c>
      <c r="U7" s="199"/>
      <c r="V7" s="199"/>
    </row>
    <row r="8" spans="1:22" s="64" customFormat="1" ht="33.75" customHeight="1">
      <c r="A8" s="199"/>
      <c r="B8" s="122" t="s">
        <v>534</v>
      </c>
      <c r="C8" s="122" t="s">
        <v>530</v>
      </c>
      <c r="D8" s="146" t="s">
        <v>522</v>
      </c>
      <c r="E8" s="122" t="s">
        <v>534</v>
      </c>
      <c r="F8" s="122" t="s">
        <v>530</v>
      </c>
      <c r="G8" s="146" t="s">
        <v>522</v>
      </c>
      <c r="H8" s="122" t="s">
        <v>534</v>
      </c>
      <c r="I8" s="122" t="s">
        <v>530</v>
      </c>
      <c r="J8" s="146" t="s">
        <v>522</v>
      </c>
      <c r="K8" s="122" t="s">
        <v>534</v>
      </c>
      <c r="L8" s="122" t="s">
        <v>530</v>
      </c>
      <c r="M8" s="146" t="s">
        <v>522</v>
      </c>
      <c r="N8" s="122" t="s">
        <v>534</v>
      </c>
      <c r="O8" s="122" t="s">
        <v>530</v>
      </c>
      <c r="P8" s="146" t="s">
        <v>522</v>
      </c>
      <c r="Q8" s="122" t="s">
        <v>534</v>
      </c>
      <c r="R8" s="122" t="s">
        <v>530</v>
      </c>
      <c r="S8" s="146" t="s">
        <v>522</v>
      </c>
      <c r="T8" s="122" t="s">
        <v>534</v>
      </c>
      <c r="U8" s="122" t="s">
        <v>530</v>
      </c>
      <c r="V8" s="146" t="s">
        <v>522</v>
      </c>
    </row>
    <row r="9" spans="1:20" s="64" customFormat="1" ht="16.5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</row>
    <row r="10" spans="1:22" ht="24.75" customHeight="1">
      <c r="A10" s="74" t="s">
        <v>864</v>
      </c>
      <c r="B10" s="70">
        <v>32684</v>
      </c>
      <c r="C10" s="70">
        <v>32684</v>
      </c>
      <c r="D10" s="70">
        <v>717</v>
      </c>
      <c r="E10" s="70">
        <v>1500</v>
      </c>
      <c r="F10" s="70">
        <v>1500</v>
      </c>
      <c r="G10" s="70">
        <v>378</v>
      </c>
      <c r="H10" s="70">
        <v>500</v>
      </c>
      <c r="I10" s="70">
        <v>500</v>
      </c>
      <c r="J10" s="70">
        <v>217</v>
      </c>
      <c r="K10" s="70">
        <v>7000</v>
      </c>
      <c r="L10" s="70">
        <v>7000</v>
      </c>
      <c r="M10" s="70">
        <v>6999</v>
      </c>
      <c r="N10" s="70"/>
      <c r="O10" s="70"/>
      <c r="P10" s="70"/>
      <c r="Q10" s="70">
        <v>4039</v>
      </c>
      <c r="R10" s="70">
        <v>4039</v>
      </c>
      <c r="S10" s="70">
        <v>2188</v>
      </c>
      <c r="T10" s="70">
        <f>B10+E10+H10+K10+N10+Q10</f>
        <v>45723</v>
      </c>
      <c r="U10" s="70">
        <f aca="true" t="shared" si="0" ref="U10:U18">C10+F10+I10+L10+O10+R10</f>
        <v>45723</v>
      </c>
      <c r="V10" s="70">
        <f>D10+G10+J10+M10+P10+S10</f>
        <v>10499</v>
      </c>
    </row>
    <row r="11" spans="1:22" ht="24.75" customHeight="1">
      <c r="A11" s="68" t="s">
        <v>866</v>
      </c>
      <c r="B11" s="69"/>
      <c r="C11" s="69">
        <v>900</v>
      </c>
      <c r="D11" s="69">
        <v>267</v>
      </c>
      <c r="E11" s="69"/>
      <c r="F11" s="69"/>
      <c r="G11" s="69"/>
      <c r="H11" s="69"/>
      <c r="I11" s="69"/>
      <c r="J11" s="69"/>
      <c r="K11" s="69"/>
      <c r="L11" s="70"/>
      <c r="M11" s="70"/>
      <c r="N11" s="69"/>
      <c r="O11" s="69"/>
      <c r="P11" s="69"/>
      <c r="Q11" s="69"/>
      <c r="R11" s="70"/>
      <c r="S11" s="70"/>
      <c r="T11" s="70">
        <f aca="true" t="shared" si="1" ref="T11:T18">B11+E11+H11+K11+N11+Q11</f>
        <v>0</v>
      </c>
      <c r="U11" s="70">
        <f t="shared" si="0"/>
        <v>900</v>
      </c>
      <c r="V11" s="70">
        <f aca="true" t="shared" si="2" ref="V11:V18">D11+G11+J11+M11+P11+S11</f>
        <v>267</v>
      </c>
    </row>
    <row r="12" spans="1:22" ht="24.75" customHeight="1">
      <c r="A12" s="68" t="s">
        <v>867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70"/>
      <c r="M12" s="70"/>
      <c r="N12" s="127"/>
      <c r="O12" s="127"/>
      <c r="P12" s="69">
        <v>676</v>
      </c>
      <c r="Q12" s="69"/>
      <c r="R12" s="70"/>
      <c r="S12" s="70"/>
      <c r="T12" s="70">
        <f t="shared" si="1"/>
        <v>0</v>
      </c>
      <c r="U12" s="70">
        <f t="shared" si="0"/>
        <v>0</v>
      </c>
      <c r="V12" s="70">
        <f t="shared" si="2"/>
        <v>676</v>
      </c>
    </row>
    <row r="13" spans="1:22" ht="24.75" customHeight="1">
      <c r="A13" s="68" t="s">
        <v>531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70"/>
      <c r="M13" s="70"/>
      <c r="N13" s="69"/>
      <c r="O13" s="69"/>
      <c r="P13" s="69"/>
      <c r="Q13" s="69"/>
      <c r="R13" s="70"/>
      <c r="S13" s="70"/>
      <c r="T13" s="70">
        <f t="shared" si="1"/>
        <v>0</v>
      </c>
      <c r="U13" s="70">
        <f t="shared" si="0"/>
        <v>0</v>
      </c>
      <c r="V13" s="70">
        <f t="shared" si="2"/>
        <v>0</v>
      </c>
    </row>
    <row r="14" spans="1:22" ht="24.75" customHeight="1">
      <c r="A14" s="68" t="s">
        <v>868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70"/>
      <c r="M14" s="70"/>
      <c r="N14" s="69"/>
      <c r="O14" s="69"/>
      <c r="P14" s="69"/>
      <c r="Q14" s="69"/>
      <c r="R14" s="70"/>
      <c r="S14" s="70"/>
      <c r="T14" s="70">
        <f t="shared" si="1"/>
        <v>0</v>
      </c>
      <c r="U14" s="70">
        <f t="shared" si="0"/>
        <v>0</v>
      </c>
      <c r="V14" s="70">
        <f t="shared" si="2"/>
        <v>0</v>
      </c>
    </row>
    <row r="15" spans="1:22" ht="24.75" customHeight="1">
      <c r="A15" s="68" t="s">
        <v>532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70"/>
      <c r="M15" s="70"/>
      <c r="N15" s="69">
        <v>400</v>
      </c>
      <c r="O15" s="69">
        <v>400</v>
      </c>
      <c r="P15" s="69"/>
      <c r="Q15" s="69"/>
      <c r="R15" s="70"/>
      <c r="S15" s="70"/>
      <c r="T15" s="70">
        <f t="shared" si="1"/>
        <v>400</v>
      </c>
      <c r="U15" s="70">
        <f t="shared" si="0"/>
        <v>400</v>
      </c>
      <c r="V15" s="70">
        <f t="shared" si="2"/>
        <v>0</v>
      </c>
    </row>
    <row r="16" spans="1:22" ht="24.75" customHeight="1">
      <c r="A16" s="71" t="s">
        <v>533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70"/>
      <c r="M16" s="70"/>
      <c r="N16" s="127"/>
      <c r="O16" s="127"/>
      <c r="P16" s="127"/>
      <c r="Q16" s="69"/>
      <c r="R16" s="70"/>
      <c r="S16" s="70"/>
      <c r="T16" s="70">
        <f t="shared" si="1"/>
        <v>0</v>
      </c>
      <c r="U16" s="70">
        <f t="shared" si="0"/>
        <v>0</v>
      </c>
      <c r="V16" s="70">
        <f t="shared" si="2"/>
        <v>0</v>
      </c>
    </row>
    <row r="17" spans="1:22" s="62" customFormat="1" ht="24.75" customHeight="1">
      <c r="A17" s="72" t="s">
        <v>865</v>
      </c>
      <c r="B17" s="73">
        <f>SUM(B11:B16)</f>
        <v>0</v>
      </c>
      <c r="C17" s="73">
        <f aca="true" t="shared" si="3" ref="C17:S17">SUM(C11:C16)</f>
        <v>900</v>
      </c>
      <c r="D17" s="73">
        <f t="shared" si="3"/>
        <v>267</v>
      </c>
      <c r="E17" s="73">
        <f t="shared" si="3"/>
        <v>0</v>
      </c>
      <c r="F17" s="73">
        <f t="shared" si="3"/>
        <v>0</v>
      </c>
      <c r="G17" s="73">
        <f t="shared" si="3"/>
        <v>0</v>
      </c>
      <c r="H17" s="73">
        <f t="shared" si="3"/>
        <v>0</v>
      </c>
      <c r="I17" s="73">
        <f t="shared" si="3"/>
        <v>0</v>
      </c>
      <c r="J17" s="73">
        <f t="shared" si="3"/>
        <v>0</v>
      </c>
      <c r="K17" s="73">
        <f t="shared" si="3"/>
        <v>0</v>
      </c>
      <c r="L17" s="73">
        <f t="shared" si="3"/>
        <v>0</v>
      </c>
      <c r="M17" s="73">
        <f t="shared" si="3"/>
        <v>0</v>
      </c>
      <c r="N17" s="73">
        <f t="shared" si="3"/>
        <v>400</v>
      </c>
      <c r="O17" s="73">
        <f t="shared" si="3"/>
        <v>400</v>
      </c>
      <c r="P17" s="73">
        <f t="shared" si="3"/>
        <v>676</v>
      </c>
      <c r="Q17" s="73">
        <f t="shared" si="3"/>
        <v>0</v>
      </c>
      <c r="R17" s="73">
        <f t="shared" si="3"/>
        <v>0</v>
      </c>
      <c r="S17" s="73">
        <f t="shared" si="3"/>
        <v>0</v>
      </c>
      <c r="T17" s="70">
        <f t="shared" si="1"/>
        <v>400</v>
      </c>
      <c r="U17" s="70">
        <f t="shared" si="0"/>
        <v>1300</v>
      </c>
      <c r="V17" s="70">
        <f t="shared" si="2"/>
        <v>943</v>
      </c>
    </row>
    <row r="18" spans="1:22" ht="24.75" customHeight="1">
      <c r="A18" s="74" t="s">
        <v>879</v>
      </c>
      <c r="B18" s="70">
        <f>B10+B17</f>
        <v>32684</v>
      </c>
      <c r="C18" s="70">
        <f aca="true" t="shared" si="4" ref="C18:S18">C10+C17</f>
        <v>33584</v>
      </c>
      <c r="D18" s="70">
        <f t="shared" si="4"/>
        <v>984</v>
      </c>
      <c r="E18" s="70">
        <f t="shared" si="4"/>
        <v>1500</v>
      </c>
      <c r="F18" s="70">
        <f t="shared" si="4"/>
        <v>1500</v>
      </c>
      <c r="G18" s="70">
        <f t="shared" si="4"/>
        <v>378</v>
      </c>
      <c r="H18" s="70">
        <f t="shared" si="4"/>
        <v>500</v>
      </c>
      <c r="I18" s="70">
        <f t="shared" si="4"/>
        <v>500</v>
      </c>
      <c r="J18" s="70">
        <f t="shared" si="4"/>
        <v>217</v>
      </c>
      <c r="K18" s="70">
        <f t="shared" si="4"/>
        <v>7000</v>
      </c>
      <c r="L18" s="70">
        <f t="shared" si="4"/>
        <v>7000</v>
      </c>
      <c r="M18" s="70">
        <f t="shared" si="4"/>
        <v>6999</v>
      </c>
      <c r="N18" s="70">
        <f t="shared" si="4"/>
        <v>400</v>
      </c>
      <c r="O18" s="70">
        <f t="shared" si="4"/>
        <v>400</v>
      </c>
      <c r="P18" s="70">
        <f t="shared" si="4"/>
        <v>676</v>
      </c>
      <c r="Q18" s="70">
        <f t="shared" si="4"/>
        <v>4039</v>
      </c>
      <c r="R18" s="70">
        <f t="shared" si="4"/>
        <v>4039</v>
      </c>
      <c r="S18" s="70">
        <f t="shared" si="4"/>
        <v>2188</v>
      </c>
      <c r="T18" s="70">
        <f t="shared" si="1"/>
        <v>46123</v>
      </c>
      <c r="U18" s="70">
        <f t="shared" si="0"/>
        <v>47023</v>
      </c>
      <c r="V18" s="70">
        <f t="shared" si="2"/>
        <v>11442</v>
      </c>
    </row>
  </sheetData>
  <mergeCells count="13">
    <mergeCell ref="E7:G7"/>
    <mergeCell ref="H7:J7"/>
    <mergeCell ref="K7:M7"/>
    <mergeCell ref="A7:A8"/>
    <mergeCell ref="A5:V5"/>
    <mergeCell ref="N1:V1"/>
    <mergeCell ref="A2:V2"/>
    <mergeCell ref="A3:V3"/>
    <mergeCell ref="A4:V4"/>
    <mergeCell ref="N7:P7"/>
    <mergeCell ref="Q7:S7"/>
    <mergeCell ref="T7:V7"/>
    <mergeCell ref="B7:D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E72"/>
  <sheetViews>
    <sheetView workbookViewId="0" topLeftCell="A28">
      <selection activeCell="A77" sqref="A77"/>
    </sheetView>
  </sheetViews>
  <sheetFormatPr defaultColWidth="9.140625" defaultRowHeight="14.25" customHeight="1"/>
  <cols>
    <col min="1" max="1" width="57.7109375" style="1" customWidth="1"/>
    <col min="2" max="2" width="9.57421875" style="1" customWidth="1"/>
    <col min="3" max="4" width="9.140625" style="1" customWidth="1"/>
    <col min="5" max="5" width="6.140625" style="1" customWidth="1"/>
    <col min="6" max="16384" width="9.140625" style="1" customWidth="1"/>
  </cols>
  <sheetData>
    <row r="1" spans="2:5" ht="14.25" customHeight="1">
      <c r="B1" s="189" t="s">
        <v>725</v>
      </c>
      <c r="C1" s="189"/>
      <c r="D1" s="189"/>
      <c r="E1" s="189"/>
    </row>
    <row r="2" spans="1:5" ht="14.25" customHeight="1">
      <c r="A2" s="191" t="s">
        <v>880</v>
      </c>
      <c r="B2" s="191"/>
      <c r="C2" s="191"/>
      <c r="D2" s="191"/>
      <c r="E2" s="191"/>
    </row>
    <row r="3" spans="1:5" s="7" customFormat="1" ht="14.25" customHeight="1">
      <c r="A3" s="191" t="s">
        <v>110</v>
      </c>
      <c r="B3" s="191"/>
      <c r="C3" s="191"/>
      <c r="D3" s="191"/>
      <c r="E3" s="191"/>
    </row>
    <row r="4" spans="1:5" s="7" customFormat="1" ht="14.25" customHeight="1">
      <c r="A4" s="191" t="s">
        <v>601</v>
      </c>
      <c r="B4" s="191"/>
      <c r="C4" s="191"/>
      <c r="D4" s="191"/>
      <c r="E4" s="191"/>
    </row>
    <row r="5" spans="1:5" ht="14.25" customHeight="1">
      <c r="A5" s="191" t="s">
        <v>872</v>
      </c>
      <c r="B5" s="191"/>
      <c r="C5" s="191"/>
      <c r="D5" s="191"/>
      <c r="E5" s="191"/>
    </row>
    <row r="6" spans="1:2" ht="15.75" customHeight="1">
      <c r="A6" s="3"/>
      <c r="B6" s="3"/>
    </row>
    <row r="7" spans="1:5" s="13" customFormat="1" ht="36.75" customHeight="1">
      <c r="A7" s="5" t="s">
        <v>873</v>
      </c>
      <c r="B7" s="6" t="s">
        <v>528</v>
      </c>
      <c r="C7" s="6" t="s">
        <v>524</v>
      </c>
      <c r="D7" s="6" t="s">
        <v>522</v>
      </c>
      <c r="E7" s="6" t="s">
        <v>523</v>
      </c>
    </row>
    <row r="8" spans="1:3" s="13" customFormat="1" ht="15.75">
      <c r="A8" s="37"/>
      <c r="B8" s="17"/>
      <c r="C8" s="8"/>
    </row>
    <row r="9" spans="1:3" s="13" customFormat="1" ht="13.5" customHeight="1">
      <c r="A9" s="37"/>
      <c r="B9" s="147"/>
      <c r="C9" s="8"/>
    </row>
    <row r="10" spans="1:3" s="13" customFormat="1" ht="14.25" customHeight="1">
      <c r="A10" s="56" t="s">
        <v>602</v>
      </c>
      <c r="B10" s="57"/>
      <c r="C10" s="8"/>
    </row>
    <row r="11" spans="1:3" s="13" customFormat="1" ht="15.75">
      <c r="A11" s="56"/>
      <c r="B11" s="57"/>
      <c r="C11" s="8"/>
    </row>
    <row r="12" spans="1:3" s="13" customFormat="1" ht="14.25" customHeight="1">
      <c r="A12" s="35" t="s">
        <v>603</v>
      </c>
      <c r="B12" s="57"/>
      <c r="C12" s="8"/>
    </row>
    <row r="13" spans="1:3" s="13" customFormat="1" ht="14.25" customHeight="1">
      <c r="A13" s="58" t="s">
        <v>604</v>
      </c>
      <c r="B13" s="57"/>
      <c r="C13" s="8"/>
    </row>
    <row r="14" spans="1:5" s="13" customFormat="1" ht="14.25" customHeight="1">
      <c r="A14" s="1" t="s">
        <v>605</v>
      </c>
      <c r="B14" s="8">
        <v>1500</v>
      </c>
      <c r="C14" s="8">
        <v>1500</v>
      </c>
      <c r="D14" s="8"/>
      <c r="E14" s="163">
        <f>D14/C14*100</f>
        <v>0</v>
      </c>
    </row>
    <row r="15" spans="1:5" s="13" customFormat="1" ht="14.25" customHeight="1">
      <c r="A15" s="1" t="s">
        <v>611</v>
      </c>
      <c r="B15" s="8">
        <v>29684</v>
      </c>
      <c r="C15" s="8">
        <v>29684</v>
      </c>
      <c r="D15" s="8">
        <v>717</v>
      </c>
      <c r="E15" s="163">
        <f aca="true" t="shared" si="0" ref="E15:E70">D15/C15*100</f>
        <v>2.41544266271392</v>
      </c>
    </row>
    <row r="16" spans="1:5" s="13" customFormat="1" ht="14.25" customHeight="1">
      <c r="A16" s="1" t="s">
        <v>619</v>
      </c>
      <c r="B16" s="8">
        <v>1500</v>
      </c>
      <c r="C16" s="8">
        <v>1500</v>
      </c>
      <c r="D16" s="8"/>
      <c r="E16" s="163">
        <f t="shared" si="0"/>
        <v>0</v>
      </c>
    </row>
    <row r="17" spans="1:5" s="13" customFormat="1" ht="14.25" customHeight="1">
      <c r="A17" s="7" t="s">
        <v>620</v>
      </c>
      <c r="B17" s="12">
        <f>SUM(B14:B16)</f>
        <v>32684</v>
      </c>
      <c r="C17" s="12">
        <f>SUM(C14:C16)</f>
        <v>32684</v>
      </c>
      <c r="D17" s="12">
        <f>SUM(D14:D16)</f>
        <v>717</v>
      </c>
      <c r="E17" s="46">
        <f t="shared" si="0"/>
        <v>2.1937339370946027</v>
      </c>
    </row>
    <row r="18" spans="2:5" s="13" customFormat="1" ht="14.25" customHeight="1">
      <c r="B18" s="57"/>
      <c r="C18" s="8"/>
      <c r="D18" s="57"/>
      <c r="E18" s="163"/>
    </row>
    <row r="19" spans="1:5" s="13" customFormat="1" ht="14.25" customHeight="1">
      <c r="A19" s="23" t="s">
        <v>862</v>
      </c>
      <c r="B19" s="57"/>
      <c r="C19" s="8"/>
      <c r="D19" s="57"/>
      <c r="E19" s="163"/>
    </row>
    <row r="20" spans="1:5" ht="14.25" customHeight="1">
      <c r="A20" s="1" t="s">
        <v>606</v>
      </c>
      <c r="B20" s="8">
        <v>1500</v>
      </c>
      <c r="C20" s="8">
        <v>1500</v>
      </c>
      <c r="D20" s="8">
        <v>378</v>
      </c>
      <c r="E20" s="163">
        <f t="shared" si="0"/>
        <v>25.2</v>
      </c>
    </row>
    <row r="21" spans="1:5" s="13" customFormat="1" ht="14.25" customHeight="1">
      <c r="A21" s="7" t="s">
        <v>607</v>
      </c>
      <c r="B21" s="12">
        <f>SUM(B20:B20)</f>
        <v>1500</v>
      </c>
      <c r="C21" s="12">
        <f>SUM(C20:C20)</f>
        <v>1500</v>
      </c>
      <c r="D21" s="12">
        <f>SUM(D20:D20)</f>
        <v>378</v>
      </c>
      <c r="E21" s="46">
        <f t="shared" si="0"/>
        <v>25.2</v>
      </c>
    </row>
    <row r="22" spans="2:5" s="13" customFormat="1" ht="14.25" customHeight="1">
      <c r="B22" s="57"/>
      <c r="C22" s="8"/>
      <c r="D22" s="57"/>
      <c r="E22" s="163"/>
    </row>
    <row r="23" spans="1:5" ht="14.25" customHeight="1">
      <c r="A23" s="23" t="s">
        <v>608</v>
      </c>
      <c r="B23" s="8"/>
      <c r="C23" s="8"/>
      <c r="D23" s="8"/>
      <c r="E23" s="163"/>
    </row>
    <row r="24" spans="1:5" ht="14.25" customHeight="1">
      <c r="A24" s="1" t="s">
        <v>609</v>
      </c>
      <c r="B24" s="8">
        <v>500</v>
      </c>
      <c r="C24" s="8">
        <v>500</v>
      </c>
      <c r="D24" s="8">
        <v>217</v>
      </c>
      <c r="E24" s="163">
        <f t="shared" si="0"/>
        <v>43.4</v>
      </c>
    </row>
    <row r="25" spans="1:5" ht="14.25" customHeight="1">
      <c r="A25" s="7" t="s">
        <v>610</v>
      </c>
      <c r="B25" s="12">
        <f>SUM(B24:B24)</f>
        <v>500</v>
      </c>
      <c r="C25" s="12">
        <f>SUM(C24:C24)</f>
        <v>500</v>
      </c>
      <c r="D25" s="12">
        <f>SUM(D24:D24)</f>
        <v>217</v>
      </c>
      <c r="E25" s="46">
        <f t="shared" si="0"/>
        <v>43.4</v>
      </c>
    </row>
    <row r="26" spans="2:5" ht="14.25" customHeight="1">
      <c r="B26" s="8"/>
      <c r="C26" s="8"/>
      <c r="D26" s="8"/>
      <c r="E26" s="163"/>
    </row>
    <row r="27" spans="1:5" s="7" customFormat="1" ht="14.25" customHeight="1">
      <c r="A27" s="23" t="s">
        <v>847</v>
      </c>
      <c r="B27" s="12"/>
      <c r="C27" s="12"/>
      <c r="D27" s="12"/>
      <c r="E27" s="163"/>
    </row>
    <row r="28" spans="1:5" ht="14.25" customHeight="1">
      <c r="A28" s="1" t="s">
        <v>651</v>
      </c>
      <c r="B28" s="8">
        <v>7000</v>
      </c>
      <c r="C28" s="8">
        <v>7000</v>
      </c>
      <c r="D28" s="8">
        <v>6999</v>
      </c>
      <c r="E28" s="163">
        <f t="shared" si="0"/>
        <v>99.9857142857143</v>
      </c>
    </row>
    <row r="29" spans="1:5" ht="14.25" customHeight="1">
      <c r="A29" s="7" t="s">
        <v>859</v>
      </c>
      <c r="B29" s="12">
        <f>SUM(B28:B28)</f>
        <v>7000</v>
      </c>
      <c r="C29" s="12">
        <f>SUM(C28:C28)</f>
        <v>7000</v>
      </c>
      <c r="D29" s="12">
        <f>SUM(D28:D28)</f>
        <v>6999</v>
      </c>
      <c r="E29" s="46">
        <f t="shared" si="0"/>
        <v>99.9857142857143</v>
      </c>
    </row>
    <row r="30" spans="1:5" ht="14.25" customHeight="1">
      <c r="A30" s="7"/>
      <c r="B30" s="12"/>
      <c r="C30" s="8"/>
      <c r="D30" s="8"/>
      <c r="E30" s="163"/>
    </row>
    <row r="31" spans="1:5" ht="14.25" customHeight="1">
      <c r="A31" s="23" t="s">
        <v>858</v>
      </c>
      <c r="B31" s="12">
        <v>0</v>
      </c>
      <c r="C31" s="12">
        <v>0</v>
      </c>
      <c r="D31" s="12">
        <v>0</v>
      </c>
      <c r="E31" s="163"/>
    </row>
    <row r="32" spans="1:5" ht="14.25" customHeight="1">
      <c r="A32" s="7"/>
      <c r="B32" s="12"/>
      <c r="C32" s="8"/>
      <c r="D32" s="8"/>
      <c r="E32" s="163"/>
    </row>
    <row r="33" spans="1:5" s="13" customFormat="1" ht="14.25" customHeight="1">
      <c r="A33" s="23" t="s">
        <v>612</v>
      </c>
      <c r="B33" s="57"/>
      <c r="C33" s="8"/>
      <c r="D33" s="57"/>
      <c r="E33" s="163"/>
    </row>
    <row r="34" spans="1:5" s="13" customFormat="1" ht="14.25" customHeight="1">
      <c r="A34" s="1" t="s">
        <v>860</v>
      </c>
      <c r="B34" s="8">
        <v>4039</v>
      </c>
      <c r="C34" s="8">
        <v>4039</v>
      </c>
      <c r="D34" s="8">
        <v>2188</v>
      </c>
      <c r="E34" s="163">
        <f t="shared" si="0"/>
        <v>54.1718247090864</v>
      </c>
    </row>
    <row r="35" spans="1:5" s="13" customFormat="1" ht="14.25" customHeight="1">
      <c r="A35" s="7" t="s">
        <v>613</v>
      </c>
      <c r="B35" s="12">
        <f>SUM(B34:B34)</f>
        <v>4039</v>
      </c>
      <c r="C35" s="12">
        <f>SUM(C34:C34)</f>
        <v>4039</v>
      </c>
      <c r="D35" s="12">
        <f>SUM(D34:D34)</f>
        <v>2188</v>
      </c>
      <c r="E35" s="46">
        <f t="shared" si="0"/>
        <v>54.1718247090864</v>
      </c>
    </row>
    <row r="36" spans="1:5" s="13" customFormat="1" ht="14.25" customHeight="1">
      <c r="A36" s="7" t="s">
        <v>325</v>
      </c>
      <c r="B36" s="12"/>
      <c r="C36" s="8"/>
      <c r="D36" s="8"/>
      <c r="E36" s="163"/>
    </row>
    <row r="37" spans="1:5" s="13" customFormat="1" ht="14.25" customHeight="1">
      <c r="A37" s="7" t="s">
        <v>840</v>
      </c>
      <c r="B37" s="12">
        <v>4680</v>
      </c>
      <c r="C37" s="12">
        <v>4680</v>
      </c>
      <c r="D37" s="12">
        <v>6793</v>
      </c>
      <c r="E37" s="46">
        <f t="shared" si="0"/>
        <v>145.14957264957263</v>
      </c>
    </row>
    <row r="38" spans="1:5" s="13" customFormat="1" ht="14.25" customHeight="1">
      <c r="A38" s="7" t="s">
        <v>614</v>
      </c>
      <c r="B38" s="12">
        <f>B17+B21+B25+B35+B29+B36+B37+B31</f>
        <v>50403</v>
      </c>
      <c r="C38" s="12">
        <f>C17+C21+C25+C35+C29+C36+C37+C31</f>
        <v>50403</v>
      </c>
      <c r="D38" s="12">
        <f>D17+D21+D25+D35+D29+D36+D37+D31</f>
        <v>17292</v>
      </c>
      <c r="E38" s="46">
        <f t="shared" si="0"/>
        <v>34.30748169751801</v>
      </c>
    </row>
    <row r="39" spans="1:5" s="13" customFormat="1" ht="14.25" customHeight="1">
      <c r="A39" s="7"/>
      <c r="B39" s="12"/>
      <c r="C39" s="8"/>
      <c r="D39" s="57"/>
      <c r="E39" s="163"/>
    </row>
    <row r="40" spans="1:5" s="13" customFormat="1" ht="14.25" customHeight="1">
      <c r="A40" s="21" t="s">
        <v>883</v>
      </c>
      <c r="B40" s="12"/>
      <c r="C40" s="8"/>
      <c r="D40" s="57"/>
      <c r="E40" s="163"/>
    </row>
    <row r="41" spans="1:5" s="13" customFormat="1" ht="14.25" customHeight="1">
      <c r="A41" s="14" t="s">
        <v>535</v>
      </c>
      <c r="B41" s="12"/>
      <c r="C41" s="8">
        <v>900</v>
      </c>
      <c r="D41" s="8">
        <v>267</v>
      </c>
      <c r="E41" s="163">
        <f t="shared" si="0"/>
        <v>29.666666666666668</v>
      </c>
    </row>
    <row r="42" spans="1:5" s="13" customFormat="1" ht="14.25" customHeight="1">
      <c r="A42" s="1" t="s">
        <v>861</v>
      </c>
      <c r="B42" s="8">
        <v>10620</v>
      </c>
      <c r="C42" s="8">
        <v>10820</v>
      </c>
      <c r="D42" s="8">
        <v>3690</v>
      </c>
      <c r="E42" s="163">
        <f t="shared" si="0"/>
        <v>34.10351201478743</v>
      </c>
    </row>
    <row r="43" spans="1:5" s="13" customFormat="1" ht="14.25" customHeight="1">
      <c r="A43" s="7" t="s">
        <v>6</v>
      </c>
      <c r="B43" s="12">
        <f>SUM(B41:B42)</f>
        <v>10620</v>
      </c>
      <c r="C43" s="12">
        <f>SUM(C41:C42)</f>
        <v>11720</v>
      </c>
      <c r="D43" s="12">
        <f>SUM(D41:D42)</f>
        <v>3957</v>
      </c>
      <c r="E43" s="46">
        <f t="shared" si="0"/>
        <v>33.762798634812285</v>
      </c>
    </row>
    <row r="44" spans="1:5" s="13" customFormat="1" ht="14.25" customHeight="1">
      <c r="A44" s="7"/>
      <c r="B44" s="126"/>
      <c r="C44" s="8"/>
      <c r="D44" s="57"/>
      <c r="E44" s="163"/>
    </row>
    <row r="45" spans="1:5" ht="14.25" customHeight="1">
      <c r="A45" s="7" t="s">
        <v>7</v>
      </c>
      <c r="B45" s="126"/>
      <c r="C45" s="8"/>
      <c r="D45" s="8"/>
      <c r="E45" s="163"/>
    </row>
    <row r="46" spans="1:5" ht="14.25" customHeight="1">
      <c r="A46" s="14" t="s">
        <v>615</v>
      </c>
      <c r="B46" s="8">
        <v>5100</v>
      </c>
      <c r="C46" s="8">
        <v>5100</v>
      </c>
      <c r="D46" s="8">
        <v>1484</v>
      </c>
      <c r="E46" s="163">
        <f t="shared" si="0"/>
        <v>29.09803921568627</v>
      </c>
    </row>
    <row r="47" spans="1:5" ht="14.25" customHeight="1">
      <c r="A47" s="14" t="s">
        <v>232</v>
      </c>
      <c r="B47" s="8"/>
      <c r="C47" s="8"/>
      <c r="D47" s="8">
        <v>676</v>
      </c>
      <c r="E47" s="163"/>
    </row>
    <row r="48" spans="1:5" ht="14.25" customHeight="1">
      <c r="A48" s="21" t="s">
        <v>621</v>
      </c>
      <c r="B48" s="12">
        <f>SUM(B46:B46)</f>
        <v>5100</v>
      </c>
      <c r="C48" s="12">
        <f>SUM(C46:C46)</f>
        <v>5100</v>
      </c>
      <c r="D48" s="12">
        <f>SUM(D46:D47)</f>
        <v>2160</v>
      </c>
      <c r="E48" s="46">
        <f t="shared" si="0"/>
        <v>42.35294117647059</v>
      </c>
    </row>
    <row r="49" spans="1:5" ht="14.25" customHeight="1">
      <c r="A49" s="7"/>
      <c r="B49" s="126"/>
      <c r="C49" s="8"/>
      <c r="D49" s="8"/>
      <c r="E49" s="163"/>
    </row>
    <row r="50" spans="1:5" ht="14.25" customHeight="1">
      <c r="A50" s="21" t="s">
        <v>409</v>
      </c>
      <c r="B50" s="126"/>
      <c r="C50" s="8"/>
      <c r="D50" s="8"/>
      <c r="E50" s="163"/>
    </row>
    <row r="51" spans="1:5" ht="14.25" customHeight="1">
      <c r="A51" s="1" t="s">
        <v>861</v>
      </c>
      <c r="B51" s="12">
        <v>0</v>
      </c>
      <c r="C51" s="12">
        <v>8000</v>
      </c>
      <c r="D51" s="12">
        <v>3000</v>
      </c>
      <c r="E51" s="46">
        <f t="shared" si="0"/>
        <v>37.5</v>
      </c>
    </row>
    <row r="52" spans="2:5" ht="14.25" customHeight="1">
      <c r="B52" s="126"/>
      <c r="C52" s="8"/>
      <c r="D52" s="8"/>
      <c r="E52" s="163"/>
    </row>
    <row r="53" spans="1:5" ht="14.25" customHeight="1">
      <c r="A53" s="7" t="s">
        <v>410</v>
      </c>
      <c r="B53" s="41"/>
      <c r="C53" s="8"/>
      <c r="D53" s="8"/>
      <c r="E53" s="163"/>
    </row>
    <row r="54" spans="1:5" ht="14.25" customHeight="1">
      <c r="A54" s="1" t="s">
        <v>340</v>
      </c>
      <c r="B54" s="8">
        <v>400</v>
      </c>
      <c r="C54" s="8">
        <v>400</v>
      </c>
      <c r="D54" s="8"/>
      <c r="E54" s="163">
        <f t="shared" si="0"/>
        <v>0</v>
      </c>
    </row>
    <row r="55" spans="1:5" ht="14.25" customHeight="1">
      <c r="A55" s="14" t="s">
        <v>861</v>
      </c>
      <c r="B55" s="41"/>
      <c r="C55" s="8">
        <v>500</v>
      </c>
      <c r="D55" s="8"/>
      <c r="E55" s="163">
        <f t="shared" si="0"/>
        <v>0</v>
      </c>
    </row>
    <row r="56" spans="1:5" ht="14.25" customHeight="1">
      <c r="A56" s="7" t="s">
        <v>622</v>
      </c>
      <c r="B56" s="12">
        <f>SUM(B54:B55)</f>
        <v>400</v>
      </c>
      <c r="C56" s="12">
        <f>SUM(C54:C55)</f>
        <v>900</v>
      </c>
      <c r="D56" s="12">
        <f>SUM(D54:D55)</f>
        <v>0</v>
      </c>
      <c r="E56" s="46">
        <f t="shared" si="0"/>
        <v>0</v>
      </c>
    </row>
    <row r="57" spans="1:5" ht="14.25" customHeight="1">
      <c r="A57" s="7"/>
      <c r="B57" s="126"/>
      <c r="C57" s="8"/>
      <c r="D57" s="8"/>
      <c r="E57" s="163"/>
    </row>
    <row r="58" spans="1:5" ht="14.25" customHeight="1">
      <c r="A58" s="7" t="s">
        <v>616</v>
      </c>
      <c r="B58" s="126"/>
      <c r="C58" s="8"/>
      <c r="D58" s="8"/>
      <c r="E58" s="163"/>
    </row>
    <row r="59" spans="1:5" ht="14.25" customHeight="1">
      <c r="A59" s="1" t="s">
        <v>282</v>
      </c>
      <c r="B59" s="8">
        <v>1500</v>
      </c>
      <c r="C59" s="8">
        <v>1500</v>
      </c>
      <c r="D59" s="8">
        <v>1459</v>
      </c>
      <c r="E59" s="163">
        <f t="shared" si="0"/>
        <v>97.26666666666667</v>
      </c>
    </row>
    <row r="60" spans="1:5" ht="14.25" customHeight="1">
      <c r="A60" s="7" t="s">
        <v>617</v>
      </c>
      <c r="B60" s="12">
        <f>SUM(B59:B59)</f>
        <v>1500</v>
      </c>
      <c r="C60" s="12">
        <f>SUM(C59:C59)</f>
        <v>1500</v>
      </c>
      <c r="D60" s="12">
        <f>SUM(D59:D59)</f>
        <v>1459</v>
      </c>
      <c r="E60" s="46">
        <f t="shared" si="0"/>
        <v>97.26666666666667</v>
      </c>
    </row>
    <row r="61" spans="1:5" ht="14.25" customHeight="1">
      <c r="A61" s="7"/>
      <c r="B61" s="126"/>
      <c r="C61" s="8"/>
      <c r="D61" s="8"/>
      <c r="E61" s="163"/>
    </row>
    <row r="62" spans="1:5" ht="14.25" customHeight="1">
      <c r="A62" s="7" t="s">
        <v>618</v>
      </c>
      <c r="B62" s="12">
        <f>B60+B56+B51+B48+B43</f>
        <v>17620</v>
      </c>
      <c r="C62" s="12">
        <f>C60+C56+C51+C48+C43</f>
        <v>27220</v>
      </c>
      <c r="D62" s="12">
        <f>D60+D56+D51+D48+D43</f>
        <v>10576</v>
      </c>
      <c r="E62" s="46">
        <f t="shared" si="0"/>
        <v>38.85378398236591</v>
      </c>
    </row>
    <row r="63" spans="1:5" ht="14.25" customHeight="1">
      <c r="A63" s="7" t="s">
        <v>652</v>
      </c>
      <c r="B63" s="12">
        <f>B38+B62</f>
        <v>68023</v>
      </c>
      <c r="C63" s="12">
        <f>C38+C62</f>
        <v>77623</v>
      </c>
      <c r="D63" s="12">
        <f>D38+D62</f>
        <v>27868</v>
      </c>
      <c r="E63" s="46">
        <f t="shared" si="0"/>
        <v>35.901730157298736</v>
      </c>
    </row>
    <row r="64" spans="1:5" s="7" customFormat="1" ht="14.25" customHeight="1">
      <c r="A64" s="7" t="s">
        <v>536</v>
      </c>
      <c r="B64" s="12">
        <f>B59+B51+B42+B55</f>
        <v>12120</v>
      </c>
      <c r="C64" s="12">
        <f>C59+C51+C42+C55</f>
        <v>20820</v>
      </c>
      <c r="D64" s="12">
        <f>D59+D51+D42+D55</f>
        <v>8149</v>
      </c>
      <c r="E64" s="46">
        <f t="shared" si="0"/>
        <v>39.1402497598463</v>
      </c>
    </row>
    <row r="65" spans="2:5" s="7" customFormat="1" ht="14.25" customHeight="1">
      <c r="B65" s="126"/>
      <c r="C65" s="12"/>
      <c r="D65" s="12"/>
      <c r="E65" s="163"/>
    </row>
    <row r="66" spans="1:5" ht="14.25" customHeight="1">
      <c r="A66" s="21" t="s">
        <v>324</v>
      </c>
      <c r="B66" s="12">
        <f>B63-B64</f>
        <v>55903</v>
      </c>
      <c r="C66" s="12">
        <f>C63-C64</f>
        <v>56803</v>
      </c>
      <c r="D66" s="12">
        <f>D63-D64</f>
        <v>19719</v>
      </c>
      <c r="E66" s="46">
        <f t="shared" si="0"/>
        <v>34.71471577205429</v>
      </c>
    </row>
    <row r="67" spans="2:5" ht="14.25" customHeight="1">
      <c r="B67" s="8"/>
      <c r="C67" s="8"/>
      <c r="D67" s="8"/>
      <c r="E67" s="46"/>
    </row>
    <row r="68" spans="1:5" ht="14.25" customHeight="1">
      <c r="A68" s="21" t="s">
        <v>490</v>
      </c>
      <c r="B68" s="12">
        <f>B46+B37</f>
        <v>9780</v>
      </c>
      <c r="C68" s="12">
        <f>C46+C37</f>
        <v>9780</v>
      </c>
      <c r="D68" s="12">
        <f>D46+D37</f>
        <v>8277</v>
      </c>
      <c r="E68" s="46">
        <f t="shared" si="0"/>
        <v>84.6319018404908</v>
      </c>
    </row>
    <row r="69" spans="2:5" ht="14.25" customHeight="1">
      <c r="B69" s="8"/>
      <c r="C69" s="8"/>
      <c r="D69" s="8"/>
      <c r="E69" s="46"/>
    </row>
    <row r="70" spans="1:5" ht="31.5">
      <c r="A70" s="82" t="s">
        <v>491</v>
      </c>
      <c r="B70" s="12">
        <f>B66-B68</f>
        <v>46123</v>
      </c>
      <c r="C70" s="12">
        <f>C66-C68</f>
        <v>47023</v>
      </c>
      <c r="D70" s="12">
        <f>D66-D68</f>
        <v>11442</v>
      </c>
      <c r="E70" s="46">
        <f t="shared" si="0"/>
        <v>24.33277332369266</v>
      </c>
    </row>
    <row r="71" spans="2:3" ht="14.25" customHeight="1">
      <c r="B71" s="8"/>
      <c r="C71" s="8"/>
    </row>
    <row r="72" ht="14.25" customHeight="1">
      <c r="B72" s="8"/>
    </row>
  </sheetData>
  <mergeCells count="5">
    <mergeCell ref="B1:E1"/>
    <mergeCell ref="A5:E5"/>
    <mergeCell ref="A2:E2"/>
    <mergeCell ref="A3:E3"/>
    <mergeCell ref="A4:E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V27"/>
  <sheetViews>
    <sheetView workbookViewId="0" topLeftCell="F1">
      <selection activeCell="I18" sqref="I18"/>
    </sheetView>
  </sheetViews>
  <sheetFormatPr defaultColWidth="9.140625" defaultRowHeight="12.75"/>
  <cols>
    <col min="1" max="1" width="20.28125" style="1" customWidth="1"/>
    <col min="2" max="11" width="8.421875" style="1" customWidth="1"/>
    <col min="12" max="12" width="8.421875" style="1" bestFit="1" customWidth="1"/>
    <col min="13" max="13" width="8.421875" style="1" customWidth="1"/>
    <col min="14" max="14" width="10.140625" style="1" customWidth="1"/>
    <col min="15" max="15" width="10.140625" style="1" bestFit="1" customWidth="1"/>
    <col min="16" max="16" width="10.140625" style="1" customWidth="1"/>
    <col min="17" max="17" width="8.421875" style="1" customWidth="1"/>
    <col min="18" max="18" width="8.421875" style="1" bestFit="1" customWidth="1"/>
    <col min="19" max="19" width="8.421875" style="1" customWidth="1"/>
    <col min="20" max="21" width="9.8515625" style="1" customWidth="1"/>
    <col min="22" max="22" width="10.140625" style="1" bestFit="1" customWidth="1"/>
    <col min="23" max="16384" width="9.140625" style="1" customWidth="1"/>
  </cols>
  <sheetData>
    <row r="1" spans="1:22" ht="15.75">
      <c r="A1" s="189" t="s">
        <v>413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2" ht="15.75">
      <c r="A2" s="191" t="s">
        <v>880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spans="1:22" s="7" customFormat="1" ht="15.75">
      <c r="A3" s="191" t="s">
        <v>110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</row>
    <row r="4" spans="1:22" ht="15.75">
      <c r="A4" s="191" t="s">
        <v>563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</row>
    <row r="5" spans="1:22" ht="15.75">
      <c r="A5" s="191" t="s">
        <v>872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</row>
    <row r="6" spans="1:2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6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8"/>
      <c r="O7" s="48"/>
      <c r="P7" s="48"/>
    </row>
    <row r="8" spans="1:22" s="16" customFormat="1" ht="29.25" customHeight="1">
      <c r="A8" s="205" t="s">
        <v>873</v>
      </c>
      <c r="B8" s="205" t="s">
        <v>564</v>
      </c>
      <c r="C8" s="205"/>
      <c r="D8" s="205"/>
      <c r="E8" s="205" t="s">
        <v>565</v>
      </c>
      <c r="F8" s="205"/>
      <c r="G8" s="205"/>
      <c r="H8" s="205" t="s">
        <v>566</v>
      </c>
      <c r="I8" s="205"/>
      <c r="J8" s="205"/>
      <c r="K8" s="205" t="s">
        <v>629</v>
      </c>
      <c r="L8" s="205"/>
      <c r="M8" s="205"/>
      <c r="N8" s="205" t="s">
        <v>537</v>
      </c>
      <c r="O8" s="205"/>
      <c r="P8" s="205"/>
      <c r="Q8" s="205" t="s">
        <v>403</v>
      </c>
      <c r="R8" s="205"/>
      <c r="S8" s="205"/>
      <c r="T8" s="205" t="s">
        <v>630</v>
      </c>
      <c r="U8" s="205"/>
      <c r="V8" s="205"/>
    </row>
    <row r="9" spans="1:22" s="16" customFormat="1" ht="38.25">
      <c r="A9" s="205"/>
      <c r="B9" s="6" t="s">
        <v>534</v>
      </c>
      <c r="C9" s="6" t="s">
        <v>530</v>
      </c>
      <c r="D9" s="6" t="s">
        <v>522</v>
      </c>
      <c r="E9" s="6" t="s">
        <v>534</v>
      </c>
      <c r="F9" s="6" t="s">
        <v>530</v>
      </c>
      <c r="G9" s="6" t="s">
        <v>522</v>
      </c>
      <c r="H9" s="6" t="s">
        <v>534</v>
      </c>
      <c r="I9" s="6" t="s">
        <v>530</v>
      </c>
      <c r="J9" s="6" t="s">
        <v>522</v>
      </c>
      <c r="K9" s="6" t="s">
        <v>534</v>
      </c>
      <c r="L9" s="6" t="s">
        <v>530</v>
      </c>
      <c r="M9" s="6" t="s">
        <v>522</v>
      </c>
      <c r="N9" s="6" t="s">
        <v>534</v>
      </c>
      <c r="O9" s="6" t="s">
        <v>530</v>
      </c>
      <c r="P9" s="6" t="s">
        <v>522</v>
      </c>
      <c r="Q9" s="6" t="s">
        <v>534</v>
      </c>
      <c r="R9" s="6" t="s">
        <v>530</v>
      </c>
      <c r="S9" s="6" t="s">
        <v>522</v>
      </c>
      <c r="T9" s="6" t="s">
        <v>534</v>
      </c>
      <c r="U9" s="6" t="s">
        <v>530</v>
      </c>
      <c r="V9" s="6" t="s">
        <v>522</v>
      </c>
    </row>
    <row r="10" spans="1:22" s="7" customFormat="1" ht="21.75" customHeight="1">
      <c r="A10" s="77" t="s">
        <v>540</v>
      </c>
      <c r="B10" s="45">
        <v>128382</v>
      </c>
      <c r="C10" s="45">
        <v>128382</v>
      </c>
      <c r="D10" s="45">
        <v>68836</v>
      </c>
      <c r="E10" s="45">
        <v>791768</v>
      </c>
      <c r="F10" s="45">
        <v>791768</v>
      </c>
      <c r="G10" s="45">
        <v>386467</v>
      </c>
      <c r="H10" s="45">
        <v>873952</v>
      </c>
      <c r="I10" s="45">
        <v>912154</v>
      </c>
      <c r="J10" s="45">
        <v>558494</v>
      </c>
      <c r="K10" s="45"/>
      <c r="L10" s="45"/>
      <c r="M10" s="45"/>
      <c r="N10" s="45">
        <f aca="true" t="shared" si="0" ref="N10:P16">B10+E10+H10+K10</f>
        <v>1794102</v>
      </c>
      <c r="O10" s="45">
        <f t="shared" si="0"/>
        <v>1832304</v>
      </c>
      <c r="P10" s="45">
        <f t="shared" si="0"/>
        <v>1013797</v>
      </c>
      <c r="Q10" s="45">
        <v>840713</v>
      </c>
      <c r="R10" s="45">
        <v>854938</v>
      </c>
      <c r="S10" s="45">
        <v>250493</v>
      </c>
      <c r="T10" s="45">
        <f>N10+Q10</f>
        <v>2634815</v>
      </c>
      <c r="U10" s="45">
        <f aca="true" t="shared" si="1" ref="U10:V16">O10+R10</f>
        <v>2687242</v>
      </c>
      <c r="V10" s="45">
        <f t="shared" si="1"/>
        <v>1264290</v>
      </c>
    </row>
    <row r="11" spans="1:22" ht="21.75" customHeight="1">
      <c r="A11" s="16" t="s">
        <v>866</v>
      </c>
      <c r="B11" s="44">
        <v>51764</v>
      </c>
      <c r="C11" s="44">
        <v>51764</v>
      </c>
      <c r="D11" s="44">
        <v>32861</v>
      </c>
      <c r="E11" s="44"/>
      <c r="F11" s="44"/>
      <c r="G11" s="44"/>
      <c r="H11" s="44">
        <v>7631</v>
      </c>
      <c r="I11" s="44">
        <v>7631</v>
      </c>
      <c r="J11" s="44">
        <v>4059</v>
      </c>
      <c r="K11" s="44">
        <v>246408</v>
      </c>
      <c r="L11" s="44">
        <v>252412</v>
      </c>
      <c r="M11" s="44">
        <v>117119</v>
      </c>
      <c r="N11" s="44">
        <f t="shared" si="0"/>
        <v>305803</v>
      </c>
      <c r="O11" s="44">
        <f t="shared" si="0"/>
        <v>311807</v>
      </c>
      <c r="P11" s="44">
        <f t="shared" si="0"/>
        <v>154039</v>
      </c>
      <c r="Q11" s="44">
        <v>2607</v>
      </c>
      <c r="R11" s="44">
        <v>2607</v>
      </c>
      <c r="S11" s="44">
        <v>261</v>
      </c>
      <c r="T11" s="45">
        <f aca="true" t="shared" si="2" ref="T11:T16">N11+Q11</f>
        <v>308410</v>
      </c>
      <c r="U11" s="45">
        <f t="shared" si="1"/>
        <v>314414</v>
      </c>
      <c r="V11" s="45">
        <f t="shared" si="1"/>
        <v>154300</v>
      </c>
    </row>
    <row r="12" spans="1:22" ht="21.75" customHeight="1">
      <c r="A12" s="16" t="s">
        <v>541</v>
      </c>
      <c r="B12" s="44">
        <v>1550</v>
      </c>
      <c r="C12" s="44">
        <v>1550</v>
      </c>
      <c r="D12" s="44">
        <v>1507</v>
      </c>
      <c r="E12" s="44"/>
      <c r="F12" s="44"/>
      <c r="G12" s="44"/>
      <c r="H12" s="44"/>
      <c r="I12" s="44"/>
      <c r="J12" s="44">
        <v>318</v>
      </c>
      <c r="K12" s="44">
        <v>143248</v>
      </c>
      <c r="L12" s="44">
        <v>147430</v>
      </c>
      <c r="M12" s="44">
        <v>76216</v>
      </c>
      <c r="N12" s="44">
        <f t="shared" si="0"/>
        <v>144798</v>
      </c>
      <c r="O12" s="44">
        <f t="shared" si="0"/>
        <v>148980</v>
      </c>
      <c r="P12" s="44">
        <f t="shared" si="0"/>
        <v>78041</v>
      </c>
      <c r="Q12" s="44">
        <v>953</v>
      </c>
      <c r="R12" s="44">
        <v>953</v>
      </c>
      <c r="S12" s="44">
        <v>131</v>
      </c>
      <c r="T12" s="45">
        <f t="shared" si="2"/>
        <v>145751</v>
      </c>
      <c r="U12" s="45">
        <f t="shared" si="1"/>
        <v>149933</v>
      </c>
      <c r="V12" s="45">
        <f t="shared" si="1"/>
        <v>78172</v>
      </c>
    </row>
    <row r="13" spans="1:22" ht="21.75" customHeight="1">
      <c r="A13" s="16" t="s">
        <v>542</v>
      </c>
      <c r="B13" s="44">
        <v>1500</v>
      </c>
      <c r="C13" s="44">
        <v>1500</v>
      </c>
      <c r="D13" s="44">
        <v>891</v>
      </c>
      <c r="E13" s="44"/>
      <c r="F13" s="44"/>
      <c r="G13" s="44"/>
      <c r="H13" s="44"/>
      <c r="I13" s="44"/>
      <c r="J13" s="44"/>
      <c r="K13" s="44">
        <v>243561</v>
      </c>
      <c r="L13" s="44">
        <v>252974</v>
      </c>
      <c r="M13" s="44">
        <v>130602</v>
      </c>
      <c r="N13" s="44">
        <f t="shared" si="0"/>
        <v>245061</v>
      </c>
      <c r="O13" s="44">
        <f t="shared" si="0"/>
        <v>254474</v>
      </c>
      <c r="P13" s="44">
        <f t="shared" si="0"/>
        <v>131493</v>
      </c>
      <c r="Q13" s="44">
        <v>1890</v>
      </c>
      <c r="R13" s="44">
        <v>1890</v>
      </c>
      <c r="S13" s="44">
        <v>380</v>
      </c>
      <c r="T13" s="45">
        <f t="shared" si="2"/>
        <v>246951</v>
      </c>
      <c r="U13" s="45">
        <f t="shared" si="1"/>
        <v>256364</v>
      </c>
      <c r="V13" s="45">
        <f t="shared" si="1"/>
        <v>131873</v>
      </c>
    </row>
    <row r="14" spans="1:22" ht="21.75" customHeight="1">
      <c r="A14" s="16" t="s">
        <v>543</v>
      </c>
      <c r="B14" s="44"/>
      <c r="C14" s="44"/>
      <c r="D14" s="44"/>
      <c r="E14" s="44"/>
      <c r="F14" s="44"/>
      <c r="G14" s="44"/>
      <c r="H14" s="44"/>
      <c r="I14" s="44"/>
      <c r="J14" s="44"/>
      <c r="K14" s="44">
        <v>103041</v>
      </c>
      <c r="L14" s="44">
        <v>108089</v>
      </c>
      <c r="M14" s="44">
        <v>54170</v>
      </c>
      <c r="N14" s="44">
        <f t="shared" si="0"/>
        <v>103041</v>
      </c>
      <c r="O14" s="44">
        <f t="shared" si="0"/>
        <v>108089</v>
      </c>
      <c r="P14" s="44">
        <f t="shared" si="0"/>
        <v>54170</v>
      </c>
      <c r="Q14" s="44">
        <v>472</v>
      </c>
      <c r="R14" s="44">
        <v>472</v>
      </c>
      <c r="S14" s="44">
        <v>4</v>
      </c>
      <c r="T14" s="45">
        <f t="shared" si="2"/>
        <v>103513</v>
      </c>
      <c r="U14" s="45">
        <f t="shared" si="1"/>
        <v>108561</v>
      </c>
      <c r="V14" s="45">
        <f t="shared" si="1"/>
        <v>54174</v>
      </c>
    </row>
    <row r="15" spans="1:22" ht="21.75" customHeight="1">
      <c r="A15" s="16" t="s">
        <v>544</v>
      </c>
      <c r="B15" s="44">
        <v>58527</v>
      </c>
      <c r="C15" s="44">
        <v>58527</v>
      </c>
      <c r="D15" s="44">
        <v>28787</v>
      </c>
      <c r="E15" s="44"/>
      <c r="F15" s="44"/>
      <c r="G15" s="44"/>
      <c r="H15" s="44">
        <v>7700</v>
      </c>
      <c r="I15" s="44">
        <v>7700</v>
      </c>
      <c r="J15" s="44">
        <v>4170</v>
      </c>
      <c r="K15" s="44">
        <v>103809</v>
      </c>
      <c r="L15" s="44">
        <v>115385</v>
      </c>
      <c r="M15" s="44">
        <v>52176</v>
      </c>
      <c r="N15" s="44">
        <f t="shared" si="0"/>
        <v>170036</v>
      </c>
      <c r="O15" s="44">
        <f t="shared" si="0"/>
        <v>181612</v>
      </c>
      <c r="P15" s="44">
        <f t="shared" si="0"/>
        <v>85133</v>
      </c>
      <c r="Q15" s="44">
        <v>1906</v>
      </c>
      <c r="R15" s="44">
        <v>1906</v>
      </c>
      <c r="S15" s="44">
        <v>1346</v>
      </c>
      <c r="T15" s="45">
        <f t="shared" si="2"/>
        <v>171942</v>
      </c>
      <c r="U15" s="45">
        <f t="shared" si="1"/>
        <v>183518</v>
      </c>
      <c r="V15" s="45">
        <f t="shared" si="1"/>
        <v>86479</v>
      </c>
    </row>
    <row r="16" spans="1:22" ht="21.75" customHeight="1">
      <c r="A16" s="16" t="s">
        <v>539</v>
      </c>
      <c r="B16" s="44">
        <v>10812</v>
      </c>
      <c r="C16" s="44">
        <v>10812</v>
      </c>
      <c r="D16" s="44">
        <v>5307</v>
      </c>
      <c r="E16" s="44"/>
      <c r="F16" s="44"/>
      <c r="G16" s="44"/>
      <c r="H16" s="44">
        <v>2400</v>
      </c>
      <c r="I16" s="44">
        <v>2400</v>
      </c>
      <c r="J16" s="44">
        <v>1855</v>
      </c>
      <c r="K16" s="44">
        <v>56996</v>
      </c>
      <c r="L16" s="44">
        <v>62658</v>
      </c>
      <c r="M16" s="44">
        <v>27833</v>
      </c>
      <c r="N16" s="44">
        <f t="shared" si="0"/>
        <v>70208</v>
      </c>
      <c r="O16" s="44">
        <f t="shared" si="0"/>
        <v>75870</v>
      </c>
      <c r="P16" s="44">
        <f t="shared" si="0"/>
        <v>34995</v>
      </c>
      <c r="Q16" s="44">
        <v>461</v>
      </c>
      <c r="R16" s="44">
        <v>461</v>
      </c>
      <c r="S16" s="44">
        <v>284</v>
      </c>
      <c r="T16" s="45">
        <f t="shared" si="2"/>
        <v>70669</v>
      </c>
      <c r="U16" s="45">
        <f t="shared" si="1"/>
        <v>76331</v>
      </c>
      <c r="V16" s="45">
        <f t="shared" si="1"/>
        <v>35279</v>
      </c>
    </row>
    <row r="17" spans="1:22" s="7" customFormat="1" ht="26.25">
      <c r="A17" s="149" t="s">
        <v>631</v>
      </c>
      <c r="B17" s="45">
        <f>SUM(B11:B16)</f>
        <v>124153</v>
      </c>
      <c r="C17" s="45">
        <f aca="true" t="shared" si="3" ref="C17:H17">SUM(C11:C16)</f>
        <v>124153</v>
      </c>
      <c r="D17" s="45">
        <f t="shared" si="3"/>
        <v>69353</v>
      </c>
      <c r="E17" s="45">
        <f t="shared" si="3"/>
        <v>0</v>
      </c>
      <c r="F17" s="45">
        <f t="shared" si="3"/>
        <v>0</v>
      </c>
      <c r="G17" s="45">
        <f t="shared" si="3"/>
        <v>0</v>
      </c>
      <c r="H17" s="45">
        <f t="shared" si="3"/>
        <v>17731</v>
      </c>
      <c r="I17" s="45">
        <f aca="true" t="shared" si="4" ref="I17:V17">SUM(I11:I16)</f>
        <v>17731</v>
      </c>
      <c r="J17" s="45">
        <f t="shared" si="4"/>
        <v>10402</v>
      </c>
      <c r="K17" s="45">
        <f t="shared" si="4"/>
        <v>897063</v>
      </c>
      <c r="L17" s="45">
        <f t="shared" si="4"/>
        <v>938948</v>
      </c>
      <c r="M17" s="45">
        <f t="shared" si="4"/>
        <v>458116</v>
      </c>
      <c r="N17" s="45">
        <f t="shared" si="4"/>
        <v>1038947</v>
      </c>
      <c r="O17" s="45">
        <f t="shared" si="4"/>
        <v>1080832</v>
      </c>
      <c r="P17" s="45">
        <f t="shared" si="4"/>
        <v>537871</v>
      </c>
      <c r="Q17" s="45">
        <f t="shared" si="4"/>
        <v>8289</v>
      </c>
      <c r="R17" s="45">
        <f t="shared" si="4"/>
        <v>8289</v>
      </c>
      <c r="S17" s="45">
        <f t="shared" si="4"/>
        <v>2406</v>
      </c>
      <c r="T17" s="45">
        <f t="shared" si="4"/>
        <v>1047236</v>
      </c>
      <c r="U17" s="45">
        <f t="shared" si="4"/>
        <v>1089121</v>
      </c>
      <c r="V17" s="45">
        <f t="shared" si="4"/>
        <v>540277</v>
      </c>
    </row>
    <row r="18" spans="1:22" ht="21.75" customHeight="1">
      <c r="A18" s="77" t="s">
        <v>12</v>
      </c>
      <c r="B18" s="45">
        <f>B10+B17</f>
        <v>252535</v>
      </c>
      <c r="C18" s="45">
        <f aca="true" t="shared" si="5" ref="C18:V18">C10+C17</f>
        <v>252535</v>
      </c>
      <c r="D18" s="45">
        <f t="shared" si="5"/>
        <v>138189</v>
      </c>
      <c r="E18" s="45">
        <f t="shared" si="5"/>
        <v>791768</v>
      </c>
      <c r="F18" s="45">
        <f t="shared" si="5"/>
        <v>791768</v>
      </c>
      <c r="G18" s="45">
        <f t="shared" si="5"/>
        <v>386467</v>
      </c>
      <c r="H18" s="45">
        <f t="shared" si="5"/>
        <v>891683</v>
      </c>
      <c r="I18" s="45">
        <f t="shared" si="5"/>
        <v>929885</v>
      </c>
      <c r="J18" s="45">
        <f t="shared" si="5"/>
        <v>568896</v>
      </c>
      <c r="K18" s="45">
        <f t="shared" si="5"/>
        <v>897063</v>
      </c>
      <c r="L18" s="45">
        <f t="shared" si="5"/>
        <v>938948</v>
      </c>
      <c r="M18" s="45">
        <f t="shared" si="5"/>
        <v>458116</v>
      </c>
      <c r="N18" s="45">
        <f t="shared" si="5"/>
        <v>2833049</v>
      </c>
      <c r="O18" s="45">
        <f t="shared" si="5"/>
        <v>2913136</v>
      </c>
      <c r="P18" s="45">
        <f t="shared" si="5"/>
        <v>1551668</v>
      </c>
      <c r="Q18" s="45">
        <f t="shared" si="5"/>
        <v>849002</v>
      </c>
      <c r="R18" s="45">
        <f>R10+R17</f>
        <v>863227</v>
      </c>
      <c r="S18" s="45">
        <f t="shared" si="5"/>
        <v>252899</v>
      </c>
      <c r="T18" s="45">
        <f t="shared" si="5"/>
        <v>3682051</v>
      </c>
      <c r="U18" s="45">
        <f t="shared" si="5"/>
        <v>3776363</v>
      </c>
      <c r="V18" s="45">
        <f t="shared" si="5"/>
        <v>1804567</v>
      </c>
    </row>
    <row r="19" spans="1:22" ht="21.75" customHeight="1">
      <c r="A19" s="16" t="s">
        <v>624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>
        <f>K17*-1</f>
        <v>-897063</v>
      </c>
      <c r="O19" s="44">
        <f>L17*-1</f>
        <v>-938948</v>
      </c>
      <c r="P19" s="44">
        <f>M17*-1</f>
        <v>-458116</v>
      </c>
      <c r="Q19" s="44"/>
      <c r="R19" s="44"/>
      <c r="S19" s="44"/>
      <c r="T19" s="44">
        <f>N19</f>
        <v>-897063</v>
      </c>
      <c r="U19" s="44">
        <f>O19</f>
        <v>-938948</v>
      </c>
      <c r="V19" s="44">
        <f>P19</f>
        <v>-458116</v>
      </c>
    </row>
    <row r="20" spans="1:22" ht="26.25">
      <c r="A20" s="150" t="s">
        <v>625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5">
        <f>N18+N19</f>
        <v>1935986</v>
      </c>
      <c r="O20" s="45">
        <f>O18+O19</f>
        <v>1974188</v>
      </c>
      <c r="P20" s="45">
        <f>P18+P19</f>
        <v>1093552</v>
      </c>
      <c r="Q20" s="45"/>
      <c r="R20" s="45"/>
      <c r="S20" s="45"/>
      <c r="T20" s="45">
        <f>T18+T19</f>
        <v>2784988</v>
      </c>
      <c r="U20" s="45">
        <f>U18+U19</f>
        <v>2837415</v>
      </c>
      <c r="V20" s="45">
        <f>V18+V19</f>
        <v>1346451</v>
      </c>
    </row>
    <row r="21" spans="2:16" ht="15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2"/>
      <c r="O21" s="12"/>
      <c r="P21" s="12"/>
    </row>
    <row r="22" spans="2:16" ht="15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2"/>
      <c r="O22" s="12"/>
      <c r="P22" s="12"/>
    </row>
    <row r="23" spans="14:16" ht="15.75">
      <c r="N23" s="7"/>
      <c r="O23" s="7"/>
      <c r="P23" s="7"/>
    </row>
    <row r="24" spans="14:16" ht="15.75">
      <c r="N24" s="7"/>
      <c r="O24" s="7"/>
      <c r="P24" s="7"/>
    </row>
    <row r="25" spans="14:16" ht="15.75">
      <c r="N25" s="7"/>
      <c r="O25" s="7"/>
      <c r="P25" s="7"/>
    </row>
    <row r="26" spans="14:16" ht="15.75">
      <c r="N26" s="7"/>
      <c r="O26" s="7"/>
      <c r="P26" s="7"/>
    </row>
    <row r="27" spans="14:16" ht="15.75">
      <c r="N27" s="7"/>
      <c r="O27" s="7"/>
      <c r="P27" s="7"/>
    </row>
  </sheetData>
  <mergeCells count="13">
    <mergeCell ref="E8:G8"/>
    <mergeCell ref="H8:J8"/>
    <mergeCell ref="K8:M8"/>
    <mergeCell ref="A8:A9"/>
    <mergeCell ref="A5:V5"/>
    <mergeCell ref="A1:V1"/>
    <mergeCell ref="A2:V2"/>
    <mergeCell ref="A3:V3"/>
    <mergeCell ref="A4:V4"/>
    <mergeCell ref="N8:P8"/>
    <mergeCell ref="Q8:S8"/>
    <mergeCell ref="T8:V8"/>
    <mergeCell ref="B8:D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N41"/>
  <sheetViews>
    <sheetView workbookViewId="0" topLeftCell="A1">
      <selection activeCell="B39" sqref="B39"/>
    </sheetView>
  </sheetViews>
  <sheetFormatPr defaultColWidth="9.140625" defaultRowHeight="15" customHeight="1"/>
  <cols>
    <col min="1" max="1" width="56.8515625" style="1" customWidth="1"/>
    <col min="2" max="10" width="8.421875" style="1" customWidth="1"/>
    <col min="11" max="13" width="10.140625" style="1" bestFit="1" customWidth="1"/>
    <col min="14" max="14" width="11.140625" style="1" customWidth="1"/>
    <col min="15" max="16384" width="9.140625" style="1" customWidth="1"/>
  </cols>
  <sheetData>
    <row r="1" spans="8:13" ht="12.75" customHeight="1">
      <c r="H1" s="189" t="s">
        <v>843</v>
      </c>
      <c r="I1" s="189"/>
      <c r="J1" s="189"/>
      <c r="K1" s="189"/>
      <c r="L1" s="189"/>
      <c r="M1" s="189"/>
    </row>
    <row r="2" spans="1:13" ht="15" customHeight="1">
      <c r="A2" s="191" t="s">
        <v>562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4" ht="15" customHeight="1">
      <c r="A3" s="191" t="s">
        <v>110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7"/>
    </row>
    <row r="4" spans="1:14" s="7" customFormat="1" ht="15" customHeight="1">
      <c r="A4" s="191" t="s">
        <v>154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"/>
    </row>
    <row r="5" spans="1:14" s="7" customFormat="1" ht="10.5" customHeight="1">
      <c r="A5" s="206" t="s">
        <v>872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1"/>
    </row>
    <row r="6" spans="1:13" ht="26.25" customHeight="1">
      <c r="A6" s="207" t="s">
        <v>873</v>
      </c>
      <c r="B6" s="205" t="s">
        <v>564</v>
      </c>
      <c r="C6" s="205"/>
      <c r="D6" s="205"/>
      <c r="E6" s="205" t="s">
        <v>565</v>
      </c>
      <c r="F6" s="205"/>
      <c r="G6" s="205"/>
      <c r="H6" s="205" t="s">
        <v>566</v>
      </c>
      <c r="I6" s="205"/>
      <c r="J6" s="205"/>
      <c r="K6" s="205" t="s">
        <v>882</v>
      </c>
      <c r="L6" s="205"/>
      <c r="M6" s="205"/>
    </row>
    <row r="7" spans="1:13" ht="33.75" customHeight="1">
      <c r="A7" s="207"/>
      <c r="B7" s="6" t="s">
        <v>534</v>
      </c>
      <c r="C7" s="6" t="s">
        <v>530</v>
      </c>
      <c r="D7" s="6" t="s">
        <v>522</v>
      </c>
      <c r="E7" s="6" t="s">
        <v>534</v>
      </c>
      <c r="F7" s="6" t="s">
        <v>530</v>
      </c>
      <c r="G7" s="6" t="s">
        <v>522</v>
      </c>
      <c r="H7" s="6" t="s">
        <v>534</v>
      </c>
      <c r="I7" s="6" t="s">
        <v>530</v>
      </c>
      <c r="J7" s="6" t="s">
        <v>522</v>
      </c>
      <c r="K7" s="6" t="s">
        <v>534</v>
      </c>
      <c r="L7" s="6" t="s">
        <v>530</v>
      </c>
      <c r="M7" s="6" t="s">
        <v>522</v>
      </c>
    </row>
    <row r="8" spans="1:13" ht="16.5" customHeight="1">
      <c r="A8" s="151" t="s">
        <v>567</v>
      </c>
      <c r="B8" s="152">
        <v>84</v>
      </c>
      <c r="C8" s="152">
        <v>84</v>
      </c>
      <c r="D8" s="152">
        <v>65</v>
      </c>
      <c r="E8" s="152"/>
      <c r="F8" s="152"/>
      <c r="G8" s="152"/>
      <c r="H8" s="152"/>
      <c r="I8" s="152"/>
      <c r="J8" s="152"/>
      <c r="K8" s="153">
        <f>B8+E8+H8</f>
        <v>84</v>
      </c>
      <c r="L8" s="153">
        <f>C8+F8+I8</f>
        <v>84</v>
      </c>
      <c r="M8" s="153">
        <f>D8+G8+J8</f>
        <v>65</v>
      </c>
    </row>
    <row r="9" spans="1:13" ht="16.5" customHeight="1">
      <c r="A9" s="137" t="s">
        <v>568</v>
      </c>
      <c r="B9" s="90"/>
      <c r="C9" s="90"/>
      <c r="D9" s="90">
        <v>5</v>
      </c>
      <c r="E9" s="90"/>
      <c r="F9" s="90"/>
      <c r="G9" s="90"/>
      <c r="H9" s="90"/>
      <c r="I9" s="90"/>
      <c r="J9" s="90"/>
      <c r="K9" s="92">
        <f aca="true" t="shared" si="0" ref="K9:M37">B9+E9+H9</f>
        <v>0</v>
      </c>
      <c r="L9" s="92">
        <f t="shared" si="0"/>
        <v>0</v>
      </c>
      <c r="M9" s="92">
        <f t="shared" si="0"/>
        <v>5</v>
      </c>
    </row>
    <row r="10" spans="1:13" ht="16.5" customHeight="1">
      <c r="A10" s="137" t="s">
        <v>653</v>
      </c>
      <c r="B10" s="90">
        <v>5936</v>
      </c>
      <c r="C10" s="90">
        <v>5936</v>
      </c>
      <c r="D10" s="90">
        <v>143</v>
      </c>
      <c r="E10" s="90"/>
      <c r="F10" s="90"/>
      <c r="G10" s="90"/>
      <c r="H10" s="90"/>
      <c r="I10" s="90"/>
      <c r="J10" s="90"/>
      <c r="K10" s="92">
        <f t="shared" si="0"/>
        <v>5936</v>
      </c>
      <c r="L10" s="92">
        <f t="shared" si="0"/>
        <v>5936</v>
      </c>
      <c r="M10" s="92">
        <f t="shared" si="0"/>
        <v>143</v>
      </c>
    </row>
    <row r="11" spans="1:13" ht="16.5" customHeight="1">
      <c r="A11" s="137" t="s">
        <v>569</v>
      </c>
      <c r="B11" s="90"/>
      <c r="C11" s="90"/>
      <c r="D11" s="90"/>
      <c r="E11" s="90"/>
      <c r="F11" s="90"/>
      <c r="G11" s="90"/>
      <c r="H11" s="90"/>
      <c r="I11" s="90"/>
      <c r="J11" s="90"/>
      <c r="K11" s="92">
        <f t="shared" si="0"/>
        <v>0</v>
      </c>
      <c r="L11" s="92">
        <f t="shared" si="0"/>
        <v>0</v>
      </c>
      <c r="M11" s="92">
        <f t="shared" si="0"/>
        <v>0</v>
      </c>
    </row>
    <row r="12" spans="1:13" ht="16.5" customHeight="1">
      <c r="A12" s="137" t="s">
        <v>570</v>
      </c>
      <c r="B12" s="90">
        <v>79039</v>
      </c>
      <c r="C12" s="90">
        <v>79039</v>
      </c>
      <c r="D12" s="90">
        <v>30003</v>
      </c>
      <c r="E12" s="90"/>
      <c r="F12" s="90"/>
      <c r="G12" s="90"/>
      <c r="H12" s="90"/>
      <c r="I12" s="90"/>
      <c r="J12" s="90"/>
      <c r="K12" s="92">
        <f t="shared" si="0"/>
        <v>79039</v>
      </c>
      <c r="L12" s="92">
        <f t="shared" si="0"/>
        <v>79039</v>
      </c>
      <c r="M12" s="92">
        <f t="shared" si="0"/>
        <v>30003</v>
      </c>
    </row>
    <row r="13" spans="1:13" ht="16.5" customHeight="1">
      <c r="A13" s="137" t="s">
        <v>571</v>
      </c>
      <c r="B13" s="90"/>
      <c r="C13" s="90"/>
      <c r="D13" s="90"/>
      <c r="E13" s="90"/>
      <c r="F13" s="90"/>
      <c r="G13" s="90"/>
      <c r="H13" s="90"/>
      <c r="I13" s="90"/>
      <c r="J13" s="90"/>
      <c r="K13" s="92">
        <f t="shared" si="0"/>
        <v>0</v>
      </c>
      <c r="L13" s="92">
        <f t="shared" si="0"/>
        <v>0</v>
      </c>
      <c r="M13" s="92">
        <f t="shared" si="0"/>
        <v>0</v>
      </c>
    </row>
    <row r="14" spans="1:13" ht="16.5" customHeight="1">
      <c r="A14" s="137" t="s">
        <v>572</v>
      </c>
      <c r="B14" s="90"/>
      <c r="C14" s="90"/>
      <c r="D14" s="90">
        <v>5</v>
      </c>
      <c r="E14" s="90"/>
      <c r="F14" s="90"/>
      <c r="G14" s="90"/>
      <c r="H14" s="90"/>
      <c r="I14" s="90"/>
      <c r="J14" s="90"/>
      <c r="K14" s="92">
        <f t="shared" si="0"/>
        <v>0</v>
      </c>
      <c r="L14" s="92">
        <f t="shared" si="0"/>
        <v>0</v>
      </c>
      <c r="M14" s="92">
        <f t="shared" si="0"/>
        <v>5</v>
      </c>
    </row>
    <row r="15" spans="1:13" ht="16.5" customHeight="1">
      <c r="A15" s="137" t="s">
        <v>113</v>
      </c>
      <c r="B15" s="90"/>
      <c r="C15" s="90"/>
      <c r="D15" s="90">
        <v>7</v>
      </c>
      <c r="E15" s="90"/>
      <c r="F15" s="90"/>
      <c r="G15" s="90"/>
      <c r="H15" s="90"/>
      <c r="I15" s="90"/>
      <c r="J15" s="90"/>
      <c r="K15" s="92"/>
      <c r="L15" s="92"/>
      <c r="M15" s="92">
        <f t="shared" si="0"/>
        <v>7</v>
      </c>
    </row>
    <row r="16" spans="1:13" ht="16.5" customHeight="1">
      <c r="A16" s="137" t="s">
        <v>573</v>
      </c>
      <c r="B16" s="90">
        <v>40323</v>
      </c>
      <c r="C16" s="90">
        <v>40323</v>
      </c>
      <c r="D16" s="90">
        <v>37415</v>
      </c>
      <c r="E16" s="90"/>
      <c r="F16" s="90"/>
      <c r="G16" s="90"/>
      <c r="H16" s="90"/>
      <c r="I16" s="90">
        <v>105</v>
      </c>
      <c r="J16" s="90">
        <v>57231</v>
      </c>
      <c r="K16" s="92">
        <f t="shared" si="0"/>
        <v>40323</v>
      </c>
      <c r="L16" s="92">
        <f t="shared" si="0"/>
        <v>40428</v>
      </c>
      <c r="M16" s="92">
        <f t="shared" si="0"/>
        <v>94646</v>
      </c>
    </row>
    <row r="17" spans="1:13" ht="16.5" customHeight="1">
      <c r="A17" s="137" t="s">
        <v>545</v>
      </c>
      <c r="B17" s="92"/>
      <c r="C17" s="92"/>
      <c r="D17" s="90"/>
      <c r="E17" s="90"/>
      <c r="F17" s="90"/>
      <c r="G17" s="90"/>
      <c r="H17" s="90"/>
      <c r="I17" s="90">
        <v>1050</v>
      </c>
      <c r="J17" s="90">
        <v>1046</v>
      </c>
      <c r="K17" s="92">
        <f>B17+E17+H17</f>
        <v>0</v>
      </c>
      <c r="L17" s="92">
        <f>C17+F17+I17</f>
        <v>1050</v>
      </c>
      <c r="M17" s="92">
        <f>D17+G17+J17</f>
        <v>1046</v>
      </c>
    </row>
    <row r="18" spans="1:13" ht="16.5" customHeight="1">
      <c r="A18" s="137" t="s">
        <v>574</v>
      </c>
      <c r="B18" s="90">
        <v>1500</v>
      </c>
      <c r="C18" s="90">
        <v>1500</v>
      </c>
      <c r="D18" s="90">
        <v>546</v>
      </c>
      <c r="E18" s="90"/>
      <c r="F18" s="90"/>
      <c r="G18" s="90"/>
      <c r="H18" s="90"/>
      <c r="I18" s="90"/>
      <c r="J18" s="90"/>
      <c r="K18" s="92">
        <f t="shared" si="0"/>
        <v>1500</v>
      </c>
      <c r="L18" s="92">
        <f t="shared" si="0"/>
        <v>1500</v>
      </c>
      <c r="M18" s="92">
        <f t="shared" si="0"/>
        <v>546</v>
      </c>
    </row>
    <row r="19" spans="1:13" ht="16.5" customHeight="1">
      <c r="A19" s="137" t="s">
        <v>575</v>
      </c>
      <c r="B19" s="90">
        <v>1500</v>
      </c>
      <c r="C19" s="90">
        <v>1500</v>
      </c>
      <c r="D19" s="90">
        <v>641</v>
      </c>
      <c r="E19" s="90"/>
      <c r="F19" s="90"/>
      <c r="G19" s="90"/>
      <c r="H19" s="90"/>
      <c r="I19" s="90"/>
      <c r="J19" s="90"/>
      <c r="K19" s="92">
        <f t="shared" si="0"/>
        <v>1500</v>
      </c>
      <c r="L19" s="92">
        <f t="shared" si="0"/>
        <v>1500</v>
      </c>
      <c r="M19" s="92">
        <f t="shared" si="0"/>
        <v>641</v>
      </c>
    </row>
    <row r="20" spans="1:13" ht="16.5" customHeight="1">
      <c r="A20" s="137" t="s">
        <v>576</v>
      </c>
      <c r="B20" s="90"/>
      <c r="C20" s="90"/>
      <c r="D20" s="90">
        <v>6</v>
      </c>
      <c r="E20" s="90"/>
      <c r="F20" s="90"/>
      <c r="G20" s="90"/>
      <c r="H20" s="90">
        <v>282</v>
      </c>
      <c r="I20" s="90">
        <v>282</v>
      </c>
      <c r="J20" s="90">
        <v>145</v>
      </c>
      <c r="K20" s="92">
        <f t="shared" si="0"/>
        <v>282</v>
      </c>
      <c r="L20" s="92">
        <f t="shared" si="0"/>
        <v>282</v>
      </c>
      <c r="M20" s="92">
        <f t="shared" si="0"/>
        <v>151</v>
      </c>
    </row>
    <row r="21" spans="1:13" ht="16.5" customHeight="1">
      <c r="A21" s="137" t="s">
        <v>577</v>
      </c>
      <c r="B21" s="90"/>
      <c r="C21" s="90"/>
      <c r="D21" s="90"/>
      <c r="E21" s="90"/>
      <c r="F21" s="90"/>
      <c r="G21" s="90"/>
      <c r="H21" s="90"/>
      <c r="I21" s="90"/>
      <c r="J21" s="90"/>
      <c r="K21" s="92">
        <f t="shared" si="0"/>
        <v>0</v>
      </c>
      <c r="L21" s="92">
        <f t="shared" si="0"/>
        <v>0</v>
      </c>
      <c r="M21" s="92">
        <f t="shared" si="0"/>
        <v>0</v>
      </c>
    </row>
    <row r="22" spans="1:13" ht="16.5" customHeight="1">
      <c r="A22" s="137" t="s">
        <v>665</v>
      </c>
      <c r="B22" s="90"/>
      <c r="C22" s="90"/>
      <c r="D22" s="90"/>
      <c r="E22" s="90">
        <v>689400</v>
      </c>
      <c r="F22" s="90">
        <v>689400</v>
      </c>
      <c r="G22" s="90">
        <v>332036</v>
      </c>
      <c r="H22" s="90"/>
      <c r="I22" s="90"/>
      <c r="J22" s="90"/>
      <c r="K22" s="92">
        <f t="shared" si="0"/>
        <v>689400</v>
      </c>
      <c r="L22" s="92">
        <f t="shared" si="0"/>
        <v>689400</v>
      </c>
      <c r="M22" s="92">
        <f t="shared" si="0"/>
        <v>332036</v>
      </c>
    </row>
    <row r="23" spans="1:13" ht="16.5" customHeight="1">
      <c r="A23" s="137" t="s">
        <v>774</v>
      </c>
      <c r="B23" s="90"/>
      <c r="C23" s="90"/>
      <c r="D23" s="90"/>
      <c r="E23" s="90">
        <v>65865</v>
      </c>
      <c r="F23" s="90">
        <v>65865</v>
      </c>
      <c r="G23" s="90">
        <v>34974</v>
      </c>
      <c r="H23" s="90"/>
      <c r="I23" s="90"/>
      <c r="J23" s="90"/>
      <c r="K23" s="92">
        <f t="shared" si="0"/>
        <v>65865</v>
      </c>
      <c r="L23" s="92">
        <f t="shared" si="0"/>
        <v>65865</v>
      </c>
      <c r="M23" s="92">
        <f t="shared" si="0"/>
        <v>34974</v>
      </c>
    </row>
    <row r="24" spans="1:14" ht="16.5" customHeight="1">
      <c r="A24" s="137" t="s">
        <v>283</v>
      </c>
      <c r="B24" s="90"/>
      <c r="C24" s="90"/>
      <c r="D24" s="90"/>
      <c r="E24" s="90">
        <v>35103</v>
      </c>
      <c r="F24" s="90">
        <v>35103</v>
      </c>
      <c r="G24" s="90">
        <v>18747</v>
      </c>
      <c r="H24" s="90"/>
      <c r="I24" s="90"/>
      <c r="J24" s="90"/>
      <c r="K24" s="92">
        <f t="shared" si="0"/>
        <v>35103</v>
      </c>
      <c r="L24" s="92">
        <f t="shared" si="0"/>
        <v>35103</v>
      </c>
      <c r="M24" s="92">
        <f t="shared" si="0"/>
        <v>18747</v>
      </c>
      <c r="N24" s="7"/>
    </row>
    <row r="25" spans="1:14" s="7" customFormat="1" ht="16.5" customHeight="1">
      <c r="A25" s="137" t="s">
        <v>666</v>
      </c>
      <c r="B25" s="90"/>
      <c r="C25" s="90"/>
      <c r="D25" s="90"/>
      <c r="E25" s="90">
        <v>1400</v>
      </c>
      <c r="F25" s="90">
        <v>1400</v>
      </c>
      <c r="G25" s="90">
        <v>710</v>
      </c>
      <c r="H25" s="90"/>
      <c r="I25" s="90"/>
      <c r="J25" s="90"/>
      <c r="K25" s="92">
        <f t="shared" si="0"/>
        <v>1400</v>
      </c>
      <c r="L25" s="92">
        <f t="shared" si="0"/>
        <v>1400</v>
      </c>
      <c r="M25" s="92">
        <f t="shared" si="0"/>
        <v>710</v>
      </c>
      <c r="N25" s="1"/>
    </row>
    <row r="26" spans="1:14" s="7" customFormat="1" ht="16.5" customHeight="1">
      <c r="A26" s="137" t="s">
        <v>578</v>
      </c>
      <c r="B26" s="90"/>
      <c r="C26" s="90"/>
      <c r="D26" s="90"/>
      <c r="E26" s="90"/>
      <c r="F26" s="90"/>
      <c r="G26" s="90"/>
      <c r="H26" s="90">
        <v>807407</v>
      </c>
      <c r="I26" s="90">
        <v>807407</v>
      </c>
      <c r="J26" s="90">
        <v>423684</v>
      </c>
      <c r="K26" s="92">
        <f t="shared" si="0"/>
        <v>807407</v>
      </c>
      <c r="L26" s="92">
        <f t="shared" si="0"/>
        <v>807407</v>
      </c>
      <c r="M26" s="92">
        <f t="shared" si="0"/>
        <v>423684</v>
      </c>
      <c r="N26" s="1"/>
    </row>
    <row r="27" spans="1:13" ht="16.5" customHeight="1">
      <c r="A27" s="137" t="s">
        <v>579</v>
      </c>
      <c r="B27" s="92"/>
      <c r="C27" s="92"/>
      <c r="D27" s="90"/>
      <c r="E27" s="90"/>
      <c r="F27" s="90"/>
      <c r="G27" s="90"/>
      <c r="H27" s="90">
        <v>15606</v>
      </c>
      <c r="I27" s="90">
        <v>15606</v>
      </c>
      <c r="J27" s="90">
        <v>7379</v>
      </c>
      <c r="K27" s="92">
        <f t="shared" si="0"/>
        <v>15606</v>
      </c>
      <c r="L27" s="92">
        <f t="shared" si="0"/>
        <v>15606</v>
      </c>
      <c r="M27" s="92">
        <f t="shared" si="0"/>
        <v>7379</v>
      </c>
    </row>
    <row r="28" spans="1:13" ht="16.5" customHeight="1">
      <c r="A28" s="137" t="s">
        <v>546</v>
      </c>
      <c r="B28" s="92"/>
      <c r="C28" s="92"/>
      <c r="D28" s="90"/>
      <c r="E28" s="90"/>
      <c r="F28" s="90"/>
      <c r="G28" s="90"/>
      <c r="H28" s="90">
        <v>46026</v>
      </c>
      <c r="I28" s="90">
        <v>8101</v>
      </c>
      <c r="J28" s="90">
        <v>0</v>
      </c>
      <c r="K28" s="92">
        <f t="shared" si="0"/>
        <v>46026</v>
      </c>
      <c r="L28" s="92">
        <f t="shared" si="0"/>
        <v>8101</v>
      </c>
      <c r="M28" s="92">
        <f t="shared" si="0"/>
        <v>0</v>
      </c>
    </row>
    <row r="29" spans="1:13" ht="16.5" customHeight="1">
      <c r="A29" s="137" t="s">
        <v>547</v>
      </c>
      <c r="B29" s="92"/>
      <c r="C29" s="92"/>
      <c r="D29" s="90"/>
      <c r="E29" s="90"/>
      <c r="F29" s="90"/>
      <c r="G29" s="90"/>
      <c r="H29" s="90"/>
      <c r="I29" s="90">
        <v>9210</v>
      </c>
      <c r="J29" s="90">
        <v>13817</v>
      </c>
      <c r="K29" s="92">
        <f t="shared" si="0"/>
        <v>0</v>
      </c>
      <c r="L29" s="92">
        <f t="shared" si="0"/>
        <v>9210</v>
      </c>
      <c r="M29" s="92">
        <f t="shared" si="0"/>
        <v>13817</v>
      </c>
    </row>
    <row r="30" spans="1:13" ht="16.5" customHeight="1">
      <c r="A30" s="137" t="s">
        <v>548</v>
      </c>
      <c r="B30" s="92"/>
      <c r="C30" s="92"/>
      <c r="D30" s="90"/>
      <c r="E30" s="90"/>
      <c r="F30" s="90"/>
      <c r="G30" s="90"/>
      <c r="H30" s="90"/>
      <c r="I30" s="90">
        <v>29109</v>
      </c>
      <c r="J30" s="90">
        <v>34764</v>
      </c>
      <c r="K30" s="92">
        <f t="shared" si="0"/>
        <v>0</v>
      </c>
      <c r="L30" s="92">
        <f t="shared" si="0"/>
        <v>29109</v>
      </c>
      <c r="M30" s="92">
        <f t="shared" si="0"/>
        <v>34764</v>
      </c>
    </row>
    <row r="31" spans="1:13" ht="16.5" customHeight="1">
      <c r="A31" s="137" t="s">
        <v>549</v>
      </c>
      <c r="B31" s="92"/>
      <c r="C31" s="92"/>
      <c r="D31" s="90"/>
      <c r="E31" s="90"/>
      <c r="F31" s="90"/>
      <c r="G31" s="90"/>
      <c r="H31" s="90"/>
      <c r="I31" s="90">
        <v>5880</v>
      </c>
      <c r="J31" s="90">
        <v>3363</v>
      </c>
      <c r="K31" s="92">
        <f t="shared" si="0"/>
        <v>0</v>
      </c>
      <c r="L31" s="92">
        <f t="shared" si="0"/>
        <v>5880</v>
      </c>
      <c r="M31" s="92">
        <f t="shared" si="0"/>
        <v>3363</v>
      </c>
    </row>
    <row r="32" spans="1:13" ht="16.5" customHeight="1">
      <c r="A32" s="137" t="s">
        <v>550</v>
      </c>
      <c r="B32" s="92"/>
      <c r="C32" s="92"/>
      <c r="D32" s="90"/>
      <c r="E32" s="90"/>
      <c r="F32" s="90"/>
      <c r="G32" s="90"/>
      <c r="H32" s="90"/>
      <c r="I32" s="90">
        <v>19021</v>
      </c>
      <c r="J32" s="90">
        <v>9147</v>
      </c>
      <c r="K32" s="92">
        <f t="shared" si="0"/>
        <v>0</v>
      </c>
      <c r="L32" s="92">
        <f t="shared" si="0"/>
        <v>19021</v>
      </c>
      <c r="M32" s="92">
        <f t="shared" si="0"/>
        <v>9147</v>
      </c>
    </row>
    <row r="33" spans="1:13" ht="16.5" customHeight="1">
      <c r="A33" s="137" t="s">
        <v>551</v>
      </c>
      <c r="B33" s="92"/>
      <c r="C33" s="92"/>
      <c r="D33" s="90"/>
      <c r="E33" s="90"/>
      <c r="F33" s="90"/>
      <c r="G33" s="90"/>
      <c r="H33" s="90"/>
      <c r="I33" s="90">
        <v>3900</v>
      </c>
      <c r="J33" s="90">
        <v>1950</v>
      </c>
      <c r="K33" s="92">
        <f t="shared" si="0"/>
        <v>0</v>
      </c>
      <c r="L33" s="92">
        <f t="shared" si="0"/>
        <v>3900</v>
      </c>
      <c r="M33" s="92">
        <f t="shared" si="0"/>
        <v>1950</v>
      </c>
    </row>
    <row r="34" spans="1:13" ht="16.5" customHeight="1">
      <c r="A34" s="137" t="s">
        <v>580</v>
      </c>
      <c r="B34" s="92"/>
      <c r="C34" s="92"/>
      <c r="D34" s="90"/>
      <c r="E34" s="90"/>
      <c r="F34" s="90"/>
      <c r="G34" s="90"/>
      <c r="H34" s="90">
        <v>4071</v>
      </c>
      <c r="I34" s="90">
        <v>4071</v>
      </c>
      <c r="J34" s="90">
        <v>2014</v>
      </c>
      <c r="K34" s="92">
        <f t="shared" si="0"/>
        <v>4071</v>
      </c>
      <c r="L34" s="92">
        <f t="shared" si="0"/>
        <v>4071</v>
      </c>
      <c r="M34" s="92">
        <f t="shared" si="0"/>
        <v>2014</v>
      </c>
    </row>
    <row r="35" spans="1:13" ht="16.5" customHeight="1">
      <c r="A35" s="137" t="s">
        <v>552</v>
      </c>
      <c r="B35" s="92"/>
      <c r="C35" s="92"/>
      <c r="D35" s="90"/>
      <c r="E35" s="90"/>
      <c r="F35" s="90"/>
      <c r="G35" s="90"/>
      <c r="H35" s="90"/>
      <c r="I35" s="90">
        <v>3194</v>
      </c>
      <c r="J35" s="90">
        <v>1597</v>
      </c>
      <c r="K35" s="92">
        <f t="shared" si="0"/>
        <v>0</v>
      </c>
      <c r="L35" s="92">
        <f t="shared" si="0"/>
        <v>3194</v>
      </c>
      <c r="M35" s="92">
        <f t="shared" si="0"/>
        <v>1597</v>
      </c>
    </row>
    <row r="36" spans="1:13" ht="16.5" customHeight="1">
      <c r="A36" s="137" t="s">
        <v>581</v>
      </c>
      <c r="B36" s="92"/>
      <c r="C36" s="92"/>
      <c r="D36" s="90"/>
      <c r="E36" s="90"/>
      <c r="F36" s="90"/>
      <c r="G36" s="90"/>
      <c r="H36" s="92"/>
      <c r="I36" s="90">
        <v>3004</v>
      </c>
      <c r="J36" s="90">
        <v>1502</v>
      </c>
      <c r="K36" s="92">
        <f t="shared" si="0"/>
        <v>0</v>
      </c>
      <c r="L36" s="92">
        <f t="shared" si="0"/>
        <v>3004</v>
      </c>
      <c r="M36" s="92">
        <f t="shared" si="0"/>
        <v>1502</v>
      </c>
    </row>
    <row r="37" spans="1:13" ht="16.5" customHeight="1">
      <c r="A37" s="137" t="s">
        <v>553</v>
      </c>
      <c r="B37" s="92"/>
      <c r="C37" s="92"/>
      <c r="D37" s="90"/>
      <c r="E37" s="90"/>
      <c r="F37" s="90"/>
      <c r="G37" s="90"/>
      <c r="H37" s="92"/>
      <c r="I37" s="90">
        <v>1654</v>
      </c>
      <c r="J37" s="90">
        <v>827</v>
      </c>
      <c r="K37" s="92">
        <f t="shared" si="0"/>
        <v>0</v>
      </c>
      <c r="L37" s="92">
        <f t="shared" si="0"/>
        <v>1654</v>
      </c>
      <c r="M37" s="92">
        <f t="shared" si="0"/>
        <v>827</v>
      </c>
    </row>
    <row r="38" spans="1:13" ht="16.5" customHeight="1">
      <c r="A38" s="137" t="s">
        <v>342</v>
      </c>
      <c r="B38" s="92"/>
      <c r="C38" s="92"/>
      <c r="D38" s="90"/>
      <c r="E38" s="90"/>
      <c r="F38" s="90"/>
      <c r="G38" s="90"/>
      <c r="H38" s="90">
        <v>560</v>
      </c>
      <c r="I38" s="90">
        <v>560</v>
      </c>
      <c r="J38" s="90">
        <v>28</v>
      </c>
      <c r="K38" s="92">
        <f aca="true" t="shared" si="1" ref="K38:M39">B38+E38+H38</f>
        <v>560</v>
      </c>
      <c r="L38" s="92">
        <f t="shared" si="1"/>
        <v>560</v>
      </c>
      <c r="M38" s="92">
        <f t="shared" si="1"/>
        <v>28</v>
      </c>
    </row>
    <row r="39" spans="1:13" ht="16.5" customHeight="1">
      <c r="A39" s="135" t="s">
        <v>155</v>
      </c>
      <c r="B39" s="92">
        <f>SUM(B8:B38)</f>
        <v>128382</v>
      </c>
      <c r="C39" s="92">
        <f aca="true" t="shared" si="2" ref="C39:H39">SUM(C8:C38)</f>
        <v>128382</v>
      </c>
      <c r="D39" s="92">
        <f t="shared" si="2"/>
        <v>68836</v>
      </c>
      <c r="E39" s="92">
        <f t="shared" si="2"/>
        <v>791768</v>
      </c>
      <c r="F39" s="92">
        <f t="shared" si="2"/>
        <v>791768</v>
      </c>
      <c r="G39" s="92">
        <f t="shared" si="2"/>
        <v>386467</v>
      </c>
      <c r="H39" s="92">
        <f t="shared" si="2"/>
        <v>873952</v>
      </c>
      <c r="I39" s="92">
        <f>SUM(I8:I38)</f>
        <v>912154</v>
      </c>
      <c r="J39" s="92">
        <f>SUM(J8:J38)</f>
        <v>558494</v>
      </c>
      <c r="K39" s="92">
        <f t="shared" si="1"/>
        <v>1794102</v>
      </c>
      <c r="L39" s="92">
        <f t="shared" si="1"/>
        <v>1832304</v>
      </c>
      <c r="M39" s="92">
        <f t="shared" si="1"/>
        <v>1013797</v>
      </c>
    </row>
    <row r="41" ht="15" customHeight="1">
      <c r="K41" s="8"/>
    </row>
  </sheetData>
  <mergeCells count="10">
    <mergeCell ref="A5:M5"/>
    <mergeCell ref="A6:A7"/>
    <mergeCell ref="B6:D6"/>
    <mergeCell ref="E6:G6"/>
    <mergeCell ref="H6:J6"/>
    <mergeCell ref="K6:M6"/>
    <mergeCell ref="H1:M1"/>
    <mergeCell ref="A2:M2"/>
    <mergeCell ref="A3:M3"/>
    <mergeCell ref="A4:M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G30"/>
  <sheetViews>
    <sheetView workbookViewId="0" topLeftCell="A1">
      <selection activeCell="C23" sqref="C23"/>
    </sheetView>
  </sheetViews>
  <sheetFormatPr defaultColWidth="9.140625" defaultRowHeight="12.75"/>
  <cols>
    <col min="1" max="1" width="25.140625" style="14" bestFit="1" customWidth="1"/>
    <col min="2" max="2" width="20.7109375" style="14" customWidth="1"/>
    <col min="3" max="3" width="10.00390625" style="14" customWidth="1"/>
    <col min="4" max="4" width="10.28125" style="14" customWidth="1"/>
    <col min="5" max="6" width="9.140625" style="14" customWidth="1"/>
    <col min="7" max="7" width="6.421875" style="14" customWidth="1"/>
    <col min="8" max="16384" width="9.140625" style="14" customWidth="1"/>
  </cols>
  <sheetData>
    <row r="1" spans="3:7" ht="15">
      <c r="C1" s="208" t="s">
        <v>728</v>
      </c>
      <c r="D1" s="208"/>
      <c r="E1" s="208"/>
      <c r="F1" s="208"/>
      <c r="G1" s="208"/>
    </row>
    <row r="3" spans="1:7" ht="15" customHeight="1">
      <c r="A3" s="184" t="s">
        <v>871</v>
      </c>
      <c r="B3" s="184"/>
      <c r="C3" s="184"/>
      <c r="D3" s="184"/>
      <c r="E3" s="184"/>
      <c r="F3" s="184"/>
      <c r="G3" s="184"/>
    </row>
    <row r="4" spans="1:7" ht="15" customHeight="1">
      <c r="A4" s="184" t="s">
        <v>110</v>
      </c>
      <c r="B4" s="184"/>
      <c r="C4" s="184"/>
      <c r="D4" s="184"/>
      <c r="E4" s="184"/>
      <c r="F4" s="184"/>
      <c r="G4" s="184"/>
    </row>
    <row r="5" spans="1:7" ht="15" customHeight="1">
      <c r="A5" s="184" t="s">
        <v>685</v>
      </c>
      <c r="B5" s="184"/>
      <c r="C5" s="184"/>
      <c r="D5" s="184"/>
      <c r="E5" s="184"/>
      <c r="F5" s="184"/>
      <c r="G5" s="184"/>
    </row>
    <row r="6" spans="1:7" ht="15" customHeight="1">
      <c r="A6" s="184" t="s">
        <v>872</v>
      </c>
      <c r="B6" s="184"/>
      <c r="C6" s="184"/>
      <c r="D6" s="184"/>
      <c r="E6" s="184"/>
      <c r="F6" s="184"/>
      <c r="G6" s="184"/>
    </row>
    <row r="7" spans="1:4" ht="15" customHeight="1">
      <c r="A7" s="15"/>
      <c r="B7" s="15"/>
      <c r="C7" s="15"/>
      <c r="D7" s="15"/>
    </row>
    <row r="8" spans="1:7" ht="48.75" customHeight="1">
      <c r="A8" s="47" t="s">
        <v>873</v>
      </c>
      <c r="B8" s="36" t="s">
        <v>657</v>
      </c>
      <c r="C8" s="36" t="s">
        <v>554</v>
      </c>
      <c r="D8" s="36" t="s">
        <v>525</v>
      </c>
      <c r="E8" s="36" t="s">
        <v>524</v>
      </c>
      <c r="F8" s="36" t="s">
        <v>522</v>
      </c>
      <c r="G8" s="36" t="s">
        <v>526</v>
      </c>
    </row>
    <row r="9" spans="1:4" ht="15.75" customHeight="1">
      <c r="A9" s="43"/>
      <c r="B9" s="85"/>
      <c r="C9" s="85"/>
      <c r="D9" s="85"/>
    </row>
    <row r="10" spans="1:4" ht="15.75" customHeight="1">
      <c r="A10" s="87" t="s">
        <v>686</v>
      </c>
      <c r="B10" s="21"/>
      <c r="C10" s="15"/>
      <c r="D10" s="21"/>
    </row>
    <row r="11" spans="1:7" ht="15.75" customHeight="1">
      <c r="A11" s="14" t="s">
        <v>874</v>
      </c>
      <c r="B11" s="14" t="s">
        <v>656</v>
      </c>
      <c r="C11" s="44">
        <v>73967</v>
      </c>
      <c r="D11" s="44">
        <v>163000</v>
      </c>
      <c r="E11" s="44">
        <v>163000</v>
      </c>
      <c r="F11" s="44">
        <v>89772</v>
      </c>
      <c r="G11" s="172">
        <f>F11/E11*100</f>
        <v>55.074846625766874</v>
      </c>
    </row>
    <row r="12" spans="1:7" ht="15.75" customHeight="1">
      <c r="A12" s="14" t="s">
        <v>875</v>
      </c>
      <c r="B12" s="14" t="s">
        <v>658</v>
      </c>
      <c r="C12" s="44">
        <v>111923</v>
      </c>
      <c r="D12" s="88">
        <v>265000</v>
      </c>
      <c r="E12" s="44">
        <v>265000</v>
      </c>
      <c r="F12" s="44">
        <v>111591</v>
      </c>
      <c r="G12" s="172">
        <f aca="true" t="shared" si="0" ref="G12:G30">F12/E12*100</f>
        <v>42.109811320754716</v>
      </c>
    </row>
    <row r="13" spans="1:7" ht="15.75" customHeight="1">
      <c r="A13" s="14" t="s">
        <v>876</v>
      </c>
      <c r="B13" s="96">
        <v>0.02</v>
      </c>
      <c r="C13" s="90">
        <v>104510</v>
      </c>
      <c r="D13" s="90">
        <v>260000</v>
      </c>
      <c r="E13" s="44">
        <v>260000</v>
      </c>
      <c r="F13" s="44">
        <v>130111</v>
      </c>
      <c r="G13" s="172">
        <f t="shared" si="0"/>
        <v>50.042692307692306</v>
      </c>
    </row>
    <row r="14" spans="1:7" ht="15.75" customHeight="1">
      <c r="A14" s="14" t="s">
        <v>696</v>
      </c>
      <c r="B14" s="89"/>
      <c r="C14" s="90">
        <v>-226</v>
      </c>
      <c r="D14" s="90">
        <v>1400</v>
      </c>
      <c r="E14" s="44">
        <v>1400</v>
      </c>
      <c r="F14" s="44">
        <v>562</v>
      </c>
      <c r="G14" s="172">
        <f t="shared" si="0"/>
        <v>40.14285714285714</v>
      </c>
    </row>
    <row r="15" spans="1:7" ht="15.75" customHeight="1">
      <c r="A15" s="21" t="s">
        <v>877</v>
      </c>
      <c r="B15" s="91"/>
      <c r="C15" s="92">
        <f>SUM(C11:C14)</f>
        <v>290174</v>
      </c>
      <c r="D15" s="92">
        <f>SUM(D11:D14)</f>
        <v>689400</v>
      </c>
      <c r="E15" s="92">
        <f>SUM(E11:E14)</f>
        <v>689400</v>
      </c>
      <c r="F15" s="92">
        <f>SUM(F11:F14)</f>
        <v>332036</v>
      </c>
      <c r="G15" s="173">
        <f t="shared" si="0"/>
        <v>48.16304032492022</v>
      </c>
    </row>
    <row r="16" spans="1:7" ht="15.75" customHeight="1">
      <c r="A16" s="21"/>
      <c r="B16" s="91"/>
      <c r="C16" s="92"/>
      <c r="D16" s="92"/>
      <c r="E16" s="44"/>
      <c r="F16" s="44"/>
      <c r="G16" s="172"/>
    </row>
    <row r="17" spans="1:7" ht="15.75" customHeight="1">
      <c r="A17" s="87" t="s">
        <v>687</v>
      </c>
      <c r="B17" s="91"/>
      <c r="C17" s="92"/>
      <c r="D17" s="92"/>
      <c r="E17" s="44"/>
      <c r="F17" s="44"/>
      <c r="G17" s="172"/>
    </row>
    <row r="18" spans="1:7" ht="15.75" customHeight="1">
      <c r="A18" s="14" t="s">
        <v>688</v>
      </c>
      <c r="B18" s="96">
        <v>0.08</v>
      </c>
      <c r="C18" s="90">
        <v>26541</v>
      </c>
      <c r="D18" s="90">
        <v>65865</v>
      </c>
      <c r="E18" s="44">
        <v>65865</v>
      </c>
      <c r="F18" s="44">
        <v>34974</v>
      </c>
      <c r="G18" s="172">
        <f t="shared" si="0"/>
        <v>53.09952174903211</v>
      </c>
    </row>
    <row r="19" spans="1:7" ht="15.75" customHeight="1">
      <c r="A19" s="14" t="s">
        <v>408</v>
      </c>
      <c r="B19" s="86" t="s">
        <v>689</v>
      </c>
      <c r="C19" s="90">
        <v>315870</v>
      </c>
      <c r="D19" s="90"/>
      <c r="E19" s="44"/>
      <c r="F19" s="44"/>
      <c r="G19" s="172"/>
    </row>
    <row r="20" spans="1:7" ht="78.75" customHeight="1">
      <c r="A20" s="93" t="s">
        <v>878</v>
      </c>
      <c r="B20" s="94" t="s">
        <v>844</v>
      </c>
      <c r="C20" s="90">
        <v>16600</v>
      </c>
      <c r="D20" s="90">
        <v>35000</v>
      </c>
      <c r="E20" s="44">
        <v>35000</v>
      </c>
      <c r="F20" s="44">
        <v>18747</v>
      </c>
      <c r="G20" s="172">
        <f t="shared" si="0"/>
        <v>53.56285714285715</v>
      </c>
    </row>
    <row r="21" spans="1:7" ht="45">
      <c r="A21" s="93" t="s">
        <v>332</v>
      </c>
      <c r="B21" s="179" t="s">
        <v>846</v>
      </c>
      <c r="C21" s="90">
        <v>51</v>
      </c>
      <c r="D21" s="90">
        <v>103</v>
      </c>
      <c r="E21" s="44">
        <v>103</v>
      </c>
      <c r="F21" s="44"/>
      <c r="G21" s="172">
        <f t="shared" si="0"/>
        <v>0</v>
      </c>
    </row>
    <row r="22" spans="1:7" ht="15.75" customHeight="1">
      <c r="A22" s="21" t="s">
        <v>690</v>
      </c>
      <c r="B22" s="95"/>
      <c r="C22" s="92">
        <f>SUM(C18:C21)</f>
        <v>359062</v>
      </c>
      <c r="D22" s="92">
        <f>SUM(D18:D21)</f>
        <v>100968</v>
      </c>
      <c r="E22" s="92">
        <f>SUM(E18:E21)</f>
        <v>100968</v>
      </c>
      <c r="F22" s="92">
        <f>SUM(F18:F21)</f>
        <v>53721</v>
      </c>
      <c r="G22" s="173">
        <f t="shared" si="0"/>
        <v>53.20596624673164</v>
      </c>
    </row>
    <row r="23" spans="1:7" ht="15.75" customHeight="1">
      <c r="A23" s="21"/>
      <c r="B23" s="95"/>
      <c r="C23" s="92"/>
      <c r="D23" s="92"/>
      <c r="E23" s="44"/>
      <c r="F23" s="44"/>
      <c r="G23" s="172"/>
    </row>
    <row r="24" spans="1:7" ht="15.75" customHeight="1">
      <c r="A24" s="87" t="s">
        <v>692</v>
      </c>
      <c r="B24" s="95"/>
      <c r="C24" s="92"/>
      <c r="D24" s="92"/>
      <c r="E24" s="44"/>
      <c r="F24" s="44"/>
      <c r="G24" s="172"/>
    </row>
    <row r="25" spans="1:7" ht="15.75" customHeight="1">
      <c r="A25" s="14" t="s">
        <v>694</v>
      </c>
      <c r="B25" s="95"/>
      <c r="C25" s="90">
        <v>342</v>
      </c>
      <c r="D25" s="90">
        <v>100</v>
      </c>
      <c r="E25" s="44">
        <v>100</v>
      </c>
      <c r="F25" s="44">
        <v>213</v>
      </c>
      <c r="G25" s="172">
        <f t="shared" si="0"/>
        <v>213</v>
      </c>
    </row>
    <row r="26" spans="1:7" ht="15.75" customHeight="1">
      <c r="A26" s="14" t="s">
        <v>695</v>
      </c>
      <c r="B26" s="95"/>
      <c r="C26" s="90">
        <v>91</v>
      </c>
      <c r="D26" s="90">
        <v>600</v>
      </c>
      <c r="E26" s="44">
        <v>600</v>
      </c>
      <c r="F26" s="44">
        <v>204</v>
      </c>
      <c r="G26" s="172">
        <f t="shared" si="0"/>
        <v>34</v>
      </c>
    </row>
    <row r="27" spans="1:7" ht="15.75" customHeight="1">
      <c r="A27" s="14" t="s">
        <v>845</v>
      </c>
      <c r="B27" s="95"/>
      <c r="C27" s="90">
        <v>293</v>
      </c>
      <c r="D27" s="90">
        <v>700</v>
      </c>
      <c r="E27" s="44">
        <v>700</v>
      </c>
      <c r="F27" s="44">
        <v>293</v>
      </c>
      <c r="G27" s="172">
        <f t="shared" si="0"/>
        <v>41.85714285714286</v>
      </c>
    </row>
    <row r="28" spans="1:7" ht="15.75" customHeight="1">
      <c r="A28" s="21" t="s">
        <v>693</v>
      </c>
      <c r="B28" s="95"/>
      <c r="C28" s="92">
        <f>SUM(C25:C27)</f>
        <v>726</v>
      </c>
      <c r="D28" s="92">
        <f>SUM(D25:D27)</f>
        <v>1400</v>
      </c>
      <c r="E28" s="92">
        <f>SUM(E25:E27)</f>
        <v>1400</v>
      </c>
      <c r="F28" s="92">
        <f>SUM(F25:F27)</f>
        <v>710</v>
      </c>
      <c r="G28" s="173">
        <f t="shared" si="0"/>
        <v>50.71428571428571</v>
      </c>
    </row>
    <row r="29" spans="1:7" ht="15.75" customHeight="1">
      <c r="A29" s="21"/>
      <c r="B29" s="95"/>
      <c r="C29" s="92"/>
      <c r="D29" s="92"/>
      <c r="E29" s="44"/>
      <c r="F29" s="44"/>
      <c r="G29" s="172"/>
    </row>
    <row r="30" spans="1:7" ht="15.75" customHeight="1">
      <c r="A30" s="21" t="s">
        <v>691</v>
      </c>
      <c r="C30" s="45">
        <f>C15+C22+C28</f>
        <v>649962</v>
      </c>
      <c r="D30" s="45">
        <f>D15+D22+D28</f>
        <v>791768</v>
      </c>
      <c r="E30" s="45">
        <f>E15+E22+E28</f>
        <v>791768</v>
      </c>
      <c r="F30" s="45">
        <f>F15+F22+F28</f>
        <v>386467</v>
      </c>
      <c r="G30" s="173">
        <f t="shared" si="0"/>
        <v>48.81063644906084</v>
      </c>
    </row>
    <row r="31" ht="15.75" customHeight="1"/>
  </sheetData>
  <mergeCells count="5">
    <mergeCell ref="C1:G1"/>
    <mergeCell ref="A5:G5"/>
    <mergeCell ref="A6:G6"/>
    <mergeCell ref="A3:G3"/>
    <mergeCell ref="A4:G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E103"/>
  <sheetViews>
    <sheetView workbookViewId="0" topLeftCell="A79">
      <selection activeCell="A100" sqref="A100"/>
    </sheetView>
  </sheetViews>
  <sheetFormatPr defaultColWidth="9.140625" defaultRowHeight="12.75"/>
  <cols>
    <col min="1" max="1" width="65.28125" style="1" customWidth="1"/>
    <col min="2" max="2" width="10.140625" style="1" bestFit="1" customWidth="1"/>
    <col min="3" max="3" width="9.140625" style="1" customWidth="1"/>
    <col min="4" max="4" width="10.140625" style="1" bestFit="1" customWidth="1"/>
    <col min="5" max="5" width="5.8515625" style="1" customWidth="1"/>
    <col min="6" max="16384" width="9.140625" style="1" customWidth="1"/>
  </cols>
  <sheetData>
    <row r="1" spans="1:5" ht="15.75">
      <c r="A1" s="189" t="s">
        <v>134</v>
      </c>
      <c r="B1" s="189"/>
      <c r="C1" s="189"/>
      <c r="D1" s="189"/>
      <c r="E1" s="189"/>
    </row>
    <row r="2" spans="1:5" ht="15.75">
      <c r="A2" s="191" t="s">
        <v>880</v>
      </c>
      <c r="B2" s="191"/>
      <c r="C2" s="191"/>
      <c r="D2" s="191"/>
      <c r="E2" s="191"/>
    </row>
    <row r="3" spans="1:5" ht="15.75">
      <c r="A3" s="191" t="s">
        <v>110</v>
      </c>
      <c r="B3" s="191"/>
      <c r="C3" s="191"/>
      <c r="D3" s="191"/>
      <c r="E3" s="191"/>
    </row>
    <row r="4" spans="1:5" ht="15.75">
      <c r="A4" s="191" t="s">
        <v>697</v>
      </c>
      <c r="B4" s="191"/>
      <c r="C4" s="191"/>
      <c r="D4" s="191"/>
      <c r="E4" s="191"/>
    </row>
    <row r="5" spans="1:5" ht="15.75">
      <c r="A5" s="190" t="s">
        <v>872</v>
      </c>
      <c r="B5" s="190"/>
      <c r="C5" s="190"/>
      <c r="D5" s="190"/>
      <c r="E5" s="190"/>
    </row>
    <row r="6" spans="1:2" ht="15.75">
      <c r="A6" s="19"/>
      <c r="B6" s="19"/>
    </row>
    <row r="7" spans="1:5" ht="25.5">
      <c r="A7" s="5" t="s">
        <v>873</v>
      </c>
      <c r="B7" s="6" t="s">
        <v>525</v>
      </c>
      <c r="C7" s="6" t="s">
        <v>524</v>
      </c>
      <c r="D7" s="6" t="s">
        <v>522</v>
      </c>
      <c r="E7" s="6" t="s">
        <v>526</v>
      </c>
    </row>
    <row r="8" spans="1:2" ht="15.75">
      <c r="A8" s="37"/>
      <c r="B8" s="161"/>
    </row>
    <row r="9" spans="1:2" ht="15.75">
      <c r="A9" s="38" t="s">
        <v>333</v>
      </c>
      <c r="B9" s="37"/>
    </row>
    <row r="10" spans="1:2" ht="15.75">
      <c r="A10" s="39" t="s">
        <v>787</v>
      </c>
      <c r="B10" s="37"/>
    </row>
    <row r="11" spans="1:5" ht="15.75">
      <c r="A11" s="80" t="s">
        <v>788</v>
      </c>
      <c r="B11" s="98">
        <v>807407</v>
      </c>
      <c r="C11" s="174">
        <v>807407</v>
      </c>
      <c r="D11" s="8">
        <v>423684</v>
      </c>
      <c r="E11" s="163">
        <f>D11/C11*100</f>
        <v>52.47465033124558</v>
      </c>
    </row>
    <row r="12" spans="1:5" ht="15.75">
      <c r="A12" s="80" t="s">
        <v>698</v>
      </c>
      <c r="B12" s="98"/>
      <c r="C12" s="8"/>
      <c r="D12" s="8"/>
      <c r="E12" s="163"/>
    </row>
    <row r="13" spans="1:5" ht="15.75">
      <c r="A13" s="80" t="s">
        <v>699</v>
      </c>
      <c r="B13" s="98">
        <v>1061</v>
      </c>
      <c r="C13" s="8">
        <v>1061</v>
      </c>
      <c r="D13" s="8">
        <v>551</v>
      </c>
      <c r="E13" s="163">
        <f aca="true" t="shared" si="0" ref="E13:E64">D13/C13*100</f>
        <v>51.93213949104618</v>
      </c>
    </row>
    <row r="14" spans="1:5" ht="15.75">
      <c r="A14" s="80" t="s">
        <v>700</v>
      </c>
      <c r="B14" s="98">
        <v>1193</v>
      </c>
      <c r="C14" s="8">
        <v>1193</v>
      </c>
      <c r="D14" s="8">
        <v>0</v>
      </c>
      <c r="E14" s="163">
        <f t="shared" si="0"/>
        <v>0</v>
      </c>
    </row>
    <row r="15" spans="1:5" ht="15.75">
      <c r="A15" s="80" t="s">
        <v>701</v>
      </c>
      <c r="B15" s="98"/>
      <c r="C15" s="8"/>
      <c r="D15" s="8"/>
      <c r="E15" s="163"/>
    </row>
    <row r="16" spans="1:5" ht="15.75">
      <c r="A16" s="80" t="s">
        <v>702</v>
      </c>
      <c r="B16" s="98">
        <v>4968</v>
      </c>
      <c r="C16" s="8">
        <v>4968</v>
      </c>
      <c r="D16" s="8">
        <v>2839</v>
      </c>
      <c r="E16" s="163">
        <f t="shared" si="0"/>
        <v>57.145732689210945</v>
      </c>
    </row>
    <row r="17" spans="1:5" ht="15.75">
      <c r="A17" s="80" t="s">
        <v>703</v>
      </c>
      <c r="B17" s="98">
        <v>7357</v>
      </c>
      <c r="C17" s="8">
        <v>7357</v>
      </c>
      <c r="D17" s="8">
        <v>3827</v>
      </c>
      <c r="E17" s="163">
        <f t="shared" si="0"/>
        <v>52.0184857958407</v>
      </c>
    </row>
    <row r="18" spans="1:5" ht="15.75">
      <c r="A18" s="80" t="s">
        <v>704</v>
      </c>
      <c r="B18" s="98">
        <v>540</v>
      </c>
      <c r="C18" s="8">
        <v>540</v>
      </c>
      <c r="D18" s="8">
        <v>120</v>
      </c>
      <c r="E18" s="163">
        <f t="shared" si="0"/>
        <v>22.22222222222222</v>
      </c>
    </row>
    <row r="19" spans="1:5" ht="15.75">
      <c r="A19" s="80" t="s">
        <v>791</v>
      </c>
      <c r="B19" s="98">
        <v>440</v>
      </c>
      <c r="C19" s="8">
        <v>440</v>
      </c>
      <c r="D19" s="8">
        <v>18</v>
      </c>
      <c r="E19" s="163">
        <f t="shared" si="0"/>
        <v>4.090909090909091</v>
      </c>
    </row>
    <row r="20" spans="1:5" ht="15.75">
      <c r="A20" s="80" t="s">
        <v>792</v>
      </c>
      <c r="B20" s="98">
        <v>47</v>
      </c>
      <c r="C20" s="8">
        <v>47</v>
      </c>
      <c r="D20" s="8">
        <v>24</v>
      </c>
      <c r="E20" s="163">
        <f t="shared" si="0"/>
        <v>51.06382978723404</v>
      </c>
    </row>
    <row r="21" spans="1:5" ht="15.75">
      <c r="A21" s="118" t="s">
        <v>705</v>
      </c>
      <c r="B21" s="119">
        <f>SUM(B13:B20)</f>
        <v>15606</v>
      </c>
      <c r="C21" s="119">
        <f>SUM(C13:C20)</f>
        <v>15606</v>
      </c>
      <c r="D21" s="119">
        <f>SUM(D13:D20)</f>
        <v>7379</v>
      </c>
      <c r="E21" s="171">
        <f t="shared" si="0"/>
        <v>47.28309624503396</v>
      </c>
    </row>
    <row r="22" spans="1:5" ht="15.75">
      <c r="A22" s="80" t="s">
        <v>790</v>
      </c>
      <c r="B22" s="119"/>
      <c r="C22" s="8"/>
      <c r="D22" s="8"/>
      <c r="E22" s="163"/>
    </row>
    <row r="23" spans="1:5" ht="15.75">
      <c r="A23" s="80" t="s">
        <v>169</v>
      </c>
      <c r="B23" s="119"/>
      <c r="C23" s="8">
        <v>300</v>
      </c>
      <c r="D23" s="8">
        <v>300</v>
      </c>
      <c r="E23" s="163">
        <f t="shared" si="0"/>
        <v>100</v>
      </c>
    </row>
    <row r="24" spans="1:5" ht="15.75">
      <c r="A24" s="80" t="s">
        <v>170</v>
      </c>
      <c r="B24" s="119"/>
      <c r="C24" s="8">
        <v>4</v>
      </c>
      <c r="D24" s="8">
        <v>4</v>
      </c>
      <c r="E24" s="163">
        <f t="shared" si="0"/>
        <v>100</v>
      </c>
    </row>
    <row r="25" spans="1:5" ht="15.75">
      <c r="A25" s="80" t="s">
        <v>171</v>
      </c>
      <c r="B25" s="119"/>
      <c r="C25" s="8">
        <v>8617</v>
      </c>
      <c r="D25" s="8">
        <v>13224</v>
      </c>
      <c r="E25" s="163">
        <f t="shared" si="0"/>
        <v>153.46408262736452</v>
      </c>
    </row>
    <row r="26" spans="1:5" ht="15.75">
      <c r="A26" s="80" t="s">
        <v>172</v>
      </c>
      <c r="B26" s="119"/>
      <c r="C26" s="8">
        <v>90</v>
      </c>
      <c r="D26" s="8">
        <v>90</v>
      </c>
      <c r="E26" s="163">
        <f t="shared" si="0"/>
        <v>100</v>
      </c>
    </row>
    <row r="27" spans="1:5" ht="15.75">
      <c r="A27" s="80" t="s">
        <v>173</v>
      </c>
      <c r="B27" s="119"/>
      <c r="C27" s="8">
        <v>73</v>
      </c>
      <c r="D27" s="8">
        <v>73</v>
      </c>
      <c r="E27" s="163">
        <f t="shared" si="0"/>
        <v>100</v>
      </c>
    </row>
    <row r="28" spans="1:5" ht="15.75">
      <c r="A28" s="80" t="s">
        <v>174</v>
      </c>
      <c r="B28" s="119"/>
      <c r="C28" s="8">
        <v>126</v>
      </c>
      <c r="D28" s="8">
        <v>126</v>
      </c>
      <c r="E28" s="163">
        <f t="shared" si="0"/>
        <v>100</v>
      </c>
    </row>
    <row r="29" spans="1:5" ht="15.75">
      <c r="A29" s="118" t="s">
        <v>175</v>
      </c>
      <c r="B29" s="57">
        <f>SUM(B22:B28)</f>
        <v>0</v>
      </c>
      <c r="C29" s="57">
        <f>SUM(C22:C28)</f>
        <v>9210</v>
      </c>
      <c r="D29" s="57">
        <f>SUM(D22:D28)</f>
        <v>13817</v>
      </c>
      <c r="E29" s="163">
        <f t="shared" si="0"/>
        <v>150.02171552660153</v>
      </c>
    </row>
    <row r="30" spans="1:5" ht="15.75">
      <c r="A30" s="80" t="s">
        <v>793</v>
      </c>
      <c r="B30" s="119"/>
      <c r="C30" s="8"/>
      <c r="D30" s="8"/>
      <c r="E30" s="163"/>
    </row>
    <row r="31" spans="1:5" ht="15.75">
      <c r="A31" s="80" t="s">
        <v>176</v>
      </c>
      <c r="B31" s="119"/>
      <c r="C31" s="8">
        <v>29109</v>
      </c>
      <c r="D31" s="8">
        <v>29109</v>
      </c>
      <c r="E31" s="163">
        <f t="shared" si="0"/>
        <v>100</v>
      </c>
    </row>
    <row r="32" spans="1:5" ht="15.75">
      <c r="A32" s="80" t="s">
        <v>177</v>
      </c>
      <c r="B32" s="119"/>
      <c r="C32" s="8"/>
      <c r="D32" s="8">
        <v>5655</v>
      </c>
      <c r="E32" s="163"/>
    </row>
    <row r="33" spans="1:5" ht="15.75">
      <c r="A33" s="118" t="s">
        <v>178</v>
      </c>
      <c r="B33" s="119">
        <f>SUM(B31:B32)</f>
        <v>0</v>
      </c>
      <c r="C33" s="119">
        <f>SUM(C31:C32)</f>
        <v>29109</v>
      </c>
      <c r="D33" s="119">
        <f>SUM(D31:D32)</f>
        <v>34764</v>
      </c>
      <c r="E33" s="163">
        <f t="shared" si="0"/>
        <v>119.42698134597546</v>
      </c>
    </row>
    <row r="34" spans="1:5" ht="15.75">
      <c r="A34" s="39" t="s">
        <v>789</v>
      </c>
      <c r="B34" s="99">
        <f>SUM(B29)+B11+B21+B33</f>
        <v>823013</v>
      </c>
      <c r="C34" s="99">
        <f>SUM(C29)+C11+C21+C33</f>
        <v>861332</v>
      </c>
      <c r="D34" s="99">
        <f>SUM(D29)+D11+D21+D33</f>
        <v>479644</v>
      </c>
      <c r="E34" s="46">
        <f t="shared" si="0"/>
        <v>55.68630911193361</v>
      </c>
    </row>
    <row r="35" spans="1:5" ht="15.75">
      <c r="A35" s="100"/>
      <c r="B35" s="99"/>
      <c r="C35" s="8"/>
      <c r="D35" s="8"/>
      <c r="E35" s="163"/>
    </row>
    <row r="36" spans="1:5" ht="15.75">
      <c r="A36" s="39" t="s">
        <v>334</v>
      </c>
      <c r="B36" s="99"/>
      <c r="C36" s="8"/>
      <c r="D36" s="8"/>
      <c r="E36" s="163"/>
    </row>
    <row r="37" spans="1:5" ht="15.75">
      <c r="A37" s="80" t="s">
        <v>181</v>
      </c>
      <c r="B37" s="99"/>
      <c r="C37" s="8">
        <v>1050</v>
      </c>
      <c r="D37" s="8">
        <v>1046</v>
      </c>
      <c r="E37" s="163">
        <f t="shared" si="0"/>
        <v>99.61904761904762</v>
      </c>
    </row>
    <row r="38" spans="1:5" ht="15.75">
      <c r="A38" s="80" t="s">
        <v>179</v>
      </c>
      <c r="B38" s="99"/>
      <c r="C38" s="8"/>
      <c r="D38" s="8"/>
      <c r="E38" s="163"/>
    </row>
    <row r="39" spans="1:5" ht="15.75">
      <c r="A39" s="31" t="s">
        <v>180</v>
      </c>
      <c r="B39" s="8">
        <v>46026</v>
      </c>
      <c r="C39" s="8">
        <v>8101</v>
      </c>
      <c r="D39" s="8">
        <v>0</v>
      </c>
      <c r="E39" s="163">
        <f t="shared" si="0"/>
        <v>0</v>
      </c>
    </row>
    <row r="40" spans="1:5" ht="15.75">
      <c r="A40" s="1" t="s">
        <v>182</v>
      </c>
      <c r="B40" s="8">
        <v>560</v>
      </c>
      <c r="C40" s="8">
        <v>560</v>
      </c>
      <c r="D40" s="8">
        <v>28</v>
      </c>
      <c r="E40" s="163">
        <f>D40/C40*100</f>
        <v>5</v>
      </c>
    </row>
    <row r="41" spans="1:5" ht="15.75">
      <c r="A41" s="1" t="s">
        <v>183</v>
      </c>
      <c r="B41" s="8"/>
      <c r="C41" s="8">
        <v>105</v>
      </c>
      <c r="D41" s="8">
        <v>105</v>
      </c>
      <c r="E41" s="163">
        <f>D41/C41*100</f>
        <v>100</v>
      </c>
    </row>
    <row r="42" spans="1:5" ht="15.75">
      <c r="A42" s="31" t="s">
        <v>184</v>
      </c>
      <c r="B42" s="8"/>
      <c r="C42" s="8"/>
      <c r="D42" s="8">
        <v>30</v>
      </c>
      <c r="E42" s="163"/>
    </row>
    <row r="43" spans="1:5" ht="15.75">
      <c r="A43" s="101" t="s">
        <v>185</v>
      </c>
      <c r="B43" s="57">
        <f>SUM(B39:B42)</f>
        <v>46586</v>
      </c>
      <c r="C43" s="57">
        <f>SUM(C39:C42)</f>
        <v>8766</v>
      </c>
      <c r="D43" s="57">
        <f>SUM(D39:D42)</f>
        <v>163</v>
      </c>
      <c r="E43" s="171">
        <f>D43/C43*100</f>
        <v>1.8594569929272189</v>
      </c>
    </row>
    <row r="44" spans="1:5" ht="15.75">
      <c r="A44" s="40" t="s">
        <v>186</v>
      </c>
      <c r="B44" s="57"/>
      <c r="C44" s="57"/>
      <c r="D44" s="57"/>
      <c r="E44" s="171"/>
    </row>
    <row r="45" spans="1:5" ht="15.75">
      <c r="A45" s="31" t="s">
        <v>187</v>
      </c>
      <c r="B45" s="8">
        <v>4071</v>
      </c>
      <c r="C45" s="8">
        <v>4071</v>
      </c>
      <c r="D45" s="8">
        <v>2014</v>
      </c>
      <c r="E45" s="163">
        <f t="shared" si="0"/>
        <v>49.47187423237534</v>
      </c>
    </row>
    <row r="46" spans="1:5" ht="15.75">
      <c r="A46" s="40" t="s">
        <v>188</v>
      </c>
      <c r="B46" s="8">
        <v>282</v>
      </c>
      <c r="C46" s="8">
        <v>282</v>
      </c>
      <c r="D46" s="8">
        <v>145</v>
      </c>
      <c r="E46" s="163">
        <f>D46/C46*100</f>
        <v>51.41843971631206</v>
      </c>
    </row>
    <row r="47" spans="1:5" ht="15.75">
      <c r="A47" s="31" t="s">
        <v>189</v>
      </c>
      <c r="B47" s="8"/>
      <c r="C47" s="8"/>
      <c r="D47" s="8">
        <v>60</v>
      </c>
      <c r="E47" s="163"/>
    </row>
    <row r="48" spans="1:5" ht="15.75">
      <c r="A48" s="33" t="s">
        <v>190</v>
      </c>
      <c r="B48" s="57">
        <f>SUM(B45:B47)</f>
        <v>4353</v>
      </c>
      <c r="C48" s="57">
        <f>SUM(C45:C47)</f>
        <v>4353</v>
      </c>
      <c r="D48" s="57">
        <f>SUM(D45:D47)</f>
        <v>2219</v>
      </c>
      <c r="E48" s="171">
        <f>D48/C48*100</f>
        <v>50.97633815759246</v>
      </c>
    </row>
    <row r="49" spans="1:5" ht="15.75">
      <c r="A49" s="40" t="s">
        <v>197</v>
      </c>
      <c r="B49" s="57"/>
      <c r="C49" s="57"/>
      <c r="D49" s="57"/>
      <c r="E49" s="171"/>
    </row>
    <row r="50" spans="1:5" ht="15.75">
      <c r="A50" s="31" t="s">
        <v>192</v>
      </c>
      <c r="B50" s="8"/>
      <c r="C50" s="8">
        <v>19021</v>
      </c>
      <c r="D50" s="8">
        <v>9147</v>
      </c>
      <c r="E50" s="163">
        <f>D50/C50*100</f>
        <v>48.08895431365333</v>
      </c>
    </row>
    <row r="51" spans="1:5" ht="15.75">
      <c r="A51" s="31" t="s">
        <v>193</v>
      </c>
      <c r="B51" s="8"/>
      <c r="C51" s="8">
        <v>5880</v>
      </c>
      <c r="D51" s="8">
        <v>3303</v>
      </c>
      <c r="E51" s="163">
        <f>D51/C51*100</f>
        <v>56.173469387755105</v>
      </c>
    </row>
    <row r="52" spans="1:5" ht="15.75">
      <c r="A52" s="175" t="s">
        <v>194</v>
      </c>
      <c r="B52" s="8"/>
      <c r="C52" s="8">
        <v>3194</v>
      </c>
      <c r="D52" s="8">
        <v>1597</v>
      </c>
      <c r="E52" s="163">
        <f>D52/C52*100</f>
        <v>50</v>
      </c>
    </row>
    <row r="53" spans="1:5" ht="15.75">
      <c r="A53" s="31" t="s">
        <v>191</v>
      </c>
      <c r="B53" s="12"/>
      <c r="C53" s="8">
        <v>4658</v>
      </c>
      <c r="D53" s="8">
        <v>2329</v>
      </c>
      <c r="E53" s="163">
        <f t="shared" si="0"/>
        <v>50</v>
      </c>
    </row>
    <row r="54" spans="1:5" ht="15.75">
      <c r="A54" s="31" t="s">
        <v>195</v>
      </c>
      <c r="B54" s="8"/>
      <c r="C54" s="8">
        <v>3900</v>
      </c>
      <c r="D54" s="8">
        <v>1950</v>
      </c>
      <c r="E54" s="163">
        <f t="shared" si="0"/>
        <v>50</v>
      </c>
    </row>
    <row r="55" spans="1:5" ht="15.75">
      <c r="A55" s="101" t="s">
        <v>196</v>
      </c>
      <c r="B55" s="57"/>
      <c r="C55" s="57">
        <f>SUM(C50:C54)</f>
        <v>36653</v>
      </c>
      <c r="D55" s="57">
        <f>SUM(D50:D54)</f>
        <v>18326</v>
      </c>
      <c r="E55" s="171">
        <f t="shared" si="0"/>
        <v>49.998635855182386</v>
      </c>
    </row>
    <row r="56" spans="1:5" ht="15.75">
      <c r="A56" s="7" t="s">
        <v>336</v>
      </c>
      <c r="B56" s="12">
        <f>B37+B43+B48+B55</f>
        <v>50939</v>
      </c>
      <c r="C56" s="12">
        <f>C37+C43+C48+C55</f>
        <v>50822</v>
      </c>
      <c r="D56" s="12">
        <f>D37+D43+D48+D55</f>
        <v>21754</v>
      </c>
      <c r="E56" s="46">
        <f t="shared" si="0"/>
        <v>42.80429735154067</v>
      </c>
    </row>
    <row r="57" spans="1:5" ht="15.75">
      <c r="A57" s="7"/>
      <c r="B57" s="12"/>
      <c r="C57" s="8"/>
      <c r="D57" s="8"/>
      <c r="E57" s="163"/>
    </row>
    <row r="58" spans="1:5" ht="15.75">
      <c r="A58" s="7" t="s">
        <v>231</v>
      </c>
      <c r="B58" s="12"/>
      <c r="C58" s="8"/>
      <c r="D58" s="12">
        <v>57096</v>
      </c>
      <c r="E58" s="46"/>
    </row>
    <row r="59" spans="1:5" ht="15.75">
      <c r="A59" s="7" t="s">
        <v>675</v>
      </c>
      <c r="B59" s="12">
        <f>B34+B56+B58</f>
        <v>873952</v>
      </c>
      <c r="C59" s="12">
        <f>C34+C56+C58</f>
        <v>912154</v>
      </c>
      <c r="D59" s="12">
        <f>D34+D56+D58</f>
        <v>558494</v>
      </c>
      <c r="E59" s="46">
        <f t="shared" si="0"/>
        <v>61.22803824792743</v>
      </c>
    </row>
    <row r="60" spans="1:5" ht="15.75">
      <c r="A60" s="7"/>
      <c r="B60" s="12"/>
      <c r="C60" s="8"/>
      <c r="D60" s="8"/>
      <c r="E60" s="163"/>
    </row>
    <row r="61" spans="1:5" s="124" customFormat="1" ht="15.75">
      <c r="A61" s="162" t="s">
        <v>337</v>
      </c>
      <c r="B61" s="12"/>
      <c r="C61" s="8"/>
      <c r="D61" s="8"/>
      <c r="E61" s="163"/>
    </row>
    <row r="62" spans="1:5" s="124" customFormat="1" ht="15.75">
      <c r="A62" s="7" t="s">
        <v>708</v>
      </c>
      <c r="B62" s="12"/>
      <c r="C62" s="8"/>
      <c r="D62" s="8"/>
      <c r="E62" s="163"/>
    </row>
    <row r="63" spans="1:5" s="124" customFormat="1" ht="15.75">
      <c r="A63" s="1" t="s">
        <v>706</v>
      </c>
      <c r="B63" s="8">
        <v>7631</v>
      </c>
      <c r="C63" s="8">
        <v>7631</v>
      </c>
      <c r="D63" s="8">
        <v>4059</v>
      </c>
      <c r="E63" s="163">
        <f t="shared" si="0"/>
        <v>53.19093172585506</v>
      </c>
    </row>
    <row r="64" spans="1:5" s="124" customFormat="1" ht="15.75">
      <c r="A64" s="7" t="s">
        <v>707</v>
      </c>
      <c r="B64" s="12">
        <f>SUM(B63:B63)</f>
        <v>7631</v>
      </c>
      <c r="C64" s="12">
        <f>SUM(C63:C63)</f>
        <v>7631</v>
      </c>
      <c r="D64" s="12">
        <f>SUM(D63:D63)</f>
        <v>4059</v>
      </c>
      <c r="E64" s="163">
        <f t="shared" si="0"/>
        <v>53.19093172585506</v>
      </c>
    </row>
    <row r="65" spans="1:5" s="124" customFormat="1" ht="15.75">
      <c r="A65" s="7"/>
      <c r="B65" s="8"/>
      <c r="C65" s="8"/>
      <c r="D65" s="8"/>
      <c r="E65" s="163"/>
    </row>
    <row r="66" spans="1:5" s="124" customFormat="1" ht="15.75">
      <c r="A66" s="162" t="s">
        <v>338</v>
      </c>
      <c r="B66" s="12"/>
      <c r="C66" s="8"/>
      <c r="D66" s="8"/>
      <c r="E66" s="163"/>
    </row>
    <row r="67" spans="1:5" s="124" customFormat="1" ht="15.75">
      <c r="A67" s="7" t="s">
        <v>326</v>
      </c>
      <c r="B67" s="12"/>
      <c r="C67" s="8"/>
      <c r="D67" s="8"/>
      <c r="E67" s="163"/>
    </row>
    <row r="68" spans="1:5" s="124" customFormat="1" ht="15.75">
      <c r="A68" s="1" t="s">
        <v>327</v>
      </c>
      <c r="B68" s="8"/>
      <c r="C68" s="8"/>
      <c r="D68" s="8">
        <v>68</v>
      </c>
      <c r="E68" s="163"/>
    </row>
    <row r="69" spans="1:5" s="124" customFormat="1" ht="15.75">
      <c r="A69" s="7" t="s">
        <v>328</v>
      </c>
      <c r="B69" s="12">
        <f>SUM(B68:B68)</f>
        <v>0</v>
      </c>
      <c r="C69" s="12">
        <f>SUM(C68:C68)</f>
        <v>0</v>
      </c>
      <c r="D69" s="12">
        <f>SUM(D68:D68)</f>
        <v>68</v>
      </c>
      <c r="E69" s="163"/>
    </row>
    <row r="70" spans="1:5" s="124" customFormat="1" ht="15.75">
      <c r="A70" s="7" t="s">
        <v>710</v>
      </c>
      <c r="B70" s="8"/>
      <c r="C70" s="8"/>
      <c r="D70" s="8"/>
      <c r="E70" s="163"/>
    </row>
    <row r="71" spans="1:5" s="124" customFormat="1" ht="15.75">
      <c r="A71" s="1" t="s">
        <v>129</v>
      </c>
      <c r="B71" s="8"/>
      <c r="C71" s="8"/>
      <c r="D71" s="8">
        <v>250</v>
      </c>
      <c r="E71" s="163"/>
    </row>
    <row r="72" spans="1:5" s="124" customFormat="1" ht="15.75">
      <c r="A72" s="7" t="s">
        <v>329</v>
      </c>
      <c r="B72" s="12">
        <f>SUM(B71)</f>
        <v>0</v>
      </c>
      <c r="C72" s="12">
        <f>SUM(C71)</f>
        <v>0</v>
      </c>
      <c r="D72" s="12">
        <f>SUM(D71)</f>
        <v>250</v>
      </c>
      <c r="E72" s="163"/>
    </row>
    <row r="73" spans="1:5" s="124" customFormat="1" ht="15.75">
      <c r="A73" s="7" t="s">
        <v>715</v>
      </c>
      <c r="B73" s="12">
        <f>B69+B72</f>
        <v>0</v>
      </c>
      <c r="C73" s="12">
        <f>C69+C72</f>
        <v>0</v>
      </c>
      <c r="D73" s="12">
        <f>D69+D72</f>
        <v>318</v>
      </c>
      <c r="E73" s="163"/>
    </row>
    <row r="74" spans="1:5" s="124" customFormat="1" ht="15.75">
      <c r="A74" s="7"/>
      <c r="B74" s="8"/>
      <c r="C74" s="8"/>
      <c r="D74" s="8"/>
      <c r="E74" s="163"/>
    </row>
    <row r="75" spans="1:5" s="124" customFormat="1" ht="15.75">
      <c r="A75" s="162" t="s">
        <v>339</v>
      </c>
      <c r="B75" s="8"/>
      <c r="C75" s="8"/>
      <c r="D75" s="8"/>
      <c r="E75" s="163"/>
    </row>
    <row r="76" spans="1:5" s="124" customFormat="1" ht="15.75">
      <c r="A76" s="7" t="s">
        <v>708</v>
      </c>
      <c r="B76" s="8"/>
      <c r="C76" s="8"/>
      <c r="D76" s="8"/>
      <c r="E76" s="163"/>
    </row>
    <row r="77" spans="1:5" s="124" customFormat="1" ht="15.75">
      <c r="A77" s="1" t="s">
        <v>343</v>
      </c>
      <c r="B77" s="8"/>
      <c r="C77" s="8"/>
      <c r="D77" s="8">
        <v>49</v>
      </c>
      <c r="E77" s="163"/>
    </row>
    <row r="78" spans="1:5" s="124" customFormat="1" ht="15.75">
      <c r="A78" s="1" t="s">
        <v>706</v>
      </c>
      <c r="B78" s="8">
        <v>7700</v>
      </c>
      <c r="C78" s="8">
        <v>7700</v>
      </c>
      <c r="D78" s="8">
        <v>4068</v>
      </c>
      <c r="E78" s="163">
        <f aca="true" t="shared" si="1" ref="E78:E98">D78/C78*100</f>
        <v>52.83116883116883</v>
      </c>
    </row>
    <row r="79" spans="1:5" s="124" customFormat="1" ht="15.75">
      <c r="A79" s="1" t="s">
        <v>223</v>
      </c>
      <c r="B79" s="8"/>
      <c r="C79" s="8"/>
      <c r="D79" s="8">
        <v>53</v>
      </c>
      <c r="E79" s="163"/>
    </row>
    <row r="80" spans="1:5" s="124" customFormat="1" ht="15.75">
      <c r="A80" s="7" t="s">
        <v>709</v>
      </c>
      <c r="B80" s="12">
        <f>SUM(B77:B79)</f>
        <v>7700</v>
      </c>
      <c r="C80" s="12">
        <f>SUM(C77:C79)</f>
        <v>7700</v>
      </c>
      <c r="D80" s="12">
        <f>SUM(D77:D79)</f>
        <v>4170</v>
      </c>
      <c r="E80" s="46">
        <f t="shared" si="1"/>
        <v>54.15584415584416</v>
      </c>
    </row>
    <row r="81" spans="1:5" s="124" customFormat="1" ht="15.75">
      <c r="A81" s="1"/>
      <c r="B81" s="8"/>
      <c r="C81" s="8"/>
      <c r="D81" s="8"/>
      <c r="E81" s="163"/>
    </row>
    <row r="82" spans="1:5" s="124" customFormat="1" ht="15.75">
      <c r="A82" s="162" t="s">
        <v>616</v>
      </c>
      <c r="B82" s="8"/>
      <c r="C82" s="8"/>
      <c r="D82" s="8"/>
      <c r="E82" s="163"/>
    </row>
    <row r="83" spans="1:5" s="124" customFormat="1" ht="15.75">
      <c r="A83" s="7" t="s">
        <v>654</v>
      </c>
      <c r="B83" s="8"/>
      <c r="C83" s="8"/>
      <c r="D83" s="8"/>
      <c r="E83" s="163"/>
    </row>
    <row r="84" spans="1:5" s="124" customFormat="1" ht="15.75">
      <c r="A84" s="1" t="s">
        <v>230</v>
      </c>
      <c r="B84" s="8"/>
      <c r="C84" s="8"/>
      <c r="D84" s="8">
        <v>1000</v>
      </c>
      <c r="E84" s="163"/>
    </row>
    <row r="85" spans="1:5" s="124" customFormat="1" ht="15.75">
      <c r="A85" s="7" t="s">
        <v>655</v>
      </c>
      <c r="B85" s="12">
        <f>SUM(B84:B84)</f>
        <v>0</v>
      </c>
      <c r="C85" s="12">
        <f>SUM(C84:C84)</f>
        <v>0</v>
      </c>
      <c r="D85" s="12">
        <f>SUM(D84:D84)</f>
        <v>1000</v>
      </c>
      <c r="E85" s="163"/>
    </row>
    <row r="86" spans="1:5" s="124" customFormat="1" ht="15.75">
      <c r="A86" s="7" t="s">
        <v>712</v>
      </c>
      <c r="B86" s="8"/>
      <c r="C86" s="8"/>
      <c r="D86" s="8"/>
      <c r="E86" s="163"/>
    </row>
    <row r="87" spans="1:5" s="124" customFormat="1" ht="15.75">
      <c r="A87" s="1" t="s">
        <v>341</v>
      </c>
      <c r="B87" s="8">
        <v>2400</v>
      </c>
      <c r="C87" s="8">
        <v>2400</v>
      </c>
      <c r="D87" s="8">
        <v>855</v>
      </c>
      <c r="E87" s="163">
        <f t="shared" si="1"/>
        <v>35.625</v>
      </c>
    </row>
    <row r="88" spans="1:5" s="124" customFormat="1" ht="15.75">
      <c r="A88" s="7" t="s">
        <v>713</v>
      </c>
      <c r="B88" s="12">
        <f>SUM(B87:B87)</f>
        <v>2400</v>
      </c>
      <c r="C88" s="12">
        <f>SUM(C87:C87)</f>
        <v>2400</v>
      </c>
      <c r="D88" s="12">
        <f>SUM(D87:D87)</f>
        <v>855</v>
      </c>
      <c r="E88" s="46">
        <f t="shared" si="1"/>
        <v>35.625</v>
      </c>
    </row>
    <row r="89" spans="1:5" s="124" customFormat="1" ht="15.75">
      <c r="A89" s="7" t="s">
        <v>714</v>
      </c>
      <c r="B89" s="12">
        <f>B85+B88</f>
        <v>2400</v>
      </c>
      <c r="C89" s="12">
        <f>C85+C88</f>
        <v>2400</v>
      </c>
      <c r="D89" s="12">
        <f>D85+D88</f>
        <v>1855</v>
      </c>
      <c r="E89" s="46">
        <f t="shared" si="1"/>
        <v>77.29166666666667</v>
      </c>
    </row>
    <row r="90" spans="1:5" ht="15.75">
      <c r="A90" s="124"/>
      <c r="B90" s="41"/>
      <c r="C90" s="8"/>
      <c r="D90" s="8"/>
      <c r="E90" s="163"/>
    </row>
    <row r="91" spans="1:5" ht="15.75">
      <c r="A91" s="7" t="s">
        <v>405</v>
      </c>
      <c r="B91" s="12">
        <f>B64+B69+B80+B85</f>
        <v>15331</v>
      </c>
      <c r="C91" s="12">
        <f>C64+C69+C80+C85</f>
        <v>15331</v>
      </c>
      <c r="D91" s="12">
        <f>D64+D69+D80+D85</f>
        <v>9297</v>
      </c>
      <c r="E91" s="46">
        <f t="shared" si="1"/>
        <v>60.64183680125237</v>
      </c>
    </row>
    <row r="92" spans="1:5" ht="15.75">
      <c r="A92" s="7" t="s">
        <v>404</v>
      </c>
      <c r="B92" s="12">
        <f>B72+B88</f>
        <v>2400</v>
      </c>
      <c r="C92" s="12">
        <f>C72+C88</f>
        <v>2400</v>
      </c>
      <c r="D92" s="12">
        <f>D72+D88</f>
        <v>1105</v>
      </c>
      <c r="E92" s="46">
        <f t="shared" si="1"/>
        <v>46.041666666666664</v>
      </c>
    </row>
    <row r="93" spans="1:5" ht="15.75">
      <c r="A93" s="7" t="s">
        <v>198</v>
      </c>
      <c r="B93" s="12">
        <f>SUM(B91:B92)</f>
        <v>17731</v>
      </c>
      <c r="C93" s="12">
        <f>SUM(C91:C92)</f>
        <v>17731</v>
      </c>
      <c r="D93" s="12">
        <f>SUM(D91:D92)</f>
        <v>10402</v>
      </c>
      <c r="E93" s="46">
        <f t="shared" si="1"/>
        <v>58.66561389656534</v>
      </c>
    </row>
    <row r="94" spans="2:5" ht="15.75">
      <c r="B94" s="41"/>
      <c r="C94" s="8"/>
      <c r="D94" s="8"/>
      <c r="E94" s="163"/>
    </row>
    <row r="95" spans="1:5" ht="15.75">
      <c r="A95" s="7" t="s">
        <v>406</v>
      </c>
      <c r="B95" s="12">
        <f>B56+B91</f>
        <v>66270</v>
      </c>
      <c r="C95" s="12">
        <f>C56+C91</f>
        <v>66153</v>
      </c>
      <c r="D95" s="12">
        <f>D56+D91</f>
        <v>31051</v>
      </c>
      <c r="E95" s="46">
        <f t="shared" si="1"/>
        <v>46.938158511329796</v>
      </c>
    </row>
    <row r="96" spans="1:5" ht="15.75">
      <c r="A96" s="7" t="s">
        <v>407</v>
      </c>
      <c r="B96" s="12">
        <f>B92</f>
        <v>2400</v>
      </c>
      <c r="C96" s="12">
        <v>2400</v>
      </c>
      <c r="D96" s="12">
        <v>1105</v>
      </c>
      <c r="E96" s="46">
        <f t="shared" si="1"/>
        <v>46.041666666666664</v>
      </c>
    </row>
    <row r="97" spans="1:5" ht="15.75">
      <c r="A97" s="7"/>
      <c r="B97" s="126"/>
      <c r="C97" s="12"/>
      <c r="D97" s="8"/>
      <c r="E97" s="163"/>
    </row>
    <row r="98" spans="1:5" ht="15.75">
      <c r="A98" s="7" t="s">
        <v>716</v>
      </c>
      <c r="B98" s="12">
        <f>B93+B59</f>
        <v>891683</v>
      </c>
      <c r="C98" s="12">
        <f>C93+C59</f>
        <v>929885</v>
      </c>
      <c r="D98" s="12">
        <f>D93+D59</f>
        <v>568896</v>
      </c>
      <c r="E98" s="46">
        <f t="shared" si="1"/>
        <v>61.17917807040656</v>
      </c>
    </row>
    <row r="99" spans="2:3" ht="15.75">
      <c r="B99" s="12"/>
      <c r="C99" s="46"/>
    </row>
    <row r="100" spans="2:3" ht="15.75">
      <c r="B100" s="12"/>
      <c r="C100" s="46"/>
    </row>
    <row r="103" ht="15.75">
      <c r="B103" s="8"/>
    </row>
  </sheetData>
  <mergeCells count="5">
    <mergeCell ref="A5:E5"/>
    <mergeCell ref="A1:E1"/>
    <mergeCell ref="A2:E2"/>
    <mergeCell ref="A3:E3"/>
    <mergeCell ref="A4:E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P121"/>
  <sheetViews>
    <sheetView workbookViewId="0" topLeftCell="B1">
      <selection activeCell="H15" sqref="H15"/>
    </sheetView>
  </sheetViews>
  <sheetFormatPr defaultColWidth="9.140625" defaultRowHeight="12.75"/>
  <cols>
    <col min="1" max="1" width="33.00390625" style="132" customWidth="1"/>
    <col min="2" max="4" width="8.421875" style="132" customWidth="1"/>
    <col min="5" max="5" width="5.57421875" style="132" customWidth="1"/>
    <col min="6" max="6" width="7.00390625" style="132" customWidth="1"/>
    <col min="7" max="7" width="8.421875" style="132" customWidth="1"/>
    <col min="8" max="8" width="7.28125" style="132" bestFit="1" customWidth="1"/>
    <col min="9" max="10" width="7.421875" style="132" customWidth="1"/>
    <col min="11" max="13" width="8.421875" style="132" customWidth="1"/>
    <col min="14" max="14" width="10.140625" style="132" bestFit="1" customWidth="1"/>
    <col min="15" max="16" width="10.140625" style="132" customWidth="1"/>
    <col min="17" max="16384" width="9.140625" style="132" customWidth="1"/>
  </cols>
  <sheetData>
    <row r="1" spans="11:16" ht="15" customHeight="1">
      <c r="K1" s="208" t="s">
        <v>165</v>
      </c>
      <c r="L1" s="208"/>
      <c r="M1" s="208"/>
      <c r="N1" s="208"/>
      <c r="O1" s="208"/>
      <c r="P1" s="208"/>
    </row>
    <row r="2" spans="1:16" ht="15" customHeight="1">
      <c r="A2" s="184" t="s">
        <v>417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1:16" ht="15" customHeight="1">
      <c r="A3" s="184" t="s">
        <v>418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15" customHeight="1">
      <c r="A4" s="184" t="s">
        <v>111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</row>
    <row r="5" spans="1:16" ht="15" customHeight="1">
      <c r="A5" s="184" t="s">
        <v>154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</row>
    <row r="6" spans="1:16" ht="14.25">
      <c r="A6" s="184" t="s">
        <v>419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</row>
    <row r="7" spans="1:14" ht="1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6" s="133" customFormat="1" ht="28.5" customHeight="1">
      <c r="A8" s="188" t="s">
        <v>873</v>
      </c>
      <c r="B8" s="185" t="s">
        <v>564</v>
      </c>
      <c r="C8" s="186"/>
      <c r="D8" s="187"/>
      <c r="E8" s="185" t="s">
        <v>646</v>
      </c>
      <c r="F8" s="186"/>
      <c r="G8" s="187"/>
      <c r="H8" s="185" t="s">
        <v>420</v>
      </c>
      <c r="I8" s="186"/>
      <c r="J8" s="187"/>
      <c r="K8" s="185" t="s">
        <v>629</v>
      </c>
      <c r="L8" s="186"/>
      <c r="M8" s="187"/>
      <c r="N8" s="207" t="s">
        <v>882</v>
      </c>
      <c r="O8" s="207"/>
      <c r="P8" s="207"/>
    </row>
    <row r="9" spans="1:16" s="134" customFormat="1" ht="34.5" customHeight="1">
      <c r="A9" s="180"/>
      <c r="B9" s="6" t="s">
        <v>534</v>
      </c>
      <c r="C9" s="6" t="s">
        <v>530</v>
      </c>
      <c r="D9" s="6" t="s">
        <v>522</v>
      </c>
      <c r="E9" s="6" t="s">
        <v>534</v>
      </c>
      <c r="F9" s="6" t="s">
        <v>530</v>
      </c>
      <c r="G9" s="6" t="s">
        <v>522</v>
      </c>
      <c r="H9" s="6" t="s">
        <v>534</v>
      </c>
      <c r="I9" s="6" t="s">
        <v>530</v>
      </c>
      <c r="J9" s="6" t="s">
        <v>522</v>
      </c>
      <c r="K9" s="6" t="s">
        <v>534</v>
      </c>
      <c r="L9" s="6" t="s">
        <v>530</v>
      </c>
      <c r="M9" s="6" t="s">
        <v>522</v>
      </c>
      <c r="N9" s="6" t="s">
        <v>534</v>
      </c>
      <c r="O9" s="6" t="s">
        <v>530</v>
      </c>
      <c r="P9" s="6" t="s">
        <v>522</v>
      </c>
    </row>
    <row r="10" spans="1:14" s="134" customFormat="1" ht="15" customHeight="1">
      <c r="A10" s="43"/>
      <c r="B10" s="130"/>
      <c r="C10" s="130"/>
      <c r="D10" s="130"/>
      <c r="E10" s="130"/>
      <c r="F10" s="130"/>
      <c r="G10" s="130"/>
      <c r="H10" s="131"/>
      <c r="I10" s="131"/>
      <c r="J10" s="131"/>
      <c r="K10" s="130"/>
      <c r="L10" s="130"/>
      <c r="M10" s="130"/>
      <c r="N10" s="131"/>
    </row>
    <row r="11" spans="1:15" s="134" customFormat="1" ht="15" customHeight="1">
      <c r="A11" s="135" t="s">
        <v>866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2"/>
      <c r="O11" s="136"/>
    </row>
    <row r="12" spans="1:16" s="134" customFormat="1" ht="15" customHeight="1">
      <c r="A12" s="137" t="s">
        <v>421</v>
      </c>
      <c r="B12" s="90">
        <v>648</v>
      </c>
      <c r="C12" s="90">
        <v>648</v>
      </c>
      <c r="D12" s="90">
        <v>691</v>
      </c>
      <c r="E12" s="90"/>
      <c r="F12" s="90"/>
      <c r="G12" s="90"/>
      <c r="H12" s="90"/>
      <c r="I12" s="90"/>
      <c r="J12" s="90"/>
      <c r="K12" s="90"/>
      <c r="L12" s="90"/>
      <c r="M12" s="90"/>
      <c r="N12" s="92">
        <f>B12+E12+H12+K12</f>
        <v>648</v>
      </c>
      <c r="O12" s="92">
        <f>C12+F12+I12+L12</f>
        <v>648</v>
      </c>
      <c r="P12" s="92">
        <f>D12+G12+J12+M12</f>
        <v>691</v>
      </c>
    </row>
    <row r="13" spans="1:16" s="134" customFormat="1" ht="15" customHeight="1">
      <c r="A13" s="137" t="s">
        <v>422</v>
      </c>
      <c r="B13" s="90">
        <v>5537</v>
      </c>
      <c r="C13" s="90">
        <v>5537</v>
      </c>
      <c r="D13" s="90">
        <v>4004</v>
      </c>
      <c r="E13" s="90"/>
      <c r="F13" s="90"/>
      <c r="G13" s="90"/>
      <c r="H13" s="90"/>
      <c r="I13" s="90"/>
      <c r="J13" s="90"/>
      <c r="K13" s="90"/>
      <c r="L13" s="90"/>
      <c r="M13" s="90"/>
      <c r="N13" s="92">
        <f aca="true" t="shared" si="0" ref="N13:P26">B13+E13+H13+K13</f>
        <v>5537</v>
      </c>
      <c r="O13" s="92">
        <f t="shared" si="0"/>
        <v>5537</v>
      </c>
      <c r="P13" s="92">
        <f t="shared" si="0"/>
        <v>4004</v>
      </c>
    </row>
    <row r="14" spans="1:16" s="134" customFormat="1" ht="15" customHeight="1">
      <c r="A14" s="137" t="s">
        <v>423</v>
      </c>
      <c r="B14" s="90">
        <v>19006</v>
      </c>
      <c r="C14" s="90">
        <v>19006</v>
      </c>
      <c r="D14" s="90">
        <v>11372</v>
      </c>
      <c r="E14" s="90"/>
      <c r="F14" s="90"/>
      <c r="G14" s="90"/>
      <c r="H14" s="90"/>
      <c r="I14" s="90"/>
      <c r="J14" s="90"/>
      <c r="K14" s="90"/>
      <c r="L14" s="90"/>
      <c r="M14" s="90"/>
      <c r="N14" s="92">
        <f t="shared" si="0"/>
        <v>19006</v>
      </c>
      <c r="O14" s="92">
        <f t="shared" si="0"/>
        <v>19006</v>
      </c>
      <c r="P14" s="92">
        <f t="shared" si="0"/>
        <v>11372</v>
      </c>
    </row>
    <row r="15" spans="1:16" s="134" customFormat="1" ht="15" customHeight="1">
      <c r="A15" s="137" t="s">
        <v>424</v>
      </c>
      <c r="B15" s="90">
        <v>1088</v>
      </c>
      <c r="C15" s="90">
        <v>1088</v>
      </c>
      <c r="D15" s="90">
        <v>546</v>
      </c>
      <c r="E15" s="90"/>
      <c r="F15" s="90"/>
      <c r="G15" s="90"/>
      <c r="H15" s="90"/>
      <c r="I15" s="90"/>
      <c r="J15" s="90"/>
      <c r="K15" s="90"/>
      <c r="L15" s="90"/>
      <c r="M15" s="90"/>
      <c r="N15" s="92">
        <f t="shared" si="0"/>
        <v>1088</v>
      </c>
      <c r="O15" s="92">
        <f t="shared" si="0"/>
        <v>1088</v>
      </c>
      <c r="P15" s="92">
        <f t="shared" si="0"/>
        <v>546</v>
      </c>
    </row>
    <row r="16" spans="1:16" s="134" customFormat="1" ht="15" customHeight="1">
      <c r="A16" s="137" t="s">
        <v>425</v>
      </c>
      <c r="B16" s="90">
        <v>23675</v>
      </c>
      <c r="C16" s="90">
        <v>23675</v>
      </c>
      <c r="D16" s="90">
        <v>14725</v>
      </c>
      <c r="E16" s="90"/>
      <c r="F16" s="90"/>
      <c r="G16" s="90"/>
      <c r="H16" s="90"/>
      <c r="I16" s="90"/>
      <c r="J16" s="90"/>
      <c r="K16" s="90"/>
      <c r="L16" s="90"/>
      <c r="M16" s="90"/>
      <c r="N16" s="92">
        <f t="shared" si="0"/>
        <v>23675</v>
      </c>
      <c r="O16" s="92">
        <f t="shared" si="0"/>
        <v>23675</v>
      </c>
      <c r="P16" s="92">
        <f t="shared" si="0"/>
        <v>14725</v>
      </c>
    </row>
    <row r="17" spans="1:16" s="134" customFormat="1" ht="15" customHeight="1">
      <c r="A17" s="137" t="s">
        <v>426</v>
      </c>
      <c r="B17" s="90">
        <v>10</v>
      </c>
      <c r="C17" s="90">
        <v>10</v>
      </c>
      <c r="D17" s="90">
        <v>157</v>
      </c>
      <c r="E17" s="90"/>
      <c r="F17" s="90"/>
      <c r="G17" s="90"/>
      <c r="H17" s="90"/>
      <c r="I17" s="90"/>
      <c r="J17" s="90"/>
      <c r="K17" s="90"/>
      <c r="L17" s="90"/>
      <c r="M17" s="90"/>
      <c r="N17" s="92">
        <f t="shared" si="0"/>
        <v>10</v>
      </c>
      <c r="O17" s="92">
        <f t="shared" si="0"/>
        <v>10</v>
      </c>
      <c r="P17" s="92">
        <f t="shared" si="0"/>
        <v>157</v>
      </c>
    </row>
    <row r="18" spans="1:16" s="134" customFormat="1" ht="15" customHeight="1">
      <c r="A18" s="137" t="s">
        <v>427</v>
      </c>
      <c r="B18" s="90">
        <v>1000</v>
      </c>
      <c r="C18" s="90">
        <v>1000</v>
      </c>
      <c r="D18" s="90">
        <v>648</v>
      </c>
      <c r="E18" s="90"/>
      <c r="F18" s="90"/>
      <c r="G18" s="90"/>
      <c r="H18" s="90"/>
      <c r="I18" s="90"/>
      <c r="J18" s="90"/>
      <c r="K18" s="90"/>
      <c r="L18" s="90"/>
      <c r="M18" s="90"/>
      <c r="N18" s="92">
        <f t="shared" si="0"/>
        <v>1000</v>
      </c>
      <c r="O18" s="92">
        <f t="shared" si="0"/>
        <v>1000</v>
      </c>
      <c r="P18" s="92">
        <f t="shared" si="0"/>
        <v>648</v>
      </c>
    </row>
    <row r="19" spans="1:16" s="134" customFormat="1" ht="15" customHeight="1">
      <c r="A19" s="137" t="s">
        <v>428</v>
      </c>
      <c r="B19" s="90"/>
      <c r="C19" s="90"/>
      <c r="D19" s="90"/>
      <c r="E19" s="90"/>
      <c r="F19" s="90"/>
      <c r="G19" s="90"/>
      <c r="H19" s="90"/>
      <c r="I19" s="90"/>
      <c r="J19" s="90"/>
      <c r="K19" s="90">
        <v>246408</v>
      </c>
      <c r="L19" s="90">
        <v>252412</v>
      </c>
      <c r="M19" s="90">
        <v>117119</v>
      </c>
      <c r="N19" s="92">
        <f t="shared" si="0"/>
        <v>246408</v>
      </c>
      <c r="O19" s="92">
        <f t="shared" si="0"/>
        <v>252412</v>
      </c>
      <c r="P19" s="92">
        <f t="shared" si="0"/>
        <v>117119</v>
      </c>
    </row>
    <row r="20" spans="1:16" s="134" customFormat="1" ht="15" customHeight="1">
      <c r="A20" s="137" t="s">
        <v>429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2">
        <f t="shared" si="0"/>
        <v>0</v>
      </c>
      <c r="O20" s="92">
        <f t="shared" si="0"/>
        <v>0</v>
      </c>
      <c r="P20" s="92">
        <f t="shared" si="0"/>
        <v>0</v>
      </c>
    </row>
    <row r="21" spans="1:16" s="134" customFormat="1" ht="15" customHeight="1">
      <c r="A21" s="137" t="s">
        <v>133</v>
      </c>
      <c r="B21" s="90"/>
      <c r="C21" s="90"/>
      <c r="D21" s="90">
        <v>106</v>
      </c>
      <c r="E21" s="90"/>
      <c r="F21" s="90"/>
      <c r="G21" s="90"/>
      <c r="H21" s="90"/>
      <c r="I21" s="90"/>
      <c r="J21" s="90"/>
      <c r="K21" s="90"/>
      <c r="L21" s="90"/>
      <c r="M21" s="90"/>
      <c r="N21" s="92">
        <f t="shared" si="0"/>
        <v>0</v>
      </c>
      <c r="O21" s="92">
        <f t="shared" si="0"/>
        <v>0</v>
      </c>
      <c r="P21" s="92">
        <f t="shared" si="0"/>
        <v>106</v>
      </c>
    </row>
    <row r="22" spans="1:16" s="134" customFormat="1" ht="15" customHeight="1">
      <c r="A22" s="137" t="s">
        <v>430</v>
      </c>
      <c r="B22" s="90"/>
      <c r="C22" s="90"/>
      <c r="D22" s="90"/>
      <c r="E22" s="90"/>
      <c r="F22" s="90"/>
      <c r="G22" s="90"/>
      <c r="H22" s="90">
        <v>7312</v>
      </c>
      <c r="I22" s="90">
        <v>7312</v>
      </c>
      <c r="J22" s="90">
        <v>3887</v>
      </c>
      <c r="K22" s="90"/>
      <c r="L22" s="90"/>
      <c r="M22" s="90"/>
      <c r="N22" s="92">
        <f t="shared" si="0"/>
        <v>7312</v>
      </c>
      <c r="O22" s="92">
        <f t="shared" si="0"/>
        <v>7312</v>
      </c>
      <c r="P22" s="92">
        <f t="shared" si="0"/>
        <v>3887</v>
      </c>
    </row>
    <row r="23" spans="1:16" s="134" customFormat="1" ht="15" customHeight="1">
      <c r="A23" s="137" t="s">
        <v>431</v>
      </c>
      <c r="B23" s="90"/>
      <c r="C23" s="90"/>
      <c r="D23" s="90"/>
      <c r="E23" s="90"/>
      <c r="F23" s="90"/>
      <c r="G23" s="90"/>
      <c r="H23" s="90">
        <v>319</v>
      </c>
      <c r="I23" s="90">
        <v>319</v>
      </c>
      <c r="J23" s="90">
        <v>172</v>
      </c>
      <c r="K23" s="90"/>
      <c r="L23" s="90"/>
      <c r="M23" s="90"/>
      <c r="N23" s="92">
        <f t="shared" si="0"/>
        <v>319</v>
      </c>
      <c r="O23" s="92">
        <f t="shared" si="0"/>
        <v>319</v>
      </c>
      <c r="P23" s="92">
        <f t="shared" si="0"/>
        <v>172</v>
      </c>
    </row>
    <row r="24" spans="1:16" s="134" customFormat="1" ht="15" customHeight="1">
      <c r="A24" s="137" t="s">
        <v>432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2">
        <f t="shared" si="0"/>
        <v>0</v>
      </c>
      <c r="O24" s="92">
        <f t="shared" si="0"/>
        <v>0</v>
      </c>
      <c r="P24" s="92">
        <f t="shared" si="0"/>
        <v>0</v>
      </c>
    </row>
    <row r="25" spans="1:16" s="134" customFormat="1" ht="15" customHeight="1">
      <c r="A25" s="137" t="s">
        <v>433</v>
      </c>
      <c r="B25" s="90">
        <v>800</v>
      </c>
      <c r="C25" s="90">
        <v>800</v>
      </c>
      <c r="D25" s="90">
        <v>612</v>
      </c>
      <c r="E25" s="90"/>
      <c r="F25" s="90"/>
      <c r="G25" s="90"/>
      <c r="H25" s="90"/>
      <c r="I25" s="90"/>
      <c r="J25" s="90"/>
      <c r="K25" s="90"/>
      <c r="L25" s="90"/>
      <c r="M25" s="90"/>
      <c r="N25" s="92">
        <f t="shared" si="0"/>
        <v>800</v>
      </c>
      <c r="O25" s="92">
        <f t="shared" si="0"/>
        <v>800</v>
      </c>
      <c r="P25" s="92">
        <f t="shared" si="0"/>
        <v>612</v>
      </c>
    </row>
    <row r="26" spans="1:16" s="134" customFormat="1" ht="15" customHeight="1">
      <c r="A26" s="135" t="s">
        <v>434</v>
      </c>
      <c r="B26" s="92">
        <f>SUM(B12:B25)</f>
        <v>51764</v>
      </c>
      <c r="C26" s="92">
        <f aca="true" t="shared" si="1" ref="C26:M26">SUM(C12:C25)</f>
        <v>51764</v>
      </c>
      <c r="D26" s="92">
        <f t="shared" si="1"/>
        <v>32861</v>
      </c>
      <c r="E26" s="92">
        <f t="shared" si="1"/>
        <v>0</v>
      </c>
      <c r="F26" s="92">
        <f t="shared" si="1"/>
        <v>0</v>
      </c>
      <c r="G26" s="92">
        <f t="shared" si="1"/>
        <v>0</v>
      </c>
      <c r="H26" s="92">
        <f t="shared" si="1"/>
        <v>7631</v>
      </c>
      <c r="I26" s="92">
        <f t="shared" si="1"/>
        <v>7631</v>
      </c>
      <c r="J26" s="92">
        <f t="shared" si="1"/>
        <v>4059</v>
      </c>
      <c r="K26" s="92">
        <f t="shared" si="1"/>
        <v>246408</v>
      </c>
      <c r="L26" s="92">
        <f t="shared" si="1"/>
        <v>252412</v>
      </c>
      <c r="M26" s="92">
        <f t="shared" si="1"/>
        <v>117119</v>
      </c>
      <c r="N26" s="92">
        <f t="shared" si="0"/>
        <v>305803</v>
      </c>
      <c r="O26" s="92">
        <f t="shared" si="0"/>
        <v>311807</v>
      </c>
      <c r="P26" s="92">
        <f t="shared" si="0"/>
        <v>154039</v>
      </c>
    </row>
    <row r="27" spans="1:15" s="134" customFormat="1" ht="15" customHeight="1">
      <c r="A27" s="135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136"/>
    </row>
    <row r="28" spans="1:15" s="139" customFormat="1" ht="15" customHeight="1">
      <c r="A28" s="135" t="s">
        <v>867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138"/>
    </row>
    <row r="29" spans="1:15" s="139" customFormat="1" ht="15" customHeight="1">
      <c r="A29" s="137" t="s">
        <v>435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138"/>
    </row>
    <row r="30" spans="1:16" s="139" customFormat="1" ht="15" customHeight="1">
      <c r="A30" s="137" t="s">
        <v>436</v>
      </c>
      <c r="B30" s="90">
        <v>1050</v>
      </c>
      <c r="C30" s="90">
        <v>1050</v>
      </c>
      <c r="D30" s="90">
        <v>1436</v>
      </c>
      <c r="E30" s="90"/>
      <c r="F30" s="90"/>
      <c r="G30" s="90"/>
      <c r="H30" s="92"/>
      <c r="I30" s="92"/>
      <c r="J30" s="90">
        <v>318</v>
      </c>
      <c r="K30" s="90"/>
      <c r="L30" s="90"/>
      <c r="M30" s="90"/>
      <c r="N30" s="92">
        <f aca="true" t="shared" si="2" ref="N30:P32">B30+E30+H30+K30</f>
        <v>1050</v>
      </c>
      <c r="O30" s="92">
        <f t="shared" si="2"/>
        <v>1050</v>
      </c>
      <c r="P30" s="92">
        <f t="shared" si="2"/>
        <v>1754</v>
      </c>
    </row>
    <row r="31" spans="1:16" s="139" customFormat="1" ht="15" customHeight="1">
      <c r="A31" s="137" t="s">
        <v>437</v>
      </c>
      <c r="B31" s="90">
        <v>500</v>
      </c>
      <c r="C31" s="90">
        <v>500</v>
      </c>
      <c r="D31" s="90">
        <v>71</v>
      </c>
      <c r="E31" s="90"/>
      <c r="F31" s="90"/>
      <c r="G31" s="90"/>
      <c r="H31" s="90"/>
      <c r="I31" s="90"/>
      <c r="J31" s="90"/>
      <c r="K31" s="90"/>
      <c r="L31" s="90"/>
      <c r="M31" s="90"/>
      <c r="N31" s="92">
        <f t="shared" si="2"/>
        <v>500</v>
      </c>
      <c r="O31" s="92">
        <f t="shared" si="2"/>
        <v>500</v>
      </c>
      <c r="P31" s="92">
        <f t="shared" si="2"/>
        <v>71</v>
      </c>
    </row>
    <row r="32" spans="1:16" s="139" customFormat="1" ht="15" customHeight="1">
      <c r="A32" s="137" t="s">
        <v>428</v>
      </c>
      <c r="B32" s="90"/>
      <c r="C32" s="90"/>
      <c r="D32" s="90"/>
      <c r="E32" s="90"/>
      <c r="F32" s="90"/>
      <c r="G32" s="90"/>
      <c r="H32" s="92"/>
      <c r="I32" s="92"/>
      <c r="J32" s="92"/>
      <c r="K32" s="90">
        <v>143248</v>
      </c>
      <c r="L32" s="90">
        <v>147430</v>
      </c>
      <c r="M32" s="90">
        <v>76216</v>
      </c>
      <c r="N32" s="92">
        <f>SUM(B32:K32)</f>
        <v>143248</v>
      </c>
      <c r="O32" s="92">
        <f t="shared" si="2"/>
        <v>147430</v>
      </c>
      <c r="P32" s="92">
        <f t="shared" si="2"/>
        <v>76216</v>
      </c>
    </row>
    <row r="33" spans="1:16" s="21" customFormat="1" ht="15" customHeight="1">
      <c r="A33" s="135" t="s">
        <v>438</v>
      </c>
      <c r="B33" s="92">
        <f>SUM(B29:B32)</f>
        <v>1550</v>
      </c>
      <c r="C33" s="92">
        <f aca="true" t="shared" si="3" ref="C33:N33">SUM(C29:C32)</f>
        <v>1550</v>
      </c>
      <c r="D33" s="92">
        <f t="shared" si="3"/>
        <v>1507</v>
      </c>
      <c r="E33" s="92">
        <f t="shared" si="3"/>
        <v>0</v>
      </c>
      <c r="F33" s="92">
        <f t="shared" si="3"/>
        <v>0</v>
      </c>
      <c r="G33" s="92">
        <f t="shared" si="3"/>
        <v>0</v>
      </c>
      <c r="H33" s="92">
        <f t="shared" si="3"/>
        <v>0</v>
      </c>
      <c r="I33" s="92">
        <f t="shared" si="3"/>
        <v>0</v>
      </c>
      <c r="J33" s="92">
        <f t="shared" si="3"/>
        <v>318</v>
      </c>
      <c r="K33" s="92">
        <f t="shared" si="3"/>
        <v>143248</v>
      </c>
      <c r="L33" s="92">
        <f t="shared" si="3"/>
        <v>147430</v>
      </c>
      <c r="M33" s="92">
        <f t="shared" si="3"/>
        <v>76216</v>
      </c>
      <c r="N33" s="92">
        <f t="shared" si="3"/>
        <v>144798</v>
      </c>
      <c r="O33" s="92">
        <f>C33+F33+I33+L33</f>
        <v>148980</v>
      </c>
      <c r="P33" s="92">
        <f>D33+G33+J33+M33</f>
        <v>78041</v>
      </c>
    </row>
    <row r="34" spans="1:15" s="21" customFormat="1" ht="15" customHeight="1">
      <c r="A34" s="135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45"/>
    </row>
    <row r="35" spans="1:15" s="139" customFormat="1" ht="15" customHeight="1">
      <c r="A35" s="135" t="s">
        <v>439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138"/>
    </row>
    <row r="36" spans="1:16" s="134" customFormat="1" ht="15" customHeight="1">
      <c r="A36" s="137" t="s">
        <v>428</v>
      </c>
      <c r="B36" s="90"/>
      <c r="C36" s="90"/>
      <c r="D36" s="90"/>
      <c r="E36" s="90"/>
      <c r="F36" s="90"/>
      <c r="G36" s="90"/>
      <c r="H36" s="90"/>
      <c r="I36" s="90"/>
      <c r="J36" s="90"/>
      <c r="K36" s="90">
        <v>243561</v>
      </c>
      <c r="L36" s="90">
        <v>252974</v>
      </c>
      <c r="M36" s="90">
        <v>130602</v>
      </c>
      <c r="N36" s="92">
        <f>SUM(B36:K36)</f>
        <v>243561</v>
      </c>
      <c r="O36" s="92">
        <f aca="true" t="shared" si="4" ref="N36:P39">C36+F36+I36+L36</f>
        <v>252974</v>
      </c>
      <c r="P36" s="92">
        <f t="shared" si="4"/>
        <v>130602</v>
      </c>
    </row>
    <row r="37" spans="1:16" s="134" customFormat="1" ht="15" customHeight="1">
      <c r="A37" s="137" t="s">
        <v>555</v>
      </c>
      <c r="B37" s="90">
        <v>1000</v>
      </c>
      <c r="C37" s="90">
        <v>1000</v>
      </c>
      <c r="D37" s="90">
        <v>554</v>
      </c>
      <c r="E37" s="90"/>
      <c r="F37" s="90"/>
      <c r="G37" s="90"/>
      <c r="H37" s="90"/>
      <c r="I37" s="90"/>
      <c r="J37" s="90"/>
      <c r="K37" s="90"/>
      <c r="L37" s="90"/>
      <c r="M37" s="90"/>
      <c r="N37" s="92">
        <f t="shared" si="4"/>
        <v>1000</v>
      </c>
      <c r="O37" s="92">
        <f t="shared" si="4"/>
        <v>1000</v>
      </c>
      <c r="P37" s="92">
        <f t="shared" si="4"/>
        <v>554</v>
      </c>
    </row>
    <row r="38" spans="1:16" s="134" customFormat="1" ht="15" customHeight="1">
      <c r="A38" s="137" t="s">
        <v>8</v>
      </c>
      <c r="B38" s="90">
        <v>500</v>
      </c>
      <c r="C38" s="90">
        <v>500</v>
      </c>
      <c r="D38" s="90">
        <v>337</v>
      </c>
      <c r="E38" s="90"/>
      <c r="F38" s="90"/>
      <c r="G38" s="90"/>
      <c r="H38" s="90"/>
      <c r="I38" s="90"/>
      <c r="J38" s="90"/>
      <c r="K38" s="90"/>
      <c r="L38" s="90"/>
      <c r="M38" s="90"/>
      <c r="N38" s="92">
        <f t="shared" si="4"/>
        <v>500</v>
      </c>
      <c r="O38" s="92">
        <f t="shared" si="4"/>
        <v>500</v>
      </c>
      <c r="P38" s="92">
        <f t="shared" si="4"/>
        <v>337</v>
      </c>
    </row>
    <row r="39" spans="1:16" s="134" customFormat="1" ht="15" customHeight="1">
      <c r="A39" s="135" t="s">
        <v>440</v>
      </c>
      <c r="B39" s="92">
        <f>SUM(B36:B38)</f>
        <v>1500</v>
      </c>
      <c r="C39" s="92">
        <f aca="true" t="shared" si="5" ref="C39:N39">SUM(C36:C38)</f>
        <v>1500</v>
      </c>
      <c r="D39" s="92">
        <f t="shared" si="5"/>
        <v>891</v>
      </c>
      <c r="E39" s="92">
        <f t="shared" si="5"/>
        <v>0</v>
      </c>
      <c r="F39" s="92">
        <f t="shared" si="5"/>
        <v>0</v>
      </c>
      <c r="G39" s="92">
        <f t="shared" si="5"/>
        <v>0</v>
      </c>
      <c r="H39" s="92">
        <f t="shared" si="5"/>
        <v>0</v>
      </c>
      <c r="I39" s="92">
        <f t="shared" si="5"/>
        <v>0</v>
      </c>
      <c r="J39" s="92">
        <f t="shared" si="5"/>
        <v>0</v>
      </c>
      <c r="K39" s="92">
        <f t="shared" si="5"/>
        <v>243561</v>
      </c>
      <c r="L39" s="92">
        <f t="shared" si="5"/>
        <v>252974</v>
      </c>
      <c r="M39" s="92">
        <f t="shared" si="5"/>
        <v>130602</v>
      </c>
      <c r="N39" s="92">
        <f t="shared" si="5"/>
        <v>245061</v>
      </c>
      <c r="O39" s="92">
        <f t="shared" si="4"/>
        <v>254474</v>
      </c>
      <c r="P39" s="92">
        <f t="shared" si="4"/>
        <v>131493</v>
      </c>
    </row>
    <row r="40" spans="1:15" s="134" customFormat="1" ht="15" customHeight="1">
      <c r="A40" s="135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136"/>
    </row>
    <row r="41" spans="1:15" s="139" customFormat="1" ht="15" customHeight="1">
      <c r="A41" s="135" t="s">
        <v>441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138"/>
    </row>
    <row r="42" spans="1:16" s="134" customFormat="1" ht="15" customHeight="1">
      <c r="A42" s="137" t="s">
        <v>428</v>
      </c>
      <c r="B42" s="90"/>
      <c r="C42" s="90"/>
      <c r="D42" s="90"/>
      <c r="E42" s="90"/>
      <c r="F42" s="90"/>
      <c r="G42" s="90"/>
      <c r="H42" s="90"/>
      <c r="I42" s="90"/>
      <c r="J42" s="90"/>
      <c r="K42" s="90">
        <v>103041</v>
      </c>
      <c r="L42" s="90">
        <v>108089</v>
      </c>
      <c r="M42" s="90">
        <v>54170</v>
      </c>
      <c r="N42" s="92">
        <f>SUM(B42:K42)</f>
        <v>103041</v>
      </c>
      <c r="O42" s="92">
        <f>C42+F42+I42+L42</f>
        <v>108089</v>
      </c>
      <c r="P42" s="92">
        <f>D42+G42+J42+M42</f>
        <v>54170</v>
      </c>
    </row>
    <row r="43" spans="1:16" s="134" customFormat="1" ht="15" customHeight="1">
      <c r="A43" s="135" t="s">
        <v>559</v>
      </c>
      <c r="B43" s="92">
        <f aca="true" t="shared" si="6" ref="B43:J43">SUM(B42)</f>
        <v>0</v>
      </c>
      <c r="C43" s="92">
        <f t="shared" si="6"/>
        <v>0</v>
      </c>
      <c r="D43" s="92">
        <f t="shared" si="6"/>
        <v>0</v>
      </c>
      <c r="E43" s="92">
        <f t="shared" si="6"/>
        <v>0</v>
      </c>
      <c r="F43" s="92">
        <f t="shared" si="6"/>
        <v>0</v>
      </c>
      <c r="G43" s="92">
        <f t="shared" si="6"/>
        <v>0</v>
      </c>
      <c r="H43" s="92">
        <f t="shared" si="6"/>
        <v>0</v>
      </c>
      <c r="I43" s="92">
        <f t="shared" si="6"/>
        <v>0</v>
      </c>
      <c r="J43" s="92">
        <f t="shared" si="6"/>
        <v>0</v>
      </c>
      <c r="K43" s="92">
        <f>SUM(K42)</f>
        <v>103041</v>
      </c>
      <c r="L43" s="92">
        <f>SUM(L42)</f>
        <v>108089</v>
      </c>
      <c r="M43" s="92">
        <f>SUM(M42)</f>
        <v>54170</v>
      </c>
      <c r="N43" s="92">
        <f>SUM(N42)</f>
        <v>103041</v>
      </c>
      <c r="O43" s="92">
        <f>C43+F43+I43+L43</f>
        <v>108089</v>
      </c>
      <c r="P43" s="92">
        <f>D43+G43+J43+M43</f>
        <v>54170</v>
      </c>
    </row>
    <row r="44" spans="1:15" s="134" customFormat="1" ht="11.25" customHeight="1">
      <c r="A44" s="135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136"/>
    </row>
    <row r="45" spans="1:15" s="139" customFormat="1" ht="15" customHeight="1">
      <c r="A45" s="135" t="s">
        <v>442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138"/>
    </row>
    <row r="46" spans="1:16" s="14" customFormat="1" ht="15" customHeight="1">
      <c r="A46" s="137" t="s">
        <v>428</v>
      </c>
      <c r="B46" s="90"/>
      <c r="C46" s="90"/>
      <c r="D46" s="90"/>
      <c r="E46" s="90"/>
      <c r="F46" s="90"/>
      <c r="G46" s="90"/>
      <c r="H46" s="90"/>
      <c r="I46" s="90"/>
      <c r="J46" s="90"/>
      <c r="K46" s="90">
        <v>103809</v>
      </c>
      <c r="L46" s="90">
        <v>115385</v>
      </c>
      <c r="M46" s="90">
        <v>52176</v>
      </c>
      <c r="N46" s="92">
        <f>SUM(B46:K46)</f>
        <v>103809</v>
      </c>
      <c r="O46" s="92">
        <f>C46+F46+I46+L46</f>
        <v>115385</v>
      </c>
      <c r="P46" s="92">
        <f>D46+G46+J46+M46</f>
        <v>52176</v>
      </c>
    </row>
    <row r="47" spans="1:16" s="14" customFormat="1" ht="15" customHeight="1">
      <c r="A47" s="137" t="s">
        <v>425</v>
      </c>
      <c r="B47" s="90">
        <v>3900</v>
      </c>
      <c r="C47" s="90">
        <v>3900</v>
      </c>
      <c r="D47" s="90">
        <v>1616</v>
      </c>
      <c r="E47" s="90"/>
      <c r="F47" s="90"/>
      <c r="G47" s="90"/>
      <c r="H47" s="90"/>
      <c r="I47" s="90"/>
      <c r="J47" s="90"/>
      <c r="K47" s="90"/>
      <c r="L47" s="90"/>
      <c r="M47" s="90"/>
      <c r="N47" s="92">
        <f aca="true" t="shared" si="7" ref="N47:P53">B47+E47+H47+K47</f>
        <v>3900</v>
      </c>
      <c r="O47" s="92">
        <f t="shared" si="7"/>
        <v>3900</v>
      </c>
      <c r="P47" s="92">
        <f t="shared" si="7"/>
        <v>1616</v>
      </c>
    </row>
    <row r="48" spans="1:16" s="14" customFormat="1" ht="15" customHeight="1">
      <c r="A48" s="137" t="s">
        <v>443</v>
      </c>
      <c r="B48" s="90"/>
      <c r="C48" s="90"/>
      <c r="D48" s="90"/>
      <c r="E48" s="90"/>
      <c r="F48" s="90"/>
      <c r="G48" s="90"/>
      <c r="H48" s="90">
        <v>7700</v>
      </c>
      <c r="I48" s="90">
        <v>7700</v>
      </c>
      <c r="J48" s="90">
        <v>4068</v>
      </c>
      <c r="K48" s="90"/>
      <c r="L48" s="90"/>
      <c r="M48" s="90"/>
      <c r="N48" s="92">
        <f t="shared" si="7"/>
        <v>7700</v>
      </c>
      <c r="O48" s="92">
        <f t="shared" si="7"/>
        <v>7700</v>
      </c>
      <c r="P48" s="92">
        <f t="shared" si="7"/>
        <v>4068</v>
      </c>
    </row>
    <row r="49" spans="1:16" s="14" customFormat="1" ht="15" customHeight="1">
      <c r="A49" s="137" t="s">
        <v>556</v>
      </c>
      <c r="B49" s="90">
        <v>44313</v>
      </c>
      <c r="C49" s="90">
        <v>44313</v>
      </c>
      <c r="D49" s="90">
        <v>22017</v>
      </c>
      <c r="E49" s="90"/>
      <c r="F49" s="90"/>
      <c r="G49" s="90"/>
      <c r="H49" s="90"/>
      <c r="I49" s="90"/>
      <c r="J49" s="90">
        <v>49</v>
      </c>
      <c r="K49" s="90"/>
      <c r="L49" s="90"/>
      <c r="M49" s="90"/>
      <c r="N49" s="92">
        <f t="shared" si="7"/>
        <v>44313</v>
      </c>
      <c r="O49" s="92">
        <f t="shared" si="7"/>
        <v>44313</v>
      </c>
      <c r="P49" s="92">
        <f t="shared" si="7"/>
        <v>22066</v>
      </c>
    </row>
    <row r="50" spans="1:16" s="14" customFormat="1" ht="15" customHeight="1">
      <c r="A50" s="137" t="s">
        <v>10</v>
      </c>
      <c r="B50" s="90">
        <v>796</v>
      </c>
      <c r="C50" s="90">
        <v>796</v>
      </c>
      <c r="D50" s="90">
        <v>381</v>
      </c>
      <c r="E50" s="90"/>
      <c r="F50" s="90"/>
      <c r="G50" s="90"/>
      <c r="H50" s="90"/>
      <c r="I50" s="90"/>
      <c r="J50" s="90">
        <v>53</v>
      </c>
      <c r="K50" s="90"/>
      <c r="L50" s="90"/>
      <c r="M50" s="90"/>
      <c r="N50" s="92">
        <f t="shared" si="7"/>
        <v>796</v>
      </c>
      <c r="O50" s="92">
        <f t="shared" si="7"/>
        <v>796</v>
      </c>
      <c r="P50" s="92">
        <f t="shared" si="7"/>
        <v>434</v>
      </c>
    </row>
    <row r="51" spans="1:16" s="14" customFormat="1" ht="15" customHeight="1">
      <c r="A51" s="137" t="s">
        <v>411</v>
      </c>
      <c r="B51" s="90">
        <v>6290</v>
      </c>
      <c r="C51" s="90">
        <v>6290</v>
      </c>
      <c r="D51" s="90">
        <v>3463</v>
      </c>
      <c r="E51" s="90"/>
      <c r="F51" s="90"/>
      <c r="G51" s="90"/>
      <c r="H51" s="90"/>
      <c r="I51" s="90"/>
      <c r="J51" s="90"/>
      <c r="K51" s="90"/>
      <c r="L51" s="90"/>
      <c r="M51" s="90"/>
      <c r="N51" s="92">
        <f t="shared" si="7"/>
        <v>6290</v>
      </c>
      <c r="O51" s="92">
        <f t="shared" si="7"/>
        <v>6290</v>
      </c>
      <c r="P51" s="92">
        <f t="shared" si="7"/>
        <v>3463</v>
      </c>
    </row>
    <row r="52" spans="1:16" s="14" customFormat="1" ht="15" customHeight="1">
      <c r="A52" s="137" t="s">
        <v>11</v>
      </c>
      <c r="B52" s="90">
        <v>3228</v>
      </c>
      <c r="C52" s="90">
        <v>3228</v>
      </c>
      <c r="D52" s="90">
        <v>1310</v>
      </c>
      <c r="E52" s="90"/>
      <c r="F52" s="90"/>
      <c r="G52" s="90"/>
      <c r="H52" s="90"/>
      <c r="I52" s="90"/>
      <c r="J52" s="90"/>
      <c r="K52" s="90"/>
      <c r="L52" s="90"/>
      <c r="M52" s="90"/>
      <c r="N52" s="92">
        <f t="shared" si="7"/>
        <v>3228</v>
      </c>
      <c r="O52" s="92">
        <f t="shared" si="7"/>
        <v>3228</v>
      </c>
      <c r="P52" s="92">
        <f t="shared" si="7"/>
        <v>1310</v>
      </c>
    </row>
    <row r="53" spans="1:16" s="21" customFormat="1" ht="15" customHeight="1">
      <c r="A53" s="135" t="s">
        <v>557</v>
      </c>
      <c r="B53" s="92">
        <f>SUM(B46:B52)</f>
        <v>58527</v>
      </c>
      <c r="C53" s="92">
        <f aca="true" t="shared" si="8" ref="C53:N53">SUM(C46:C52)</f>
        <v>58527</v>
      </c>
      <c r="D53" s="92">
        <f t="shared" si="8"/>
        <v>28787</v>
      </c>
      <c r="E53" s="92">
        <f t="shared" si="8"/>
        <v>0</v>
      </c>
      <c r="F53" s="92">
        <f t="shared" si="8"/>
        <v>0</v>
      </c>
      <c r="G53" s="92">
        <f t="shared" si="8"/>
        <v>0</v>
      </c>
      <c r="H53" s="92">
        <f t="shared" si="8"/>
        <v>7700</v>
      </c>
      <c r="I53" s="92">
        <f t="shared" si="8"/>
        <v>7700</v>
      </c>
      <c r="J53" s="92">
        <f t="shared" si="8"/>
        <v>4170</v>
      </c>
      <c r="K53" s="92">
        <f t="shared" si="8"/>
        <v>103809</v>
      </c>
      <c r="L53" s="92">
        <f t="shared" si="8"/>
        <v>115385</v>
      </c>
      <c r="M53" s="92">
        <f t="shared" si="8"/>
        <v>52176</v>
      </c>
      <c r="N53" s="92">
        <f t="shared" si="8"/>
        <v>170036</v>
      </c>
      <c r="O53" s="92">
        <f t="shared" si="7"/>
        <v>181612</v>
      </c>
      <c r="P53" s="92">
        <f t="shared" si="7"/>
        <v>85133</v>
      </c>
    </row>
    <row r="54" spans="1:15" s="21" customFormat="1" ht="14.25">
      <c r="A54" s="135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45"/>
    </row>
    <row r="55" spans="1:15" s="139" customFormat="1" ht="15" customHeight="1">
      <c r="A55" s="135" t="s">
        <v>444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138"/>
    </row>
    <row r="56" spans="1:16" s="139" customFormat="1" ht="15" customHeight="1">
      <c r="A56" s="137" t="s">
        <v>445</v>
      </c>
      <c r="B56" s="90">
        <v>2580</v>
      </c>
      <c r="C56" s="90">
        <v>2580</v>
      </c>
      <c r="D56" s="90">
        <v>1935</v>
      </c>
      <c r="E56" s="92"/>
      <c r="F56" s="92"/>
      <c r="G56" s="92"/>
      <c r="H56" s="92"/>
      <c r="I56" s="92"/>
      <c r="J56" s="90">
        <v>1000</v>
      </c>
      <c r="K56" s="92"/>
      <c r="L56" s="92"/>
      <c r="M56" s="92"/>
      <c r="N56" s="92">
        <f>B56+E56+H56+K56</f>
        <v>2580</v>
      </c>
      <c r="O56" s="92">
        <f>C56+F56+I56+L56</f>
        <v>2580</v>
      </c>
      <c r="P56" s="92">
        <f>D56+G56+J56+M56</f>
        <v>2935</v>
      </c>
    </row>
    <row r="57" spans="1:16" s="139" customFormat="1" ht="15" customHeight="1">
      <c r="A57" s="137" t="s">
        <v>446</v>
      </c>
      <c r="B57" s="90">
        <v>8040</v>
      </c>
      <c r="C57" s="90">
        <v>8040</v>
      </c>
      <c r="D57" s="90">
        <v>3251</v>
      </c>
      <c r="E57" s="92"/>
      <c r="F57" s="92"/>
      <c r="G57" s="92"/>
      <c r="H57" s="90">
        <v>2400</v>
      </c>
      <c r="I57" s="90">
        <v>2400</v>
      </c>
      <c r="J57" s="90">
        <v>855</v>
      </c>
      <c r="K57" s="92"/>
      <c r="L57" s="92"/>
      <c r="M57" s="92"/>
      <c r="N57" s="92">
        <f aca="true" t="shared" si="9" ref="N57:P60">B57+E57+H57+K57</f>
        <v>10440</v>
      </c>
      <c r="O57" s="92">
        <f t="shared" si="9"/>
        <v>10440</v>
      </c>
      <c r="P57" s="92">
        <f>D57+G57+J57+M57</f>
        <v>4106</v>
      </c>
    </row>
    <row r="58" spans="1:16" s="139" customFormat="1" ht="15" customHeight="1">
      <c r="A58" s="137" t="s">
        <v>447</v>
      </c>
      <c r="B58" s="90">
        <v>192</v>
      </c>
      <c r="C58" s="90">
        <v>192</v>
      </c>
      <c r="D58" s="90">
        <v>121</v>
      </c>
      <c r="E58" s="92"/>
      <c r="F58" s="92"/>
      <c r="G58" s="92"/>
      <c r="H58" s="92"/>
      <c r="I58" s="92"/>
      <c r="J58" s="92"/>
      <c r="K58" s="92"/>
      <c r="L58" s="92"/>
      <c r="M58" s="92"/>
      <c r="N58" s="92">
        <f t="shared" si="9"/>
        <v>192</v>
      </c>
      <c r="O58" s="92">
        <f t="shared" si="9"/>
        <v>192</v>
      </c>
      <c r="P58" s="92">
        <f>D58+G58+J58+M58</f>
        <v>121</v>
      </c>
    </row>
    <row r="59" spans="1:16" s="134" customFormat="1" ht="15" customHeight="1">
      <c r="A59" s="137" t="s">
        <v>428</v>
      </c>
      <c r="B59" s="90"/>
      <c r="C59" s="90"/>
      <c r="D59" s="90"/>
      <c r="E59" s="90"/>
      <c r="F59" s="90"/>
      <c r="G59" s="90"/>
      <c r="H59" s="90"/>
      <c r="I59" s="90"/>
      <c r="J59" s="90"/>
      <c r="K59" s="90">
        <v>56996</v>
      </c>
      <c r="L59" s="90">
        <v>62658</v>
      </c>
      <c r="M59" s="90">
        <v>27833</v>
      </c>
      <c r="N59" s="92">
        <f>SUM(B59:K59)</f>
        <v>56996</v>
      </c>
      <c r="O59" s="92">
        <f t="shared" si="9"/>
        <v>62658</v>
      </c>
      <c r="P59" s="92">
        <f>D59+G59+J59+M59</f>
        <v>27833</v>
      </c>
    </row>
    <row r="60" spans="1:16" s="134" customFormat="1" ht="15" customHeight="1">
      <c r="A60" s="135" t="s">
        <v>558</v>
      </c>
      <c r="B60" s="92">
        <f>SUM(B56:B59)</f>
        <v>10812</v>
      </c>
      <c r="C60" s="92">
        <f aca="true" t="shared" si="10" ref="C60:N60">SUM(C56:C59)</f>
        <v>10812</v>
      </c>
      <c r="D60" s="92">
        <f t="shared" si="10"/>
        <v>5307</v>
      </c>
      <c r="E60" s="92">
        <f t="shared" si="10"/>
        <v>0</v>
      </c>
      <c r="F60" s="92">
        <f t="shared" si="10"/>
        <v>0</v>
      </c>
      <c r="G60" s="92">
        <f t="shared" si="10"/>
        <v>0</v>
      </c>
      <c r="H60" s="92">
        <f t="shared" si="10"/>
        <v>2400</v>
      </c>
      <c r="I60" s="92">
        <f t="shared" si="10"/>
        <v>2400</v>
      </c>
      <c r="J60" s="92">
        <f t="shared" si="10"/>
        <v>1855</v>
      </c>
      <c r="K60" s="92">
        <f>SUM(K56:K59)</f>
        <v>56996</v>
      </c>
      <c r="L60" s="92">
        <f t="shared" si="10"/>
        <v>62658</v>
      </c>
      <c r="M60" s="92">
        <f t="shared" si="10"/>
        <v>27833</v>
      </c>
      <c r="N60" s="92">
        <f t="shared" si="10"/>
        <v>70208</v>
      </c>
      <c r="O60" s="92">
        <f t="shared" si="9"/>
        <v>75870</v>
      </c>
      <c r="P60" s="92">
        <f t="shared" si="9"/>
        <v>34995</v>
      </c>
    </row>
    <row r="61" spans="1:15" s="21" customFormat="1" ht="14.25">
      <c r="A61" s="135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45"/>
    </row>
    <row r="62" spans="1:15" s="134" customFormat="1" ht="15" customHeight="1">
      <c r="A62" s="135" t="s">
        <v>448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136"/>
    </row>
    <row r="63" spans="1:16" s="134" customFormat="1" ht="15" customHeight="1">
      <c r="A63" s="135" t="s">
        <v>449</v>
      </c>
      <c r="B63" s="92">
        <f aca="true" t="shared" si="11" ref="B63:L63">B26+B33+B39+B43+B53+B60</f>
        <v>124153</v>
      </c>
      <c r="C63" s="92">
        <f t="shared" si="11"/>
        <v>124153</v>
      </c>
      <c r="D63" s="92">
        <f t="shared" si="11"/>
        <v>69353</v>
      </c>
      <c r="E63" s="92">
        <f t="shared" si="11"/>
        <v>0</v>
      </c>
      <c r="F63" s="92">
        <f t="shared" si="11"/>
        <v>0</v>
      </c>
      <c r="G63" s="92">
        <f t="shared" si="11"/>
        <v>0</v>
      </c>
      <c r="H63" s="92">
        <f t="shared" si="11"/>
        <v>17731</v>
      </c>
      <c r="I63" s="92">
        <f t="shared" si="11"/>
        <v>17731</v>
      </c>
      <c r="J63" s="92">
        <f t="shared" si="11"/>
        <v>10402</v>
      </c>
      <c r="K63" s="92">
        <f t="shared" si="11"/>
        <v>897063</v>
      </c>
      <c r="L63" s="92">
        <f t="shared" si="11"/>
        <v>938948</v>
      </c>
      <c r="M63" s="92">
        <f>M26+M33+M39+M43+M53+M60</f>
        <v>458116</v>
      </c>
      <c r="N63" s="92">
        <f>N26+N33+N39+N43+N53+N60</f>
        <v>1038947</v>
      </c>
      <c r="O63" s="92">
        <f>O26+O33+O39+O43+O53+O60</f>
        <v>1080832</v>
      </c>
      <c r="P63" s="92">
        <f>P26+P33+P39+P43+P53+P60</f>
        <v>537871</v>
      </c>
    </row>
    <row r="64" spans="1:15" s="134" customFormat="1" ht="10.5" customHeight="1">
      <c r="A64" s="135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136"/>
    </row>
    <row r="65" spans="1:15" s="134" customFormat="1" ht="15" customHeight="1">
      <c r="A65" s="137" t="s">
        <v>624</v>
      </c>
      <c r="B65" s="90">
        <v>0</v>
      </c>
      <c r="C65" s="90"/>
      <c r="D65" s="90"/>
      <c r="E65" s="90">
        <v>0</v>
      </c>
      <c r="F65" s="90"/>
      <c r="G65" s="90"/>
      <c r="H65" s="90">
        <v>0</v>
      </c>
      <c r="I65" s="90"/>
      <c r="J65" s="90"/>
      <c r="K65" s="90"/>
      <c r="L65" s="90"/>
      <c r="M65" s="90"/>
      <c r="N65" s="90">
        <v>0</v>
      </c>
      <c r="O65" s="136"/>
    </row>
    <row r="66" spans="1:16" s="134" customFormat="1" ht="28.5">
      <c r="A66" s="154" t="s">
        <v>450</v>
      </c>
      <c r="B66" s="92">
        <f>SUM(B63:B65)</f>
        <v>124153</v>
      </c>
      <c r="C66" s="92">
        <f aca="true" t="shared" si="12" ref="C66:P66">SUM(C63:C65)</f>
        <v>124153</v>
      </c>
      <c r="D66" s="92">
        <f t="shared" si="12"/>
        <v>69353</v>
      </c>
      <c r="E66" s="92">
        <f t="shared" si="12"/>
        <v>0</v>
      </c>
      <c r="F66" s="92">
        <f t="shared" si="12"/>
        <v>0</v>
      </c>
      <c r="G66" s="92">
        <f t="shared" si="12"/>
        <v>0</v>
      </c>
      <c r="H66" s="92">
        <f t="shared" si="12"/>
        <v>17731</v>
      </c>
      <c r="I66" s="92">
        <f t="shared" si="12"/>
        <v>17731</v>
      </c>
      <c r="J66" s="92">
        <f t="shared" si="12"/>
        <v>10402</v>
      </c>
      <c r="K66" s="92">
        <f t="shared" si="12"/>
        <v>897063</v>
      </c>
      <c r="L66" s="92">
        <f t="shared" si="12"/>
        <v>938948</v>
      </c>
      <c r="M66" s="92">
        <f t="shared" si="12"/>
        <v>458116</v>
      </c>
      <c r="N66" s="92">
        <f t="shared" si="12"/>
        <v>1038947</v>
      </c>
      <c r="O66" s="92">
        <f t="shared" si="12"/>
        <v>1080832</v>
      </c>
      <c r="P66" s="92">
        <f t="shared" si="12"/>
        <v>537871</v>
      </c>
    </row>
    <row r="67" spans="2:15" ht="15" customHeight="1"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</row>
    <row r="68" spans="2:15" ht="15" customHeight="1"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</row>
    <row r="69" spans="2:15" ht="15" customHeight="1"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</row>
    <row r="70" spans="2:15" ht="15" customHeight="1"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</row>
    <row r="71" spans="2:15" ht="15" customHeight="1"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</row>
    <row r="72" spans="2:15" ht="15" customHeight="1"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</row>
    <row r="73" spans="2:15" ht="15" customHeight="1"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</row>
    <row r="74" spans="1:15" ht="15" customHeight="1">
      <c r="A74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</row>
    <row r="75" spans="1:15" ht="15" customHeight="1">
      <c r="A75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</row>
    <row r="76" spans="1:15" ht="15" customHeight="1">
      <c r="A76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</row>
    <row r="77" spans="1:15" ht="15" customHeight="1">
      <c r="A77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</row>
    <row r="78" spans="1:15" ht="15" customHeight="1">
      <c r="A78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</row>
    <row r="79" spans="1:15" ht="15" customHeight="1">
      <c r="A79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</row>
    <row r="80" spans="1:15" ht="15" customHeight="1">
      <c r="A8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</row>
    <row r="81" spans="1:15" ht="15" customHeight="1">
      <c r="A81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</row>
    <row r="82" spans="1:15" ht="15" customHeight="1">
      <c r="A82"/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</row>
    <row r="83" spans="1:15" ht="15" customHeight="1">
      <c r="A83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</row>
    <row r="84" spans="1:15" ht="15" customHeight="1">
      <c r="A84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</row>
    <row r="85" spans="1:15" ht="15" customHeight="1">
      <c r="A85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</row>
    <row r="86" spans="1:15" ht="15" customHeight="1">
      <c r="A86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</row>
    <row r="87" spans="1:15" ht="15" customHeight="1">
      <c r="A87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</row>
    <row r="88" spans="1:15" ht="15" customHeight="1">
      <c r="A88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</row>
    <row r="89" spans="1:15" ht="15" customHeight="1">
      <c r="A89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</row>
    <row r="90" spans="1:15" ht="15" customHeight="1">
      <c r="A90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</row>
    <row r="91" spans="1:15" ht="15" customHeight="1">
      <c r="A91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</row>
    <row r="92" spans="1:15" ht="15" customHeight="1">
      <c r="A92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</row>
    <row r="93" spans="1:15" ht="15" customHeight="1">
      <c r="A93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</row>
    <row r="94" spans="1:15" ht="15" customHeight="1">
      <c r="A94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</row>
    <row r="95" spans="1:15" ht="15" customHeight="1">
      <c r="A95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</row>
    <row r="96" spans="1:15" ht="15" customHeight="1">
      <c r="A96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</row>
    <row r="97" spans="1:15" ht="15" customHeight="1">
      <c r="A97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</row>
    <row r="98" spans="1:15" ht="15" customHeight="1">
      <c r="A98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</row>
    <row r="99" spans="1:15" ht="15" customHeight="1">
      <c r="A99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</row>
    <row r="100" spans="1:15" ht="15" customHeight="1">
      <c r="A100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</row>
    <row r="101" spans="1:15" ht="15" customHeight="1">
      <c r="A101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</row>
    <row r="102" spans="1:15" ht="15" customHeight="1">
      <c r="A102"/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</row>
    <row r="103" spans="1:15" ht="15" customHeight="1">
      <c r="A103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</row>
    <row r="104" spans="1:15" ht="15" customHeight="1">
      <c r="A104"/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</row>
    <row r="105" spans="1:15" ht="15" customHeight="1">
      <c r="A105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</row>
    <row r="106" spans="1:15" ht="15" customHeight="1">
      <c r="A106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</row>
    <row r="107" spans="1:15" ht="15" customHeight="1">
      <c r="A107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</row>
    <row r="108" spans="1:15" ht="15" customHeight="1">
      <c r="A108"/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</row>
    <row r="109" spans="1:15" ht="15" customHeight="1">
      <c r="A109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</row>
    <row r="110" spans="1:15" ht="15" customHeight="1">
      <c r="A110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</row>
    <row r="111" spans="1:15" ht="15" customHeight="1">
      <c r="A111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</row>
    <row r="112" spans="1:15" ht="15" customHeight="1">
      <c r="A112"/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</row>
    <row r="113" spans="1:15" ht="15" customHeight="1">
      <c r="A113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</row>
    <row r="114" spans="1:15" ht="15" customHeight="1">
      <c r="A114"/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</row>
    <row r="115" spans="1:15" ht="15" customHeight="1">
      <c r="A115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</row>
    <row r="116" spans="1:15" ht="15" customHeight="1">
      <c r="A116"/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</row>
    <row r="117" spans="1:15" ht="15" customHeight="1">
      <c r="A117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</row>
    <row r="118" spans="1:15" ht="15" customHeight="1">
      <c r="A118"/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</row>
    <row r="119" spans="1:15" ht="15" customHeight="1">
      <c r="A119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</row>
    <row r="120" spans="1:15" ht="15" customHeight="1">
      <c r="A120"/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</row>
    <row r="121" spans="1:15" ht="15" customHeight="1">
      <c r="A121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</row>
  </sheetData>
  <mergeCells count="12">
    <mergeCell ref="E8:G8"/>
    <mergeCell ref="H8:J8"/>
    <mergeCell ref="K1:P1"/>
    <mergeCell ref="A5:P5"/>
    <mergeCell ref="K8:M8"/>
    <mergeCell ref="N8:P8"/>
    <mergeCell ref="A8:A9"/>
    <mergeCell ref="A2:P2"/>
    <mergeCell ref="A3:P3"/>
    <mergeCell ref="A4:P4"/>
    <mergeCell ref="A6:P6"/>
    <mergeCell ref="B8:D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kovacs.melinda</cp:lastModifiedBy>
  <cp:lastPrinted>2008-08-19T09:32:01Z</cp:lastPrinted>
  <dcterms:created xsi:type="dcterms:W3CDTF">2007-01-15T16:24:15Z</dcterms:created>
  <dcterms:modified xsi:type="dcterms:W3CDTF">2008-08-19T09:41:42Z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