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15" activeTab="2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m.c.kiad. PH szf." sheetId="13" r:id="rId13"/>
    <sheet name="mc. pe. átad" sheetId="14" r:id="rId14"/>
    <sheet name="Gamesz műk.kiad.szf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ok" sheetId="26" r:id="rId26"/>
  </sheets>
  <definedNames>
    <definedName name="_xlnm.Print_Titles" localSheetId="3">'felh. bev.'!$7:$7</definedName>
    <definedName name="_xlnm.Print_Titles" localSheetId="10">'felhalm. kiad.'!$7:$7</definedName>
    <definedName name="_xlnm.Print_Titles" localSheetId="8">'Gamesz műk bev szf'!$8:$9</definedName>
    <definedName name="_xlnm.Print_Titles" localSheetId="14">'Gamesz műk.kiad.szf'!$7:$8</definedName>
    <definedName name="_xlnm.Print_Titles" localSheetId="13">'mc. pe. átad'!$8:$8</definedName>
    <definedName name="_xlnm.Print_Titles" localSheetId="25">'pályázatok'!$6:$7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<sst xmlns="http://schemas.openxmlformats.org/spreadsheetml/2006/main" count="1808" uniqueCount="933">
  <si>
    <t>Biztonság-Hévíz Vagyonvédelmi Alapítv. (Hévíz) 34/2008. (II.25.) KT.hat.</t>
  </si>
  <si>
    <t>Zeg. Közbisztonságáért Közalapítvány 91/2008. (V. 27.) KT. hat.</t>
  </si>
  <si>
    <t>Dévai Szent Ferenc Alapítv. (Böjte Cs. atya tev. tám.) 10/2008.(IV.10.)Ör.</t>
  </si>
  <si>
    <t>Európa Medicina Alapítvány 63/2008. (Bp.) (IV. 29.) KT. hat.</t>
  </si>
  <si>
    <t>"Szemem Fénye" - A Beteg Gyermekekért Alapítvány (Pécs) 91/2008. (V. 27.) KT. hat.</t>
  </si>
  <si>
    <t>Magyar Közigazg. Kar Zala Megyei Tagozata (Zeg.) 34/2008. (II. 25.) KT. hat.</t>
  </si>
  <si>
    <t>Társadalmi Egyesületek Zala M-i Szövetsége (Zeg.) 10/2008. (IV. 10.) Ör.</t>
  </si>
  <si>
    <t>Szabad Zöldek Egyesülete (Zalakaros) 10/2008. (IV. 10.) Ör.</t>
  </si>
  <si>
    <t>Értelmi Fogyatékos Gyermekekért Alapítv. (K.hely) 10/2008. (IV. 10.) Ör.</t>
  </si>
  <si>
    <t>Átadott péneszköz</t>
  </si>
  <si>
    <t>II/5. Teréz A.Szoc. Integr. Int.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</si>
  <si>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</si>
  <si>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</si>
  <si>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</si>
  <si>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</si>
  <si>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</si>
  <si>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</si>
  <si>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</si>
  <si>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</si>
  <si>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</si>
  <si>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</si>
  <si>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</si>
  <si>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</si>
  <si>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</si>
  <si>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</si>
  <si>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</si>
  <si>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</si>
  <si>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</si>
  <si>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</si>
  <si>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</si>
  <si>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</si>
  <si>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</si>
  <si>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</si>
  <si>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</si>
  <si>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</si>
  <si>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</si>
  <si>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</si>
  <si>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</si>
  <si>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</si>
  <si>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</si>
  <si>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</si>
  <si>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</si>
  <si>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</si>
  <si>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</si>
  <si>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</si>
  <si>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</si>
  <si>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</si>
  <si>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</si>
  <si>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</si>
  <si>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</si>
  <si>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</si>
  <si>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</si>
  <si>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</si>
  <si>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</si>
  <si>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</si>
  <si>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</si>
  <si>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</si>
  <si>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</si>
  <si>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</si>
  <si>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</si>
  <si>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</si>
  <si>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</si>
  <si>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</si>
  <si>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</si>
  <si>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</si>
  <si>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</si>
  <si>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</si>
  <si>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</si>
  <si>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</si>
  <si>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</si>
  <si>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</si>
  <si>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</si>
  <si>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</si>
  <si>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</si>
  <si>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</si>
  <si>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</si>
  <si>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</si>
  <si>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</si>
  <si>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</si>
  <si>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</si>
  <si>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</si>
  <si>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</si>
  <si>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</si>
  <si>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</si>
  <si>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</si>
  <si>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</si>
  <si>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</si>
  <si>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</si>
  <si>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</si>
  <si>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</si>
  <si>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</si>
  <si>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</si>
  <si>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</si>
  <si>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</si>
  <si>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</si>
  <si>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Sajátos működési bev.</t>
  </si>
  <si>
    <t xml:space="preserve">          g.) Előző évi intézményi pénzmaradvány visszavétele</t>
  </si>
  <si>
    <t>Nemzeti Kulturális Alap támogatása mozi digitalizálására</t>
  </si>
  <si>
    <t xml:space="preserve">2008. I-III. negyedévi beszámoló </t>
  </si>
  <si>
    <t>Fontana Mozi digitalizálása</t>
  </si>
  <si>
    <t>2008. I-III. negyedévi beszámoló működési célú és egyéb kiadások</t>
  </si>
  <si>
    <t>Zala Megyei Közgyűlés Oktatási és Kulturális Bizottsága</t>
  </si>
  <si>
    <t>Forrás-hiány miatt elutasítva</t>
  </si>
  <si>
    <t>2/2008.       (I. 24.)</t>
  </si>
  <si>
    <t>3/2008.           (I. 24.)</t>
  </si>
  <si>
    <t>115/2008. (VI.24.)</t>
  </si>
  <si>
    <t>Esélyegyenlőséget, felzárkóztatást segítő támogatás</t>
  </si>
  <si>
    <t>Beilleszkedési, magatartási, tanulási nehézségekkel küződ gyermekek, tanulók felkészítésének támogatása</t>
  </si>
  <si>
    <t>Szakmai, informatikai feladatok támogatása</t>
  </si>
  <si>
    <t>Informatikai és szakmai fejlesztések támogatása</t>
  </si>
  <si>
    <t>2008. január 1. napjától 2008. szeptember 30-ig</t>
  </si>
  <si>
    <t>Iskolai és gyermekrendezvények támogatása</t>
  </si>
  <si>
    <t>Értesítés a bírálatról nov. 5-én</t>
  </si>
  <si>
    <t xml:space="preserve">          II/6.   Egységes Művelődési Intézmény</t>
  </si>
  <si>
    <t xml:space="preserve">          II/7.   Hévízi  Muzeális Gyűjtemény</t>
  </si>
  <si>
    <t xml:space="preserve">          II/8.   Gróf I. Festetics György Művelődési Központ</t>
  </si>
  <si>
    <t>Honvéd, József A. út útburkolat</t>
  </si>
  <si>
    <t>Felhalmozási célú bevétel mindösszesen</t>
  </si>
  <si>
    <t>Helyi közutak</t>
  </si>
  <si>
    <t>Támogatás értékű műk. c. pe.-átadás</t>
  </si>
  <si>
    <t>Támogatás ért. működési pénzeszköz átvétel összesen:</t>
  </si>
  <si>
    <t>600,- Ft/m2/év</t>
  </si>
  <si>
    <t>Mérték  (2008. évi január 1. napjától)</t>
  </si>
  <si>
    <t>360,- Ft/fő/éjszaka</t>
  </si>
  <si>
    <t>Hévíz Szabályozási Tervének módosítása</t>
  </si>
  <si>
    <t>Motorkerékpár vásárlása</t>
  </si>
  <si>
    <t>Felhalmozási kölcsön nyújtása</t>
  </si>
  <si>
    <t>Sorszám</t>
  </si>
  <si>
    <t>V. Intézményen belüli pénzeszköz átvétel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</si>
  <si>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</si>
  <si>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</si>
  <si>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</si>
  <si>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</si>
  <si>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</si>
  <si>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</si>
  <si>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</si>
  <si>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</si>
  <si>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</si>
  <si>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</si>
  <si>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</si>
  <si>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Polgármesteri Hivatal támogatás, végleges pénzeszköz átvétel ö.: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</si>
  <si>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</si>
  <si>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</si>
  <si>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</si>
  <si>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</si>
  <si>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</si>
  <si>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</si>
  <si>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</si>
  <si>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</si>
  <si>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</si>
  <si>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</si>
  <si>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</si>
  <si>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2.) Átengedett központi adók</t>
  </si>
  <si>
    <t>SZJA helyben maradó része</t>
  </si>
  <si>
    <t>Országos szinten 32 %</t>
  </si>
  <si>
    <t>Átengedett központi adók összesen:</t>
  </si>
  <si>
    <t>Sajátos működési bevételek mindösszesen:</t>
  </si>
  <si>
    <t>3.) Egyéb sajátos bevétel</t>
  </si>
  <si>
    <t>Egyéb sajátos bevétel összesen:</t>
  </si>
  <si>
    <t>Építésügyi bírság</t>
  </si>
  <si>
    <t>Talajterhelési díjbevétel</t>
  </si>
  <si>
    <t>Pótlék, bírság</t>
  </si>
  <si>
    <t>támogatás, végleges pénzeszköz átvétel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</si>
  <si>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</si>
  <si>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</si>
  <si>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</si>
  <si>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</si>
  <si>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</si>
  <si>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</si>
  <si>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</si>
  <si>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>Normatív kötött állami hozzájárulás összesen:</t>
  </si>
  <si>
    <t>Egészségügyi Pénztár támogatása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</si>
  <si>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</si>
  <si>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</si>
  <si>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</si>
  <si>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</si>
  <si>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</si>
  <si>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</si>
  <si>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</si>
  <si>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</si>
  <si>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Bibó István AGSZ mindösszesen:</t>
  </si>
  <si>
    <t>Támogatás, végleges pénzeszköz átvétel összesen:</t>
  </si>
  <si>
    <t>19.</t>
  </si>
  <si>
    <t>20.</t>
  </si>
  <si>
    <t>21.</t>
  </si>
  <si>
    <t>24.</t>
  </si>
  <si>
    <t>27.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</si>
  <si>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</si>
  <si>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</si>
  <si>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</si>
  <si>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</si>
  <si>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</si>
  <si>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Hévíz - Alsópáhok elkerülő út -73178. jelű bekötőút összekötés kiviteli és kisajátítási tervkészítéséhez</t>
  </si>
  <si>
    <t>1/b/2. számú melléklet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</si>
  <si>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</si>
  <si>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</si>
  <si>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</si>
  <si>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</si>
  <si>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</si>
  <si>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</si>
  <si>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</si>
  <si>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</si>
  <si>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</si>
  <si>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</si>
  <si>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</si>
  <si>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</si>
  <si>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</si>
  <si>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</si>
  <si>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</si>
  <si>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</si>
  <si>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</si>
  <si>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</si>
  <si>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</si>
  <si>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</si>
  <si>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</si>
  <si>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</si>
  <si>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</si>
  <si>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</si>
  <si>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</si>
  <si>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</si>
  <si>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</si>
  <si>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</si>
  <si>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</si>
  <si>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</si>
  <si>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</si>
  <si>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</si>
  <si>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</si>
  <si>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</si>
  <si>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</si>
  <si>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</si>
  <si>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</si>
  <si>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</si>
  <si>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</si>
  <si>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</si>
  <si>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</si>
  <si>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</si>
  <si>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II/1. Gazdasági Műszaki Ellátó Szervezete</t>
  </si>
  <si>
    <t>II/2. Bibó István Alternatív Gimnázium és Szakközépiskola</t>
  </si>
  <si>
    <t>Illyés Gyula Általános és Művészeti Iskola</t>
  </si>
  <si>
    <t xml:space="preserve">   Átengedett központi adók, SZJA 8 %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</si>
  <si>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</si>
  <si>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</si>
  <si>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</si>
  <si>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</si>
  <si>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</si>
  <si>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</si>
  <si>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</si>
  <si>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 xml:space="preserve">          c.) Pénzügyi felhalmozási befektetések </t>
  </si>
  <si>
    <t>112/2008. (VI. 11.)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</si>
  <si>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</si>
  <si>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</si>
  <si>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</si>
  <si>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</si>
  <si>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Állami támogatás</t>
  </si>
  <si>
    <t>Normatív állami támogatás</t>
  </si>
  <si>
    <t>Állami támogatás összesen:</t>
  </si>
  <si>
    <t>Központosított állami támogatás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</si>
  <si>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</si>
  <si>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</si>
  <si>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</si>
  <si>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</si>
  <si>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</si>
  <si>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</si>
  <si>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</si>
  <si>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</si>
  <si>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felhalmozási bevételei kiemelt előirányzatonként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</si>
  <si>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</si>
  <si>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</si>
  <si>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</si>
  <si>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</si>
  <si>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</si>
  <si>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</si>
  <si>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</si>
  <si>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</si>
  <si>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</si>
  <si>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</si>
  <si>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</si>
  <si>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</si>
  <si>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</si>
  <si>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</si>
  <si>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</si>
  <si>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34.</t>
  </si>
  <si>
    <t>35.</t>
  </si>
  <si>
    <t>37.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</si>
  <si>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</si>
  <si>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</si>
  <si>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</si>
  <si>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</si>
  <si>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</si>
  <si>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</si>
  <si>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</si>
  <si>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</si>
  <si>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</si>
  <si>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</si>
  <si>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</si>
  <si>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</si>
  <si>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</si>
  <si>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</si>
  <si>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</si>
  <si>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</si>
  <si>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</si>
  <si>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</si>
  <si>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</si>
  <si>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</si>
  <si>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</si>
  <si>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</si>
  <si>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</si>
  <si>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</si>
  <si>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</si>
  <si>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</si>
  <si>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Brunszvik T. N. O. Óvoda mindkét telephelyen az udvarrész térkövezése</t>
  </si>
  <si>
    <t>Brunszvik T. N. O. Óvoda Sugár úti telephelyen udvari kerékpározóhely kialakítása</t>
  </si>
  <si>
    <t>Bibó István Alternatív Gimnázium és Szakközépiskola</t>
  </si>
  <si>
    <t>Hévízi Rendőrörs mozgójárőrözése</t>
  </si>
  <si>
    <t>Vindornyaszőlős Önkorm. iskolabusz működésére (kistérségi forrásból)</t>
  </si>
  <si>
    <t>3 évig 300 Ft/KW, 4-7 évig 260 Ft/KW, 8-11 évig 200 Ft/KW, 12-15. évig 160 Ft/KW, 16. és felette 120 Ft/KW</t>
  </si>
  <si>
    <t>Egyéb sajátos bevétel, lakbér</t>
  </si>
  <si>
    <t>az ingatlan 100 millió Ft feletti értéke után 0,5 %</t>
  </si>
  <si>
    <t>Támogatás értékű felhalmozási pénzeszköz átvétel</t>
  </si>
  <si>
    <t>Pedagógiai szakszolgálat</t>
  </si>
  <si>
    <t>Gróf I. Festetics György Művelődési Központ felhalmozási kiadások összesen: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</si>
  <si>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</si>
  <si>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</si>
  <si>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</si>
  <si>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</si>
  <si>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</si>
  <si>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</si>
  <si>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</si>
  <si>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</si>
  <si>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</si>
  <si>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</si>
  <si>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Lakásépítési kölcsön visszatérülés</t>
  </si>
  <si>
    <t>Támogatás önkormányzati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</si>
  <si>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</si>
  <si>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</si>
  <si>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</si>
  <si>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</si>
  <si>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</si>
  <si>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</si>
  <si>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</si>
  <si>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</si>
  <si>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</si>
  <si>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</si>
  <si>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</si>
  <si>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</si>
  <si>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</si>
  <si>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</si>
  <si>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</si>
  <si>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</si>
  <si>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</si>
  <si>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</si>
  <si>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</si>
  <si>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</si>
  <si>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</si>
  <si>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</si>
  <si>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</si>
  <si>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</si>
  <si>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</si>
  <si>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</si>
  <si>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NYDOP-2007-3.1.1/A</t>
  </si>
  <si>
    <t>Városközpontok funkcióbővítő megújítása a nem megyei jogú városokban</t>
  </si>
  <si>
    <t>Hévíz belváros megújítása, I. ütem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</si>
  <si>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</si>
  <si>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</si>
  <si>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</si>
  <si>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</si>
  <si>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</si>
  <si>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</si>
  <si>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GAMESZ összesen:</t>
  </si>
  <si>
    <t>Bibó István AGSZ.</t>
  </si>
  <si>
    <t>Alapfokú művészeti oktatás</t>
  </si>
  <si>
    <t>Teréz A. Szoc. Integr. Int.</t>
  </si>
  <si>
    <t>Házi segítségnyújtás</t>
  </si>
  <si>
    <t>Nappali szociális ellátás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</si>
  <si>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</si>
  <si>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</si>
  <si>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</si>
  <si>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</si>
  <si>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</si>
  <si>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>Hévíz Város Önkormányzata által benyújtott pályázatok alakulása</t>
  </si>
  <si>
    <t>Adatok e Ft-ban</t>
  </si>
  <si>
    <t>Sorsz.</t>
  </si>
  <si>
    <t>Palatinus Polg. Társaság Szlovákia  ( Erzsébet királyné szobrának támogatására)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</si>
  <si>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</si>
  <si>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</si>
  <si>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</si>
  <si>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</si>
  <si>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</si>
  <si>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</si>
  <si>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</si>
  <si>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</si>
  <si>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</si>
  <si>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azonosítója</t>
  </si>
  <si>
    <t>címe</t>
  </si>
  <si>
    <t>célja</t>
  </si>
  <si>
    <t>2007. évben benyújtott, de 2008. évben elbírált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</si>
  <si>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</si>
  <si>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</si>
  <si>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</si>
  <si>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</si>
  <si>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</si>
  <si>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</si>
  <si>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2008. évben benyújtott pályázatok: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</si>
  <si>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</si>
  <si>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</si>
  <si>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</si>
  <si>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</si>
  <si>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Befogadva, bírálat alatt</t>
  </si>
  <si>
    <t>Bibó I. AGSZ hőszivattyú, nyílászárók cseréje, akadálymentesítés</t>
  </si>
  <si>
    <t>Illyés Gy. Ált. és Műv. Isk. nyílászárók cseréje, akadálymentesítés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</si>
  <si>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</si>
  <si>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</si>
  <si>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</si>
  <si>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</si>
  <si>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Oktatási és Kulturális Minisztérium</t>
  </si>
  <si>
    <t>-</t>
  </si>
  <si>
    <t>Könyvtári és közművelődési érdekeltségnövelő t.</t>
  </si>
  <si>
    <t>Közművelődési érdekeltségnövelő pályázat Hévíz</t>
  </si>
  <si>
    <t>Képzőművészeti Lektorátus</t>
  </si>
  <si>
    <t>90/2008. (V. 15.) KT. hat.</t>
  </si>
  <si>
    <t>Reneszánsz év</t>
  </si>
  <si>
    <t>Gróf Széchenyi I. köztéri emlékmű megvalósítása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</si>
  <si>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</si>
  <si>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</si>
  <si>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</si>
  <si>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</si>
  <si>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</si>
  <si>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</si>
  <si>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</si>
  <si>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</si>
  <si>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</si>
  <si>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</si>
  <si>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nem nyert</t>
  </si>
  <si>
    <t>Közkincs 2008</t>
  </si>
  <si>
    <t>Hévíz Város Könyvtár Digitáis megújítása</t>
  </si>
  <si>
    <t>Önkormányzati Minisztérium</t>
  </si>
  <si>
    <t>XIV. Hévízi Országos Borfesztivál</t>
  </si>
  <si>
    <t>Államreform Operatív Program</t>
  </si>
  <si>
    <t>Polgármestei Hivatal összesen:</t>
  </si>
  <si>
    <t>Gróf. I. Festetics György Művelődési Központ: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</si>
  <si>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</si>
  <si>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</si>
  <si>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</si>
  <si>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</si>
  <si>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1005/113.</t>
  </si>
  <si>
    <t>Regisztrált art mozik art termeinek digitalizálása</t>
  </si>
  <si>
    <t>A Hévízi Fontana Filmszínház digitalizálása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</si>
  <si>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</si>
  <si>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</si>
  <si>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</si>
  <si>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</si>
  <si>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</si>
  <si>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</si>
  <si>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</si>
  <si>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I. n.évre</t>
  </si>
  <si>
    <t>Gróf. I. Festetics György Művelődési Központ összesen:</t>
  </si>
  <si>
    <t>Kulturális programok támogatása</t>
  </si>
  <si>
    <t>5. számú melléklet</t>
  </si>
  <si>
    <t>ÁROP-1.A.2/A-2008-0047</t>
  </si>
  <si>
    <t>Polgármesteri Hivatalok szervezetfejlesztése</t>
  </si>
  <si>
    <t>Szervezeti és működési rendszer fejlesztése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</si>
  <si>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</si>
  <si>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</si>
  <si>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</si>
  <si>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</si>
  <si>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</si>
  <si>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</si>
  <si>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</si>
  <si>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>3/6. számú melléklet</t>
  </si>
  <si>
    <t>2008. I. félévi beszámoló</t>
  </si>
  <si>
    <t xml:space="preserve">   Gyámügy</t>
  </si>
  <si>
    <t>Hévizi TV. Nonprofiit KFT.</t>
  </si>
  <si>
    <t>ITOSZ Intelligens Települések Országos  Szövetsége</t>
  </si>
  <si>
    <t>Képviselő testületi ülésen felosztható keret</t>
  </si>
  <si>
    <t>Kölcsey Ferenc Gimnázium Zalaegerszeg</t>
  </si>
  <si>
    <t>6.) Függő kiadás</t>
  </si>
  <si>
    <t>7.) Továbbadási lebonyolítási célú kiadás</t>
  </si>
  <si>
    <t>6.) Függő bevételek (-)</t>
  </si>
  <si>
    <t>7.) Továbbadási, lebonyolítási célú bevétel</t>
  </si>
  <si>
    <t>XI. Függő bevételek</t>
  </si>
  <si>
    <t>XII. Továbbadási, lebonyolítási célú bevétel:</t>
  </si>
  <si>
    <t>6.) Függő kiadások</t>
  </si>
  <si>
    <t>7.) Továbbadási, lebonyolítási célú kiadás</t>
  </si>
  <si>
    <t xml:space="preserve">     d.) Előző évi központi költségvetési kiegészítések</t>
  </si>
  <si>
    <t>XIII. Előző évi kp-i költségvetési kiegészítések, igénybevétele</t>
  </si>
  <si>
    <t>Udvari favonat vásárlása</t>
  </si>
  <si>
    <t>Csodalámpa Közhasznú Alapítvány magántanuló tandíja</t>
  </si>
  <si>
    <t>c.) Támogatás értékű felhalmozási kiadás</t>
  </si>
  <si>
    <t>b.) Függő kiadás</t>
  </si>
  <si>
    <t>c.) Támogatási értékű felhalmozási kiadás</t>
  </si>
  <si>
    <t xml:space="preserve">     háziorvosi tevék. (üzemorv.tev.)</t>
  </si>
  <si>
    <t>1/b/3. számú melléklet</t>
  </si>
  <si>
    <t>működési bevételek</t>
  </si>
  <si>
    <t>Működési bevételek összesen:</t>
  </si>
  <si>
    <t>5.) Finanszírozási bevétel forgatási célú</t>
  </si>
  <si>
    <t>4.) Finanszírozási bevétel befektetés célú</t>
  </si>
  <si>
    <t>7.) Továbbadási, lebonyolítási célú bevételek</t>
  </si>
  <si>
    <t>4.) Finanszírozási kiadások forgatási célú</t>
  </si>
  <si>
    <t>4. Függő bevételek (-)</t>
  </si>
  <si>
    <t xml:space="preserve">    Működési célú pénzmaradvány</t>
  </si>
  <si>
    <t>Támogatás értékű és ÁHT-n kívüli működési pénzeszköz-átadás</t>
  </si>
  <si>
    <t>Balatoni Isover Vívóklub (Keszthely)</t>
  </si>
  <si>
    <t>1/b/4. számú melléklet</t>
  </si>
  <si>
    <t>1/d/2. számú melléklet</t>
  </si>
  <si>
    <t>1/d/3. számú melléklet</t>
  </si>
  <si>
    <t>4. számú melléklet</t>
  </si>
  <si>
    <t xml:space="preserve">    Létszámcsökkentés miatti támogatás</t>
  </si>
  <si>
    <t xml:space="preserve">    Vizitdíj visszatérítés</t>
  </si>
  <si>
    <t xml:space="preserve">    2008. évi bérpolitikai intézkedés</t>
  </si>
  <si>
    <t xml:space="preserve">    Szakmai vizsgák lebonyolítására támogatás</t>
  </si>
  <si>
    <t xml:space="preserve">    Könyvtári érdekeltségnövelésére támogatás</t>
  </si>
  <si>
    <t xml:space="preserve">    Nyári gyermekétkeztetés támogatása</t>
  </si>
  <si>
    <t>Központosított állami támogatás összesen:</t>
  </si>
  <si>
    <t xml:space="preserve">    13. havi illetmény 50 %-ának támogatása (2007. év után)</t>
  </si>
  <si>
    <t xml:space="preserve">    Egyszeri keresetkiegészítés</t>
  </si>
  <si>
    <t>Egyéb központi támogatás összesen:</t>
  </si>
  <si>
    <t>Fejezeti kezelésű pénzeszköz átvétel</t>
  </si>
  <si>
    <t xml:space="preserve">    2008. évi 13. havi 50 %-a és bérfejlesztés állami támogatása</t>
  </si>
  <si>
    <t>Központi költségvetési szervek támogatása (helyhatósági választások)</t>
  </si>
  <si>
    <t xml:space="preserve">    Mozgáskorlátozottak támogatása</t>
  </si>
  <si>
    <t xml:space="preserve">    Érettségi vizsgák lebonyolítása</t>
  </si>
  <si>
    <t xml:space="preserve">    Városi jegyző által működtetett szakértői bizottság támogatása</t>
  </si>
  <si>
    <t>Fejezeti kezelésű pénzeszköz átvétel összesen:</t>
  </si>
  <si>
    <t>Feladatokra társult önkormányzatok hozzájárulása</t>
  </si>
  <si>
    <t xml:space="preserve">    Orvosi ügyelet ellátására</t>
  </si>
  <si>
    <t xml:space="preserve">    Gyepmesteri tevékenység ellátásra</t>
  </si>
  <si>
    <t xml:space="preserve">    Óvodai feladatellátás</t>
  </si>
  <si>
    <t>Feladatokra társult önkormányzatok hozzájárulása összesen:</t>
  </si>
  <si>
    <t xml:space="preserve">    Családsegítő és gyermekjóléti szolgálat feladatellátásra</t>
  </si>
  <si>
    <t xml:space="preserve">    Általános iskola működési kiadásainak támogatására</t>
  </si>
  <si>
    <t xml:space="preserve">    Óvoda működési kiadásainak támogatására</t>
  </si>
  <si>
    <t xml:space="preserve">    Házi segítségnyújtás és jelzőrendszeres házi segítségnyújtás támogatására</t>
  </si>
  <si>
    <t xml:space="preserve">    Mozgókönyvtári feladatok ellátására</t>
  </si>
  <si>
    <t>Hévízi Kistérség Önkormányzatainak Többcélú társulásától átvett pe. ö.:</t>
  </si>
  <si>
    <t>Hévízi Kistérs. Önkormányzatainak Többc. társulásától átvett pénzeszk.</t>
  </si>
  <si>
    <t>Gamesz és részben önállóan gazd. int. tám., végleges pénze. átv. ö.</t>
  </si>
  <si>
    <t>Hévízi Önkéntes Tűzoltó Egyesület 34/2008. (II. 25.) KT. hat.</t>
  </si>
  <si>
    <t>Daganatos Gyermekekért Alapítvány (Bp.) 91/2008. (V. 27.) KT. hat.</t>
  </si>
  <si>
    <t>"SOS" Szolgálat Alapítvány (Fonyód) 10/2008. (IV. 10.) Ör.</t>
  </si>
  <si>
    <t>Leader Vidékfejlesztési Stratégia 94/2008. (V. 27.) KT. hat.</t>
  </si>
  <si>
    <t>Őrangyalok Európai Alapítvány 34/2008. (II. 25.) KT. hat.</t>
  </si>
  <si>
    <t>Keszthely Város és Vonzáskörzete Tűzelleni Védekezésért Közalapítvány 34/2008. (II. 25.) KT. hat.</t>
  </si>
  <si>
    <t>Hetednapi Adventista Egyház Hévízi Gyülekezete 34/2008. (II. 25.) KT. hat.</t>
  </si>
  <si>
    <t>Nyugat-Balaton Turisztikai Nonprofit Kft.  34/2008. (II. 25.) KT. hat.</t>
  </si>
  <si>
    <t>Társaság a Balaton Akadémiáért Egyesület</t>
  </si>
  <si>
    <t>Cserszegi Önkormányzat tám. jelzőrendszeres házisegítségnyújtás</t>
  </si>
  <si>
    <t>Brunszvik Teréz Napközi Otthonos Óvoda</t>
  </si>
  <si>
    <t>Berunszvik Teréz Napközi Otthonos Óvoda felhalmozási kiadás összesen:</t>
  </si>
  <si>
    <t xml:space="preserve">          c/4. Előző évi központi költségv. kiegészítések, vissztérülések</t>
  </si>
  <si>
    <t>Támogatás értékű és ÁHT-n kívüli műl. c. pe.-átadás ö.:</t>
  </si>
  <si>
    <t>Vizitdij visszafizetése lakosok részére (tv. alapján)</t>
  </si>
  <si>
    <t>Zalai Falvakért Egyesület Szervezete</t>
  </si>
  <si>
    <t>Önkormányzati és Területfelj. Minisztérium 2007. borfesztivál támogatása</t>
  </si>
  <si>
    <t>Előző évi központi költségvetési kiegészítések</t>
  </si>
  <si>
    <t>Szakképzési hozzájárulás</t>
  </si>
  <si>
    <t>Hévízi Kistérségi pályzázati önrész átadás</t>
  </si>
  <si>
    <t>22.</t>
  </si>
  <si>
    <t>23.</t>
  </si>
  <si>
    <t>25.</t>
  </si>
  <si>
    <t>26.</t>
  </si>
  <si>
    <t>28.</t>
  </si>
  <si>
    <t>29.</t>
  </si>
  <si>
    <t>30.</t>
  </si>
  <si>
    <t>43.</t>
  </si>
  <si>
    <t xml:space="preserve">         1.5.Egyéb központi támogatás</t>
  </si>
  <si>
    <t>II/9. Gr. I. Festetics Gy. Műv. Kp.</t>
  </si>
  <si>
    <t>II/8. Gr. I. Festetics Gy. M. Kp.</t>
  </si>
  <si>
    <t>I.      Polgármesteri Hiv.</t>
  </si>
  <si>
    <t>II/3. Illyés Gy.Á. és M.Isk.</t>
  </si>
  <si>
    <t>II/5. Teréz A. Sz. I. I.</t>
  </si>
  <si>
    <t>Utazásszervezés, idegenvezetés</t>
  </si>
  <si>
    <t>Eü-i ellátások egyéb feladatai</t>
  </si>
  <si>
    <t>Szennyvíz-elvezetés és kez.</t>
  </si>
  <si>
    <t>Nappali óvodai nevelés, iskolai előkészítő</t>
  </si>
  <si>
    <t>Sportlétesítmények működtetése</t>
  </si>
  <si>
    <t>Térfigyelő rendszer üzemeltetéséhez pénzeszköz átadás</t>
  </si>
  <si>
    <t>38.</t>
  </si>
  <si>
    <t>39.</t>
  </si>
  <si>
    <t>40.</t>
  </si>
  <si>
    <t>41.</t>
  </si>
  <si>
    <t>42.</t>
  </si>
  <si>
    <t>2008. évi módosított előirányzat</t>
  </si>
  <si>
    <t>Illyés Gy. Ált. és Művészeti Iskola aula és főbejárat nyílászáró csere, átjáró átép., sportcsarnok bővítése öltözővel és szertárral</t>
  </si>
  <si>
    <t>Fejlesztési támogatás (saját erő)</t>
  </si>
  <si>
    <t>kistérségi</t>
  </si>
  <si>
    <t>Illyés Gy. Ált. és Műv. I.</t>
  </si>
  <si>
    <t>Brunszvik T.N.O. Óvoda</t>
  </si>
  <si>
    <t>Gr. I. Festetics Gy. M. Kp.</t>
  </si>
  <si>
    <t>Termőföld terület értékesítése</t>
  </si>
  <si>
    <t>Ingatlan értékesítés (utak értékesítés )</t>
  </si>
  <si>
    <t>Jövedelemkülönbség mérséklése</t>
  </si>
  <si>
    <t>Pilisszentandrási Polgármesteri Hivatal</t>
  </si>
  <si>
    <t>Hernádszentandrás Község Önkormányzat</t>
  </si>
  <si>
    <t xml:space="preserve">13. </t>
  </si>
  <si>
    <t>44.</t>
  </si>
  <si>
    <t>Országos Medical Alapitvány polg.136/08 (VIII.26.)</t>
  </si>
  <si>
    <t xml:space="preserve">45. </t>
  </si>
  <si>
    <t>Lisztérzékenyek Zala Megyei Egyesülete</t>
  </si>
  <si>
    <t>46.</t>
  </si>
  <si>
    <t xml:space="preserve">Zala Termálvölgye Egyesület </t>
  </si>
  <si>
    <t xml:space="preserve">     Pedagógiai szakszolgálat</t>
  </si>
  <si>
    <t xml:space="preserve">    Esélyegyenlőséget felzárkoztató program</t>
  </si>
  <si>
    <t xml:space="preserve">    Központi előirányzat TEUT pályázat honvéd út</t>
  </si>
  <si>
    <t xml:space="preserve">    Előrehozott öregségi nyugdij támogatás</t>
  </si>
  <si>
    <t xml:space="preserve">     Iskola közös fenntartása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</si>
  <si>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</si>
  <si>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</si>
  <si>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</si>
  <si>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</si>
  <si>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</si>
  <si>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</si>
  <si>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</si>
  <si>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</si>
  <si>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</si>
  <si>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</si>
  <si>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</si>
  <si>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</si>
  <si>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</si>
  <si>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</si>
  <si>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</si>
  <si>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</si>
  <si>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Támogatás önkormányzati forrás </t>
  </si>
  <si>
    <t xml:space="preserve">   Gépjárműadó, luxusadó</t>
  </si>
  <si>
    <t>d.) ÁHT-n kívüli működési célú pénzeszköz átadás</t>
  </si>
  <si>
    <t>II/8. Gróf I. Festetics  György Művelődési Központ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</si>
  <si>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</si>
  <si>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</si>
  <si>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</si>
  <si>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</si>
  <si>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</si>
  <si>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</si>
  <si>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</si>
  <si>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</si>
  <si>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</si>
  <si>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</si>
  <si>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</si>
  <si>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</si>
  <si>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</si>
  <si>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</si>
  <si>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</si>
  <si>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</si>
  <si>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</si>
  <si>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</si>
  <si>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</si>
  <si>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</si>
  <si>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</si>
  <si>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</si>
  <si>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</si>
  <si>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</si>
  <si>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Gyógyszertár alatti helyiségcsoport (1069/5A/1. 1069/A/2, 1069/5/a/3. hrsz.) megvásárlása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</si>
  <si>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</si>
  <si>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</si>
  <si>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</si>
  <si>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</si>
  <si>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</si>
  <si>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</si>
  <si>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</si>
  <si>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</si>
  <si>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</si>
  <si>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</si>
  <si>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</si>
  <si>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</si>
  <si>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</si>
  <si>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</si>
  <si>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</si>
  <si>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</si>
  <si>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</si>
  <si>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</si>
  <si>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</si>
  <si>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</si>
  <si>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ÁHT-n kívüli műk. célú pénzeszk. átadás össz.</t>
  </si>
  <si>
    <t>36.</t>
  </si>
  <si>
    <t>Luxusadó</t>
  </si>
  <si>
    <t>Polgármesteri Hivatal:</t>
  </si>
  <si>
    <t>Támogatás értékű bevétel</t>
  </si>
  <si>
    <t>Hévízi Televízió Kft. jegyzett tőkéjének biztosítása (155/2007. (X. 30.) KT. hat.)</t>
  </si>
  <si>
    <t>Polgármesteri Hivatal támogatás értékű bevétel ö.:</t>
  </si>
  <si>
    <t>GAMESZ:</t>
  </si>
  <si>
    <t>Bibó István AGSZ</t>
  </si>
  <si>
    <t>Teréz Anya  Szociális Integrált Intézmény</t>
  </si>
  <si>
    <t>Alapítványtól átvett pénzeszköz</t>
  </si>
  <si>
    <t>Art Mozi</t>
  </si>
  <si>
    <t>Mozgáskorlátozottak támogatása</t>
  </si>
  <si>
    <t>Munkaügyi Kp. (közhasznú munka)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</si>
  <si>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</si>
  <si>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</si>
  <si>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</si>
  <si>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</si>
  <si>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t>1.) Felhalmozási célú bevétel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</si>
  <si>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</si>
  <si>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</si>
  <si>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</si>
  <si>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</si>
  <si>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</si>
  <si>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</si>
  <si>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</si>
  <si>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</si>
  <si>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</si>
  <si>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</si>
  <si>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</si>
  <si>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</si>
  <si>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</si>
  <si>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</si>
  <si>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</si>
  <si>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</si>
  <si>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</si>
  <si>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     1.4. Fejlesztési célú támogatások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</si>
  <si>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</si>
  <si>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</si>
  <si>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</si>
  <si>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</si>
  <si>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</si>
  <si>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</si>
  <si>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</si>
  <si>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</si>
  <si>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Hévízi Kistérség Önkormányzatainak Többcélú Társulása részére 2008. évi tagdíjrész</t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</si>
  <si>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</si>
  <si>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</si>
  <si>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</si>
  <si>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</si>
  <si>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</si>
  <si>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 xml:space="preserve">    1. Működési célú hitel felvétele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</si>
  <si>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</si>
  <si>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</si>
  <si>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</si>
  <si>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</si>
  <si>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</si>
  <si>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</si>
  <si>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</si>
  <si>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</si>
  <si>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</si>
  <si>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</si>
  <si>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</si>
  <si>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</si>
  <si>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</si>
  <si>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</si>
  <si>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</si>
  <si>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</si>
  <si>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</si>
  <si>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</si>
  <si>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</si>
  <si>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</si>
  <si>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</si>
  <si>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</si>
  <si>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</si>
  <si>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</si>
  <si>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</si>
  <si>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</si>
  <si>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Átengedett SZJA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</si>
  <si>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</si>
  <si>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</si>
  <si>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</si>
  <si>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</si>
  <si>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</si>
  <si>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</si>
  <si>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</si>
  <si>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</si>
  <si>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Hévíz Város Önkormányzat Gazdasági Műszaki Ellátó Szervezete</t>
  </si>
  <si>
    <t>és részben önállóan gazdálkodó intézményei</t>
  </si>
  <si>
    <t>eFt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</si>
  <si>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</si>
  <si>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</si>
  <si>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</si>
  <si>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</si>
  <si>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</si>
  <si>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</si>
  <si>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</si>
  <si>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</si>
  <si>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</si>
  <si>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</si>
  <si>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</si>
  <si>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</si>
  <si>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</si>
  <si>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</si>
  <si>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</si>
  <si>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</si>
  <si>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</si>
  <si>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Szakképzés megsz.felk.isk.oktatás</t>
  </si>
  <si>
    <t>Bibó István AGSZ. műk. bev. össz.:</t>
  </si>
  <si>
    <t>II/3. Illyés Gy. Ált. és Műv. Iskola</t>
  </si>
  <si>
    <t>Illyés Gy. Ált. Isk. műk.bev.össz.:</t>
  </si>
  <si>
    <t>II/4. Brunszvik T. N. Otth. Óvoda</t>
  </si>
  <si>
    <t>II/5. Teréz Anya Szoc. Integr. Int.</t>
  </si>
  <si>
    <t>Védőnői szolgálat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</si>
  <si>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</si>
  <si>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</si>
  <si>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</si>
  <si>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</si>
  <si>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GAMESZ és részben önálló</t>
  </si>
  <si>
    <t>gazd. int. működési bev. össz.:</t>
  </si>
  <si>
    <t>GAMESZ és int. műk. bev. mindössz: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</si>
  <si>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</si>
  <si>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</si>
  <si>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</si>
  <si>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</si>
  <si>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</si>
  <si>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</si>
  <si>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</si>
  <si>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</si>
  <si>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>Hévíz története irodalmi jegyzékkel bővitett oktatási segédkönyv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</si>
  <si>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</si>
  <si>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</si>
  <si>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</si>
  <si>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</si>
  <si>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</si>
  <si>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</si>
  <si>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</si>
  <si>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</si>
  <si>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</si>
  <si>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</si>
  <si>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</si>
  <si>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</si>
  <si>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</si>
  <si>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</si>
  <si>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</si>
  <si>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</si>
  <si>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</si>
  <si>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</si>
  <si>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</si>
  <si>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</si>
  <si>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</si>
  <si>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</si>
  <si>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</si>
  <si>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</si>
  <si>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</si>
  <si>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VI. Véglegesen átvett pénzeszköz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</si>
  <si>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</si>
  <si>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</si>
  <si>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</si>
  <si>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</si>
  <si>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</si>
  <si>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</si>
  <si>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Halmozódás nélküli és felhalmozási célő pénzmaradvány nélküli felhalmozási célú bevétel önk. mindösszesen:</t>
  </si>
  <si>
    <t>3.) Pénzforgalom nélküli bevétel (működési pénzmaradvány)</t>
  </si>
  <si>
    <t xml:space="preserve">          h.) Felhalmozási célú pénzmaradvány</t>
  </si>
  <si>
    <t>Mozgókönyvtári rendszer kialakításához hardver és szoftver beszerzés</t>
  </si>
  <si>
    <t xml:space="preserve">Digitális fényképezőgép 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</si>
  <si>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</si>
  <si>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</si>
  <si>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</si>
  <si>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Immateriális javak vásárlása</t>
  </si>
  <si>
    <t>Szoftvervásárlás, szoftverfejlesztés</t>
  </si>
  <si>
    <t>Hévíz gyógyhely városközpont közmű alaptérkép</t>
  </si>
  <si>
    <t>Immateriális javak vásárlása összesen:</t>
  </si>
  <si>
    <t>Dr. Babócsay utcai szennyvízcsatorna építése</t>
  </si>
  <si>
    <t>Ady utcai gyalogátkelőhely létesítése a Vörösmarty u. csatlakozásánál</t>
  </si>
  <si>
    <t>Hévíz-Alsópáhok elkerülő út 73178. jelű bekötőút kiviteli és kisajátítási tervkészítéshez LK 18</t>
  </si>
  <si>
    <t>Városi új autóbusz-pályaudvar (közösségi közlekedési infrastruktúra projekt)</t>
  </si>
  <si>
    <t>Közoktatási infrastruktúra és szolg. fejlesztés projekt</t>
  </si>
  <si>
    <t>Hévíz gyógyhely városközpont rehabilitációja</t>
  </si>
  <si>
    <t>7 db parkolóautómata vásárlás 21/2008. (II. 12.) KT. hat.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</si>
  <si>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</si>
  <si>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</si>
  <si>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</si>
  <si>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Római Katolikus Egyházközösség Hévíz</t>
  </si>
  <si>
    <t>Gépkocsi beszerzés konyha részére</t>
  </si>
  <si>
    <t>GAMESZ felhalmozási kiadás összesen</t>
  </si>
  <si>
    <t>Udvari játszótér bővítés</t>
  </si>
  <si>
    <t>Illyés Gyula Általános és Művészeti Iskola felhalmozási kiadás összesen:</t>
  </si>
  <si>
    <t>2 db kismotor beszerzés</t>
  </si>
  <si>
    <t>Eredeti ei.</t>
  </si>
  <si>
    <t>2008. I. félévi telj.</t>
  </si>
  <si>
    <t>Telj. %</t>
  </si>
  <si>
    <t>2008. évi mód. ei.</t>
  </si>
  <si>
    <t>2008. évi eredeti ei.</t>
  </si>
  <si>
    <t>Telj %</t>
  </si>
  <si>
    <t xml:space="preserve">     f.) Felhalmozási célú kölcsön nyújt., feljlesztési hitel törlesztése</t>
  </si>
  <si>
    <t>2008. évi er. ei.</t>
  </si>
  <si>
    <t xml:space="preserve">    1. Előző évi előirányzat-maradvány, pénzmaradv. igénybevétele</t>
  </si>
  <si>
    <t>Mód. ei.</t>
  </si>
  <si>
    <t>II/3. Illyés Gy.Ált.és Műv. Isk.</t>
  </si>
  <si>
    <t>II/5. Teréz A. Szociális Int.Int.</t>
  </si>
  <si>
    <t>II/9. Gr. I. Festetics Gy. M. Kp.</t>
  </si>
  <si>
    <t>Er. ei.</t>
  </si>
  <si>
    <t>Tárgyi eszköz értékesítés (Ford+Mazda kisteherautó)</t>
  </si>
  <si>
    <t>Támogatás felügyeleti szervtől felhalmozásra (-)</t>
  </si>
  <si>
    <t>Működési bevétel összesen</t>
  </si>
  <si>
    <t>II/3. Illyés Gy. Á. és M. I.</t>
  </si>
  <si>
    <t>II/9. I. Festetics Gy.M.Kp.</t>
  </si>
  <si>
    <t>I.     Polg.  hivatal</t>
  </si>
  <si>
    <t>II/2. Bibó I. AGSZ.</t>
  </si>
  <si>
    <t>II/3. Illyés Gy.Á.és M.I.</t>
  </si>
  <si>
    <t>II/4. Brunszvik T.N.O.Ó.</t>
  </si>
  <si>
    <t>II/5. Teréz A. Sz.. I. I.</t>
  </si>
  <si>
    <t>Népszavazás</t>
  </si>
  <si>
    <t xml:space="preserve">   2008. évi 13. havi 50 %-a és bérfejl. állami t.</t>
  </si>
  <si>
    <t xml:space="preserve">   Központosított állami támogatás</t>
  </si>
  <si>
    <t xml:space="preserve">   Egyéb központi támogatás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</si>
  <si>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</si>
  <si>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</si>
  <si>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</si>
  <si>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</si>
  <si>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Gyerekjóléti szolgálat</t>
  </si>
  <si>
    <t>Ált. iskolai nappali rendszerű nev., okt.</t>
  </si>
  <si>
    <t>Ápoló-gondozó otthoni int.-i ellátás</t>
  </si>
  <si>
    <t>Teréz A.Szoc. I. I. műk. bev. össz.:</t>
  </si>
  <si>
    <t>Gr.I. Festetics Gy. műk. bev. össz:</t>
  </si>
  <si>
    <t>Brunszvik T.N.O.Ó. műk. bev. ö:</t>
  </si>
  <si>
    <t>2008. I-III. negyedévi beszámoló</t>
  </si>
  <si>
    <t>2008. I-III. n.évi telj.</t>
  </si>
  <si>
    <t>2008. I-III. n. évi telj.</t>
  </si>
  <si>
    <t>2008. I-III.n.évi telj.</t>
  </si>
  <si>
    <t>2007. I-III. negyedévi telj.</t>
  </si>
  <si>
    <t>Hévíz Sportkör 34/2008. (II. 25.), 121/2008. (VI. 24.) KT. hat.</t>
  </si>
  <si>
    <t>Bursa Hungarica ösztöndíj 181/2007. (XI.27.) KT hat</t>
  </si>
  <si>
    <t>Hévízi Szobakiadók Szövetsége 34/2008. (II. 25.) KT. hat.</t>
  </si>
  <si>
    <t>Hévízi Gyöngyszemek Alapítvány (Hévíz) 34/2008. (II. 25.) KT. hat.</t>
  </si>
  <si>
    <t>Musica Antiqua Együttes (Hévíz) 34/2008. (II. 25.) KT. hat.</t>
  </si>
  <si>
    <t>Zala Megyei Vállalkozásfejl. Alapítvány (Zeg.) 34/2008. (II. 25.) KT. hat.</t>
  </si>
  <si>
    <t>Hévízi Tisztaforrás Dalkör Egyesület 34/2008. (II. 25.) KT. hat.</t>
  </si>
  <si>
    <t>Csokonai Vitéz M. Irodalmi Társaság (Hévíz) 34/2008. (II. 25.) KT. hat.</t>
  </si>
  <si>
    <t>Helikon Kórus Baráti Kör tám. (Keszthely) 34/2008. (II. 25.) KT. hat.</t>
  </si>
  <si>
    <t>Hévíz Közbiztonságáért Polgárőr Egyesület 34/2008. (II. 25.) KT. hat.</t>
  </si>
  <si>
    <t>Hévízi Önkéntes Tűzoltó Egyesület (Hévíz) 34/2008. (II. 25.) KT. hat.</t>
  </si>
  <si>
    <t>Bibó ált. iskola fűtéskorszerűsítése</t>
  </si>
  <si>
    <t xml:space="preserve">8. </t>
  </si>
  <si>
    <t>Szerver vásárlása Polgármesteri hivatal részére</t>
  </si>
  <si>
    <t>Képzőművészeti alkotás</t>
  </si>
  <si>
    <t>Széchenyi szobor vásárlása</t>
  </si>
  <si>
    <t>Képzőművészeti alkotás összesen:</t>
  </si>
  <si>
    <t>Zalai Írók Egyesülete (Pannon Tükör, Zeg.) 34/2008. (II. 25.) KT. hat.</t>
  </si>
  <si>
    <t>Lövésztömegsport Klub (Hévíz) 34/2008. (II. 25.) KT. hat.</t>
  </si>
  <si>
    <t>Hévíz és Térsége Kamarai Tagok Kult. Alapítv. 34/2008. (II. 25.) KT. hat.</t>
  </si>
  <si>
    <t>Balatoni Múzemuért Alapítvány (Keszthely) 63/2008. (IV. 29.) KT. hat.</t>
  </si>
  <si>
    <t>Cserszegtomaj, Hévíz-Egregy Hegyközség (Cserszegtomaj) 34/2008. (II. 25.) KT. hat.</t>
  </si>
  <si>
    <t>Őrangyalok Európai Alapítvány (Budapest) Zala M-i Kórház Csecsemő és Gyermekosztályra életmentő műszer 63/2008. (IV. 29.) KT. hat.</t>
  </si>
  <si>
    <t>Arany Pillangó Alapítvány (Rezi) 63/2008. (IV. 29.) KT. hat.</t>
  </si>
  <si>
    <t>Légzőszervi és Immunh. Beteg Gy. Alapítv. (Hévíz) 34/2008. (II.25.) KT.hat.</t>
  </si>
  <si>
    <t>Magyar Sakkszövetség (Bp.) 10/2008. (IV. 10.) Ör.</t>
  </si>
  <si>
    <t>Csuti-Hydrocomp Sakkegy. (Zalaegerszeg) 34/2008. (II. 25.) KT. hat.</t>
  </si>
  <si>
    <t>Hévíz Turizmus Marketing Egyesület 34/2008. (II. 25.) KT. hat.</t>
  </si>
  <si>
    <t>Zala M.-i Közokt.-i Közalapítvány (Zeg.) 34/2008. (II. 25.) KT. hat.</t>
  </si>
  <si>
    <t>Tapolcai Honvéd Kulturális Egyesület (Tapolca) 34/2008. (II. 25.) KT. hat.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</si>
</sst>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2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8" fillId="0" borderId="0" xfId="19" applyFont="1" applyAlignment="1">
      <alignment horizontal="right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3" fontId="18" fillId="0" borderId="0" xfId="0" applyNumberFormat="1" applyFont="1" applyAlignment="1">
      <alignment/>
    </xf>
    <xf numFmtId="3" fontId="6" fillId="0" borderId="0" xfId="20" applyNumberFormat="1" applyFont="1" applyBorder="1">
      <alignment/>
      <protection/>
    </xf>
    <xf numFmtId="0" fontId="4" fillId="0" borderId="1" xfId="21" applyFont="1" applyBorder="1" applyAlignment="1">
      <alignment horizontal="center" textRotation="90"/>
      <protection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" fillId="0" borderId="0" xfId="0" applyNumberFormat="1" applyFont="1" applyAlignment="1">
      <alignment/>
    </xf>
    <xf numFmtId="3" fontId="2" fillId="0" borderId="0" xfId="19" applyNumberFormat="1" applyFont="1" applyBorder="1" applyAlignment="1">
      <alignment horizontal="center"/>
      <protection/>
    </xf>
    <xf numFmtId="3" fontId="1" fillId="0" borderId="0" xfId="19" applyNumberFormat="1" applyFont="1">
      <alignment/>
      <protection/>
    </xf>
    <xf numFmtId="9" fontId="2" fillId="0" borderId="0" xfId="19" applyNumberFormat="1" applyFont="1" applyBorder="1">
      <alignment/>
      <protection/>
    </xf>
    <xf numFmtId="9" fontId="1" fillId="0" borderId="0" xfId="19" applyNumberFormat="1" applyFont="1" applyBorder="1">
      <alignment/>
      <protection/>
    </xf>
    <xf numFmtId="3" fontId="28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1" fontId="11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10" fontId="7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3" fontId="31" fillId="0" borderId="0" xfId="0" applyNumberFormat="1" applyFont="1" applyAlignment="1">
      <alignment horizontal="center" vertical="center" wrapText="1"/>
    </xf>
    <xf numFmtId="44" fontId="4" fillId="0" borderId="0" xfId="2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right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4" fillId="0" borderId="1" xfId="22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0" xfId="19" applyFont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82"/>
  <sheetViews>
    <sheetView workbookViewId="0" topLeftCell="A11">
      <selection activeCell="D56" sqref="D56"/>
    </sheetView>
  </sheetViews>
  <sheetFormatPr defaultColWidth="11.421875" defaultRowHeight="15" customHeight="1"/>
  <cols>
    <col min="1" max="1" width="57.7109375" style="1" customWidth="1"/>
    <col min="2" max="2" width="10.421875" style="1" customWidth="1"/>
    <col min="3" max="3" width="10.140625" style="1" customWidth="1"/>
    <col min="4" max="4" width="11.421875" style="1" customWidth="1"/>
    <col min="5" max="5" width="7.140625" style="1" customWidth="1"/>
    <col min="6" max="16384" width="11.421875" style="1" customWidth="1"/>
  </cols>
  <sheetData>
    <row r="1" spans="2:5" ht="15" customHeight="1">
      <c r="B1" s="142"/>
      <c r="C1" s="212" t="s">
        <v>375</v>
      </c>
      <c r="D1" s="212"/>
      <c r="E1" s="212"/>
    </row>
    <row r="2" spans="1:5" ht="15" customHeight="1">
      <c r="A2" s="214" t="s">
        <v>351</v>
      </c>
      <c r="B2" s="214"/>
      <c r="C2" s="214"/>
      <c r="D2" s="214"/>
      <c r="E2" s="214"/>
    </row>
    <row r="3" spans="1:5" ht="15" customHeight="1">
      <c r="A3" s="214" t="s">
        <v>898</v>
      </c>
      <c r="B3" s="214"/>
      <c r="C3" s="214"/>
      <c r="D3" s="214"/>
      <c r="E3" s="214"/>
    </row>
    <row r="4" spans="1:5" ht="15" customHeight="1">
      <c r="A4" s="214" t="s">
        <v>376</v>
      </c>
      <c r="B4" s="214"/>
      <c r="C4" s="214"/>
      <c r="D4" s="214"/>
      <c r="E4" s="214"/>
    </row>
    <row r="5" spans="1:5" ht="15" customHeight="1">
      <c r="A5" s="213" t="s">
        <v>343</v>
      </c>
      <c r="B5" s="213"/>
      <c r="C5" s="213"/>
      <c r="D5" s="213"/>
      <c r="E5" s="213"/>
    </row>
    <row r="6" spans="1:2" ht="15" customHeight="1">
      <c r="A6" s="28"/>
      <c r="B6" s="28"/>
    </row>
    <row r="7" spans="1:2" ht="15" customHeight="1">
      <c r="A7" s="28"/>
      <c r="B7" s="28"/>
    </row>
    <row r="8" spans="1:2" ht="15" customHeight="1">
      <c r="A8" s="18"/>
      <c r="B8" s="18"/>
    </row>
    <row r="9" spans="1:5" ht="18" customHeight="1">
      <c r="A9" s="215" t="s">
        <v>344</v>
      </c>
      <c r="B9" s="217" t="s">
        <v>864</v>
      </c>
      <c r="C9" s="217" t="s">
        <v>863</v>
      </c>
      <c r="D9" s="217" t="s">
        <v>899</v>
      </c>
      <c r="E9" s="217" t="s">
        <v>865</v>
      </c>
    </row>
    <row r="10" spans="1:5" ht="15" customHeight="1">
      <c r="A10" s="216"/>
      <c r="B10" s="218"/>
      <c r="C10" s="218"/>
      <c r="D10" s="218"/>
      <c r="E10" s="218"/>
    </row>
    <row r="11" spans="1:2" ht="17.25" customHeight="1">
      <c r="A11" s="17" t="s">
        <v>377</v>
      </c>
      <c r="B11" s="28"/>
    </row>
    <row r="12" spans="1:2" ht="15" customHeight="1">
      <c r="A12" s="28"/>
      <c r="B12" s="28"/>
    </row>
    <row r="13" spans="1:2" ht="15" customHeight="1">
      <c r="A13" s="29" t="s">
        <v>689</v>
      </c>
      <c r="B13" s="9"/>
    </row>
    <row r="14" spans="1:5" ht="15" customHeight="1">
      <c r="A14" s="30" t="s">
        <v>616</v>
      </c>
      <c r="B14" s="9">
        <v>32684</v>
      </c>
      <c r="C14" s="8">
        <v>33584</v>
      </c>
      <c r="D14" s="8">
        <v>20433</v>
      </c>
      <c r="E14" s="161">
        <f>D14/C14*100</f>
        <v>60.84147212958552</v>
      </c>
    </row>
    <row r="15" spans="1:5" ht="15" customHeight="1">
      <c r="A15" s="30" t="s">
        <v>249</v>
      </c>
      <c r="B15" s="9">
        <v>1500</v>
      </c>
      <c r="C15" s="9">
        <v>1500</v>
      </c>
      <c r="D15" s="8">
        <v>378</v>
      </c>
      <c r="E15" s="161">
        <f aca="true" t="shared" si="0" ref="E15:E43">D15/C15*100</f>
        <v>25.2</v>
      </c>
    </row>
    <row r="16" spans="1:5" ht="15" customHeight="1">
      <c r="A16" s="30" t="s">
        <v>247</v>
      </c>
      <c r="B16" s="9">
        <v>500</v>
      </c>
      <c r="C16" s="9">
        <v>500</v>
      </c>
      <c r="D16" s="8">
        <v>218</v>
      </c>
      <c r="E16" s="161">
        <f t="shared" si="0"/>
        <v>43.6</v>
      </c>
    </row>
    <row r="17" spans="1:5" ht="15" customHeight="1">
      <c r="A17" s="30" t="s">
        <v>617</v>
      </c>
      <c r="B17" s="9">
        <v>7000</v>
      </c>
      <c r="C17" s="9">
        <v>7000</v>
      </c>
      <c r="D17" s="8">
        <v>0</v>
      </c>
      <c r="E17" s="161">
        <f t="shared" si="0"/>
        <v>0</v>
      </c>
    </row>
    <row r="18" spans="1:5" ht="15" customHeight="1">
      <c r="A18" s="30" t="s">
        <v>618</v>
      </c>
      <c r="B18" s="9">
        <v>400</v>
      </c>
      <c r="C18" s="9">
        <v>400</v>
      </c>
      <c r="D18" s="8">
        <v>3247</v>
      </c>
      <c r="E18" s="161">
        <f t="shared" si="0"/>
        <v>811.75</v>
      </c>
    </row>
    <row r="19" spans="1:5" ht="15" customHeight="1">
      <c r="A19" s="30" t="s">
        <v>619</v>
      </c>
      <c r="B19" s="9">
        <v>4039</v>
      </c>
      <c r="C19" s="9">
        <v>4039</v>
      </c>
      <c r="D19" s="8">
        <v>3162</v>
      </c>
      <c r="E19" s="161">
        <f t="shared" si="0"/>
        <v>78.28670462985887</v>
      </c>
    </row>
    <row r="20" spans="1:5" ht="15" customHeight="1">
      <c r="A20" s="31" t="s">
        <v>629</v>
      </c>
      <c r="B20" s="10">
        <f>SUM(B14:B19)</f>
        <v>46123</v>
      </c>
      <c r="C20" s="10">
        <f>SUM(C14:C19)</f>
        <v>47023</v>
      </c>
      <c r="D20" s="10">
        <f>SUM(D14:D19)</f>
        <v>27438</v>
      </c>
      <c r="E20" s="45">
        <f t="shared" si="0"/>
        <v>58.35016906620165</v>
      </c>
    </row>
    <row r="21" spans="1:5" ht="15" customHeight="1">
      <c r="A21" s="31"/>
      <c r="B21" s="10"/>
      <c r="C21" s="8"/>
      <c r="D21" s="40"/>
      <c r="E21" s="161"/>
    </row>
    <row r="22" spans="1:5" ht="15" customHeight="1">
      <c r="A22" s="29" t="s">
        <v>690</v>
      </c>
      <c r="B22" s="9"/>
      <c r="C22" s="8"/>
      <c r="D22" s="40"/>
      <c r="E22" s="161"/>
    </row>
    <row r="23" spans="1:5" ht="15" customHeight="1">
      <c r="A23" s="30" t="s">
        <v>691</v>
      </c>
      <c r="B23" s="9">
        <v>252535</v>
      </c>
      <c r="C23" s="9">
        <v>252535</v>
      </c>
      <c r="D23" s="8">
        <v>216027</v>
      </c>
      <c r="E23" s="161">
        <f t="shared" si="0"/>
        <v>85.54339002514503</v>
      </c>
    </row>
    <row r="24" spans="1:5" ht="15" customHeight="1">
      <c r="A24" s="30" t="s">
        <v>378</v>
      </c>
      <c r="B24" s="9">
        <v>791768</v>
      </c>
      <c r="C24" s="9">
        <v>791768</v>
      </c>
      <c r="D24" s="8">
        <v>690082</v>
      </c>
      <c r="E24" s="161">
        <f t="shared" si="0"/>
        <v>87.15709652322397</v>
      </c>
    </row>
    <row r="25" spans="1:5" ht="15" customHeight="1">
      <c r="A25" s="30" t="s">
        <v>625</v>
      </c>
      <c r="B25" s="9"/>
      <c r="C25" s="9"/>
      <c r="D25" s="8"/>
      <c r="E25" s="161"/>
    </row>
    <row r="26" spans="1:5" s="23" customFormat="1" ht="15.75">
      <c r="A26" s="23" t="s">
        <v>626</v>
      </c>
      <c r="B26" s="26">
        <v>823013</v>
      </c>
      <c r="C26" s="26">
        <v>861332</v>
      </c>
      <c r="D26" s="26">
        <v>694098</v>
      </c>
      <c r="E26" s="161">
        <f t="shared" si="0"/>
        <v>80.58425787036822</v>
      </c>
    </row>
    <row r="27" spans="1:5" s="23" customFormat="1" ht="15.75">
      <c r="A27" s="23" t="s">
        <v>628</v>
      </c>
      <c r="B27" s="26">
        <v>66270</v>
      </c>
      <c r="C27" s="26">
        <v>66153</v>
      </c>
      <c r="D27" s="26">
        <v>47239</v>
      </c>
      <c r="E27" s="161">
        <f t="shared" si="0"/>
        <v>71.40870406481943</v>
      </c>
    </row>
    <row r="28" spans="1:5" s="23" customFormat="1" ht="15.75">
      <c r="A28" s="23" t="s">
        <v>627</v>
      </c>
      <c r="B28" s="26">
        <v>2400</v>
      </c>
      <c r="C28" s="26">
        <v>2400</v>
      </c>
      <c r="D28" s="26">
        <v>1706</v>
      </c>
      <c r="E28" s="161">
        <f t="shared" si="0"/>
        <v>71.08333333333333</v>
      </c>
    </row>
    <row r="29" spans="1:5" s="23" customFormat="1" ht="15.75">
      <c r="A29" s="23" t="s">
        <v>483</v>
      </c>
      <c r="B29" s="26"/>
      <c r="C29" s="26"/>
      <c r="D29" s="26">
        <v>57096</v>
      </c>
      <c r="E29" s="161"/>
    </row>
    <row r="30" spans="1:5" ht="15" customHeight="1">
      <c r="A30" s="32" t="s">
        <v>461</v>
      </c>
      <c r="B30" s="33">
        <f>SUM(B26:B28)</f>
        <v>891683</v>
      </c>
      <c r="C30" s="33">
        <f>SUM(C26:C28)</f>
        <v>929885</v>
      </c>
      <c r="D30" s="33">
        <f>SUM(D26:D29)</f>
        <v>800139</v>
      </c>
      <c r="E30" s="167">
        <f t="shared" si="0"/>
        <v>86.04709184469047</v>
      </c>
    </row>
    <row r="31" spans="1:5" ht="15" customHeight="1">
      <c r="A31" s="31" t="s">
        <v>462</v>
      </c>
      <c r="B31" s="10">
        <f>B23+B24+B30</f>
        <v>1935986</v>
      </c>
      <c r="C31" s="10">
        <f>C23+C24+C30</f>
        <v>1974188</v>
      </c>
      <c r="D31" s="10">
        <f>D23+D24+D30</f>
        <v>1706248</v>
      </c>
      <c r="E31" s="45">
        <f t="shared" si="0"/>
        <v>86.42783767300783</v>
      </c>
    </row>
    <row r="32" spans="1:5" ht="15" customHeight="1">
      <c r="A32" s="31" t="s">
        <v>463</v>
      </c>
      <c r="B32" s="10">
        <f>B20+B31</f>
        <v>1982109</v>
      </c>
      <c r="C32" s="10">
        <f>C20+C31</f>
        <v>2021211</v>
      </c>
      <c r="D32" s="10">
        <f>D20+D31</f>
        <v>1733686</v>
      </c>
      <c r="E32" s="45">
        <f t="shared" si="0"/>
        <v>85.77461729626447</v>
      </c>
    </row>
    <row r="33" spans="1:5" s="7" customFormat="1" ht="15" customHeight="1">
      <c r="A33" s="29" t="s">
        <v>631</v>
      </c>
      <c r="B33" s="10"/>
      <c r="C33" s="11"/>
      <c r="D33" s="125"/>
      <c r="E33" s="161"/>
    </row>
    <row r="34" spans="1:5" s="7" customFormat="1" ht="15" customHeight="1">
      <c r="A34" s="30" t="s">
        <v>306</v>
      </c>
      <c r="B34" s="9">
        <v>9780</v>
      </c>
      <c r="C34" s="8">
        <v>9780</v>
      </c>
      <c r="D34" s="8">
        <v>8480</v>
      </c>
      <c r="E34" s="161">
        <f t="shared" si="0"/>
        <v>86.70756646216769</v>
      </c>
    </row>
    <row r="35" spans="1:5" s="7" customFormat="1" ht="15" customHeight="1">
      <c r="A35" s="30" t="s">
        <v>305</v>
      </c>
      <c r="B35" s="9">
        <v>849002</v>
      </c>
      <c r="C35" s="8">
        <v>863227</v>
      </c>
      <c r="D35" s="8">
        <v>252899</v>
      </c>
      <c r="E35" s="161">
        <f t="shared" si="0"/>
        <v>29.29692884953784</v>
      </c>
    </row>
    <row r="36" spans="1:5" s="7" customFormat="1" ht="15" customHeight="1">
      <c r="A36" s="29" t="s">
        <v>307</v>
      </c>
      <c r="B36" s="10">
        <f>SUM(B34:B35)</f>
        <v>858782</v>
      </c>
      <c r="C36" s="10">
        <f>SUM(C34:C35)</f>
        <v>873007</v>
      </c>
      <c r="D36" s="10">
        <f>SUM(D34:D35)</f>
        <v>261379</v>
      </c>
      <c r="E36" s="45">
        <f t="shared" si="0"/>
        <v>29.940080663728928</v>
      </c>
    </row>
    <row r="37" spans="1:5" s="7" customFormat="1" ht="15" customHeight="1">
      <c r="A37" s="29" t="s">
        <v>632</v>
      </c>
      <c r="B37" s="10">
        <f>B31+B35</f>
        <v>2784988</v>
      </c>
      <c r="C37" s="10">
        <f>C31+C35</f>
        <v>2837415</v>
      </c>
      <c r="D37" s="10">
        <f>D31+D35</f>
        <v>1959147</v>
      </c>
      <c r="E37" s="45">
        <f t="shared" si="0"/>
        <v>69.04689655901586</v>
      </c>
    </row>
    <row r="38" spans="1:5" s="7" customFormat="1" ht="15" customHeight="1">
      <c r="A38" s="29" t="s">
        <v>260</v>
      </c>
      <c r="B38" s="10">
        <v>9420</v>
      </c>
      <c r="C38" s="11">
        <v>9420</v>
      </c>
      <c r="D38" s="11">
        <v>9420</v>
      </c>
      <c r="E38" s="45">
        <f t="shared" si="0"/>
        <v>100</v>
      </c>
    </row>
    <row r="39" spans="1:5" s="7" customFormat="1" ht="15" customHeight="1">
      <c r="A39" s="31" t="s">
        <v>464</v>
      </c>
      <c r="B39" s="10">
        <f>B32+B36+B38</f>
        <v>2850311</v>
      </c>
      <c r="C39" s="10">
        <f>C32+C36+C38</f>
        <v>2903638</v>
      </c>
      <c r="D39" s="10">
        <f>D32+D36+D38</f>
        <v>2004485</v>
      </c>
      <c r="E39" s="45">
        <f t="shared" si="0"/>
        <v>69.0335709892211</v>
      </c>
    </row>
    <row r="40" spans="1:5" s="7" customFormat="1" ht="15" customHeight="1">
      <c r="A40" s="29" t="s">
        <v>261</v>
      </c>
      <c r="B40" s="10">
        <v>22605</v>
      </c>
      <c r="C40" s="11">
        <v>22605</v>
      </c>
      <c r="D40" s="11">
        <v>230012</v>
      </c>
      <c r="E40" s="45">
        <f t="shared" si="0"/>
        <v>1017.527095775271</v>
      </c>
    </row>
    <row r="41" spans="1:5" s="7" customFormat="1" ht="15" customHeight="1">
      <c r="A41" s="29" t="s">
        <v>477</v>
      </c>
      <c r="B41" s="10"/>
      <c r="C41" s="11"/>
      <c r="D41" s="11">
        <v>54568</v>
      </c>
      <c r="E41" s="161"/>
    </row>
    <row r="42" spans="1:5" s="7" customFormat="1" ht="15" customHeight="1">
      <c r="A42" s="29" t="s">
        <v>478</v>
      </c>
      <c r="B42" s="10"/>
      <c r="C42" s="11"/>
      <c r="D42" s="11">
        <v>90</v>
      </c>
      <c r="E42" s="161"/>
    </row>
    <row r="43" spans="1:5" s="7" customFormat="1" ht="15" customHeight="1">
      <c r="A43" s="31" t="s">
        <v>465</v>
      </c>
      <c r="B43" s="10">
        <f>B39+B40</f>
        <v>2872916</v>
      </c>
      <c r="C43" s="10">
        <f>C39+C40</f>
        <v>2926243</v>
      </c>
      <c r="D43" s="10">
        <f>D39+D40+D42-D41</f>
        <v>2180019</v>
      </c>
      <c r="E43" s="45">
        <f t="shared" si="0"/>
        <v>74.4989052515461</v>
      </c>
    </row>
    <row r="44" spans="1:4" s="7" customFormat="1" ht="15" customHeight="1">
      <c r="A44" s="31"/>
      <c r="B44" s="10"/>
      <c r="D44" s="196"/>
    </row>
    <row r="45" spans="1:4" s="7" customFormat="1" ht="15" customHeight="1">
      <c r="A45" s="31"/>
      <c r="B45" s="10"/>
      <c r="D45" s="196"/>
    </row>
    <row r="46" spans="1:4" s="7" customFormat="1" ht="15" customHeight="1">
      <c r="A46" s="31"/>
      <c r="B46" s="10"/>
      <c r="D46" s="196"/>
    </row>
    <row r="47" spans="1:4" s="7" customFormat="1" ht="15" customHeight="1">
      <c r="A47" s="31"/>
      <c r="B47" s="10"/>
      <c r="D47" s="196"/>
    </row>
    <row r="48" spans="1:4" s="7" customFormat="1" ht="15" customHeight="1">
      <c r="A48" s="31"/>
      <c r="B48" s="10"/>
      <c r="D48" s="196"/>
    </row>
    <row r="49" spans="1:4" s="7" customFormat="1" ht="15" customHeight="1">
      <c r="A49" s="31"/>
      <c r="B49" s="10"/>
      <c r="D49" s="196"/>
    </row>
    <row r="50" spans="1:4" s="7" customFormat="1" ht="15" customHeight="1">
      <c r="A50" s="31"/>
      <c r="B50" s="10"/>
      <c r="D50" s="196"/>
    </row>
    <row r="51" spans="1:4" s="7" customFormat="1" ht="15" customHeight="1">
      <c r="A51" s="31"/>
      <c r="B51" s="10"/>
      <c r="D51" s="196"/>
    </row>
    <row r="52" spans="1:5" ht="18" customHeight="1">
      <c r="A52" s="215" t="s">
        <v>344</v>
      </c>
      <c r="B52" s="217" t="s">
        <v>864</v>
      </c>
      <c r="C52" s="217" t="s">
        <v>863</v>
      </c>
      <c r="D52" s="217" t="s">
        <v>899</v>
      </c>
      <c r="E52" s="217" t="s">
        <v>865</v>
      </c>
    </row>
    <row r="53" spans="1:5" ht="15" customHeight="1">
      <c r="A53" s="216"/>
      <c r="B53" s="218"/>
      <c r="C53" s="218"/>
      <c r="D53" s="218"/>
      <c r="E53" s="218"/>
    </row>
    <row r="54" spans="1:4" ht="15" customHeight="1">
      <c r="A54" s="17" t="s">
        <v>466</v>
      </c>
      <c r="B54" s="9"/>
      <c r="D54" s="123"/>
    </row>
    <row r="55" spans="1:4" ht="15" customHeight="1">
      <c r="A55" s="29" t="s">
        <v>692</v>
      </c>
      <c r="B55" s="9"/>
      <c r="D55" s="123"/>
    </row>
    <row r="56" spans="1:5" ht="15" customHeight="1">
      <c r="A56" s="30" t="s">
        <v>467</v>
      </c>
      <c r="B56" s="9">
        <v>84500</v>
      </c>
      <c r="C56" s="9">
        <v>98200</v>
      </c>
      <c r="D56" s="8">
        <v>3025</v>
      </c>
      <c r="E56" s="161">
        <f>D56/C56*100</f>
        <v>3.080448065173116</v>
      </c>
    </row>
    <row r="57" spans="1:5" ht="15" customHeight="1">
      <c r="A57" s="30" t="s">
        <v>605</v>
      </c>
      <c r="B57" s="9">
        <v>152417</v>
      </c>
      <c r="C57" s="9">
        <v>219610</v>
      </c>
      <c r="D57" s="8">
        <v>100493</v>
      </c>
      <c r="E57" s="161">
        <f aca="true" t="shared" si="1" ref="E57:E79">D57/C57*100</f>
        <v>45.75975593096854</v>
      </c>
    </row>
    <row r="58" spans="1:5" ht="15" customHeight="1">
      <c r="A58" s="30" t="s">
        <v>635</v>
      </c>
      <c r="B58" s="9"/>
      <c r="C58" s="9"/>
      <c r="D58" s="8"/>
      <c r="E58" s="161"/>
    </row>
    <row r="59" spans="1:5" ht="15" customHeight="1">
      <c r="A59" s="30" t="s">
        <v>634</v>
      </c>
      <c r="B59" s="9">
        <v>1484</v>
      </c>
      <c r="C59" s="9">
        <v>2584</v>
      </c>
      <c r="D59" s="8">
        <v>1687</v>
      </c>
      <c r="E59" s="161">
        <f t="shared" si="1"/>
        <v>65.28637770897832</v>
      </c>
    </row>
    <row r="60" spans="1:5" ht="15" customHeight="1">
      <c r="A60" s="30" t="s">
        <v>633</v>
      </c>
      <c r="B60" s="9">
        <v>6630</v>
      </c>
      <c r="C60" s="9">
        <v>5900</v>
      </c>
      <c r="D60" s="8">
        <v>6660</v>
      </c>
      <c r="E60" s="161">
        <f t="shared" si="1"/>
        <v>112.88135593220339</v>
      </c>
    </row>
    <row r="61" spans="1:5" ht="15" customHeight="1">
      <c r="A61" s="30" t="s">
        <v>866</v>
      </c>
      <c r="B61" s="9">
        <v>3000</v>
      </c>
      <c r="C61" s="9">
        <v>3000</v>
      </c>
      <c r="D61" s="8">
        <v>800</v>
      </c>
      <c r="E61" s="161">
        <f t="shared" si="1"/>
        <v>26.666666666666668</v>
      </c>
    </row>
    <row r="62" spans="1:5" ht="15" customHeight="1">
      <c r="A62" s="30" t="s">
        <v>687</v>
      </c>
      <c r="B62" s="9"/>
      <c r="C62" s="9"/>
      <c r="D62" s="8"/>
      <c r="E62" s="161"/>
    </row>
    <row r="63" spans="1:5" ht="15" customHeight="1">
      <c r="A63" s="31" t="s">
        <v>630</v>
      </c>
      <c r="B63" s="10">
        <f>SUM(B56:B62)</f>
        <v>248031</v>
      </c>
      <c r="C63" s="10">
        <f>SUM(C56:C62)</f>
        <v>329294</v>
      </c>
      <c r="D63" s="10">
        <f>SUM(D56:D62)</f>
        <v>112665</v>
      </c>
      <c r="E63" s="45">
        <f t="shared" si="1"/>
        <v>34.21410654308916</v>
      </c>
    </row>
    <row r="64" spans="1:5" s="7" customFormat="1" ht="15" customHeight="1">
      <c r="A64" s="29" t="s">
        <v>693</v>
      </c>
      <c r="B64" s="10"/>
      <c r="C64" s="11"/>
      <c r="D64" s="125"/>
      <c r="E64" s="161"/>
    </row>
    <row r="65" spans="1:5" ht="15" customHeight="1">
      <c r="A65" s="30" t="s">
        <v>606</v>
      </c>
      <c r="B65" s="9">
        <v>881351</v>
      </c>
      <c r="C65" s="9">
        <v>915489</v>
      </c>
      <c r="D65" s="8">
        <v>626449</v>
      </c>
      <c r="E65" s="161">
        <f t="shared" si="1"/>
        <v>68.42780197249776</v>
      </c>
    </row>
    <row r="66" spans="1:5" ht="15" customHeight="1">
      <c r="A66" s="30" t="s">
        <v>607</v>
      </c>
      <c r="B66" s="9">
        <v>254872</v>
      </c>
      <c r="C66" s="9">
        <v>265711</v>
      </c>
      <c r="D66" s="8">
        <v>179291</v>
      </c>
      <c r="E66" s="161">
        <f t="shared" si="1"/>
        <v>67.47594190680853</v>
      </c>
    </row>
    <row r="67" spans="1:5" ht="15" customHeight="1">
      <c r="A67" s="30" t="s">
        <v>608</v>
      </c>
      <c r="B67" s="9">
        <v>502885</v>
      </c>
      <c r="C67" s="9">
        <v>511076</v>
      </c>
      <c r="D67" s="8">
        <v>318885</v>
      </c>
      <c r="E67" s="161">
        <f t="shared" si="1"/>
        <v>62.39482973178158</v>
      </c>
    </row>
    <row r="68" spans="1:5" ht="15" customHeight="1">
      <c r="A68" s="30" t="s">
        <v>609</v>
      </c>
      <c r="B68" s="9">
        <v>55000</v>
      </c>
      <c r="C68" s="9">
        <v>52877</v>
      </c>
      <c r="D68" s="8">
        <v>46759</v>
      </c>
      <c r="E68" s="161">
        <f t="shared" si="1"/>
        <v>88.42975206611571</v>
      </c>
    </row>
    <row r="69" spans="1:5" ht="15" customHeight="1">
      <c r="A69" s="30" t="s">
        <v>610</v>
      </c>
      <c r="B69" s="9">
        <v>74386</v>
      </c>
      <c r="C69" s="9">
        <v>79795</v>
      </c>
      <c r="D69" s="8">
        <v>71084</v>
      </c>
      <c r="E69" s="161">
        <f t="shared" si="1"/>
        <v>89.08327589447961</v>
      </c>
    </row>
    <row r="70" spans="1:5" ht="15" customHeight="1">
      <c r="A70" s="30" t="s">
        <v>611</v>
      </c>
      <c r="B70" s="9">
        <v>39</v>
      </c>
      <c r="C70" s="9">
        <v>39</v>
      </c>
      <c r="D70" s="40"/>
      <c r="E70" s="161">
        <f t="shared" si="1"/>
        <v>0</v>
      </c>
    </row>
    <row r="71" spans="1:5" ht="15" customHeight="1">
      <c r="A71" s="30" t="s">
        <v>612</v>
      </c>
      <c r="B71" s="9">
        <v>34105</v>
      </c>
      <c r="C71" s="9">
        <v>34105</v>
      </c>
      <c r="D71" s="8">
        <v>22324</v>
      </c>
      <c r="E71" s="161">
        <f t="shared" si="1"/>
        <v>65.45667790646533</v>
      </c>
    </row>
    <row r="72" spans="1:5" ht="15" customHeight="1">
      <c r="A72" s="29" t="s">
        <v>613</v>
      </c>
      <c r="B72" s="10">
        <f>SUM(B65:B71)</f>
        <v>1802638</v>
      </c>
      <c r="C72" s="10">
        <f>SUM(C65:C71)</f>
        <v>1859092</v>
      </c>
      <c r="D72" s="10">
        <f>SUM(D65:D71)</f>
        <v>1264792</v>
      </c>
      <c r="E72" s="45">
        <f t="shared" si="1"/>
        <v>68.0327815944558</v>
      </c>
    </row>
    <row r="73" spans="1:5" ht="15" customHeight="1">
      <c r="A73" s="29" t="s">
        <v>614</v>
      </c>
      <c r="B73" s="10">
        <f>B63+B72</f>
        <v>2050669</v>
      </c>
      <c r="C73" s="10">
        <f>C63+C72</f>
        <v>2188386</v>
      </c>
      <c r="D73" s="10">
        <f>D63+D72</f>
        <v>1377457</v>
      </c>
      <c r="E73" s="45">
        <f t="shared" si="1"/>
        <v>62.94396875139944</v>
      </c>
    </row>
    <row r="74" spans="1:5" s="7" customFormat="1" ht="15" customHeight="1">
      <c r="A74" s="29" t="s">
        <v>262</v>
      </c>
      <c r="B74" s="10">
        <v>37500</v>
      </c>
      <c r="C74" s="10">
        <v>37500</v>
      </c>
      <c r="D74" s="11">
        <v>37500</v>
      </c>
      <c r="E74" s="45">
        <f t="shared" si="1"/>
        <v>100</v>
      </c>
    </row>
    <row r="75" spans="1:5" ht="15" customHeight="1">
      <c r="A75" s="29" t="s">
        <v>497</v>
      </c>
      <c r="B75" s="10"/>
      <c r="C75" s="8"/>
      <c r="D75" s="8">
        <v>465017</v>
      </c>
      <c r="E75" s="161"/>
    </row>
    <row r="76" spans="1:5" s="7" customFormat="1" ht="15" customHeight="1">
      <c r="A76" s="29" t="s">
        <v>264</v>
      </c>
      <c r="B76" s="10">
        <v>784747</v>
      </c>
      <c r="C76" s="10">
        <v>700357</v>
      </c>
      <c r="D76" s="125"/>
      <c r="E76" s="161">
        <f t="shared" si="1"/>
        <v>0</v>
      </c>
    </row>
    <row r="77" spans="1:5" s="7" customFormat="1" ht="15" customHeight="1">
      <c r="A77" s="29" t="s">
        <v>475</v>
      </c>
      <c r="B77" s="10"/>
      <c r="C77" s="10"/>
      <c r="D77" s="11">
        <v>15245</v>
      </c>
      <c r="E77" s="161"/>
    </row>
    <row r="78" spans="1:5" s="7" customFormat="1" ht="15" customHeight="1">
      <c r="A78" s="29" t="s">
        <v>476</v>
      </c>
      <c r="B78" s="10"/>
      <c r="C78" s="10"/>
      <c r="D78" s="11">
        <v>86</v>
      </c>
      <c r="E78" s="161"/>
    </row>
    <row r="79" spans="1:5" s="7" customFormat="1" ht="15" customHeight="1">
      <c r="A79" s="31" t="s">
        <v>615</v>
      </c>
      <c r="B79" s="10">
        <f>B73+B75+B76+B74</f>
        <v>2872916</v>
      </c>
      <c r="C79" s="10">
        <f>C73+C75+C76+C74</f>
        <v>2926243</v>
      </c>
      <c r="D79" s="10">
        <f>D73+D75+D76+D74+D78+D77</f>
        <v>1895305</v>
      </c>
      <c r="E79" s="45">
        <f t="shared" si="1"/>
        <v>64.76922798277518</v>
      </c>
    </row>
    <row r="80" spans="2:4" ht="15" customHeight="1">
      <c r="B80" s="8"/>
      <c r="C80" s="8"/>
      <c r="D80" s="8"/>
    </row>
    <row r="82" ht="15" customHeight="1">
      <c r="B82" s="8"/>
    </row>
  </sheetData>
  <mergeCells count="15">
    <mergeCell ref="C9:C10"/>
    <mergeCell ref="D9:D10"/>
    <mergeCell ref="E9:E10"/>
    <mergeCell ref="C52:C53"/>
    <mergeCell ref="D52:D53"/>
    <mergeCell ref="E52:E53"/>
    <mergeCell ref="A52:A53"/>
    <mergeCell ref="B52:B53"/>
    <mergeCell ref="A9:A10"/>
    <mergeCell ref="B9:B10"/>
    <mergeCell ref="C1:E1"/>
    <mergeCell ref="A5:E5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Y20"/>
  <sheetViews>
    <sheetView workbookViewId="0" topLeftCell="F7">
      <selection activeCell="Y14" sqref="Y14"/>
    </sheetView>
  </sheetViews>
  <sheetFormatPr defaultColWidth="9.140625" defaultRowHeight="12.75"/>
  <cols>
    <col min="1" max="1" width="26.140625" style="0" customWidth="1"/>
    <col min="2" max="2" width="7.28125" style="0" customWidth="1"/>
    <col min="3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5.57421875" style="0" customWidth="1"/>
    <col min="13" max="13" width="5.71093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8" width="6.140625" style="0" bestFit="1" customWidth="1"/>
    <col min="19" max="19" width="6.57421875" style="0" customWidth="1"/>
    <col min="20" max="20" width="4.7109375" style="0" customWidth="1"/>
    <col min="21" max="21" width="6.421875" style="0" bestFit="1" customWidth="1"/>
    <col min="22" max="22" width="7.00390625" style="0" bestFit="1" customWidth="1"/>
    <col min="23" max="25" width="8.421875" style="0" bestFit="1" customWidth="1"/>
  </cols>
  <sheetData>
    <row r="1" spans="20:25" ht="15.75" customHeight="1">
      <c r="T1" s="202" t="s">
        <v>308</v>
      </c>
      <c r="U1" s="202"/>
      <c r="V1" s="202"/>
      <c r="W1" s="202"/>
      <c r="X1" s="202"/>
      <c r="Y1" s="202"/>
    </row>
    <row r="2" spans="1:25" s="12" customFormat="1" ht="15.75">
      <c r="A2" s="214" t="s">
        <v>351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s="12" customFormat="1" ht="15.75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</row>
    <row r="4" spans="1:25" s="12" customFormat="1" ht="15.75">
      <c r="A4" s="214" t="s">
        <v>137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</row>
    <row r="5" spans="1:25" s="12" customFormat="1" ht="15.75">
      <c r="A5" s="214" t="s">
        <v>343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</row>
    <row r="6" spans="1:23" s="12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47"/>
      <c r="U6" s="147"/>
      <c r="V6" s="147"/>
      <c r="W6" s="147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76" customFormat="1" ht="12.75" customHeight="1">
      <c r="A8" s="209" t="s">
        <v>352</v>
      </c>
      <c r="B8" s="230" t="s">
        <v>195</v>
      </c>
      <c r="C8" s="231"/>
      <c r="D8" s="232"/>
      <c r="E8" s="230" t="s">
        <v>288</v>
      </c>
      <c r="F8" s="231"/>
      <c r="G8" s="232"/>
      <c r="H8" s="236" t="s">
        <v>138</v>
      </c>
      <c r="I8" s="237"/>
      <c r="J8" s="238"/>
      <c r="K8" s="242" t="s">
        <v>9</v>
      </c>
      <c r="L8" s="242"/>
      <c r="M8" s="242"/>
      <c r="N8" s="242"/>
      <c r="O8" s="242"/>
      <c r="P8" s="242"/>
      <c r="Q8" s="242" t="s">
        <v>132</v>
      </c>
      <c r="R8" s="242"/>
      <c r="S8" s="242"/>
      <c r="T8" s="242"/>
      <c r="U8" s="242"/>
      <c r="V8" s="242"/>
      <c r="W8" s="211" t="s">
        <v>353</v>
      </c>
      <c r="X8" s="211"/>
      <c r="Y8" s="211"/>
    </row>
    <row r="9" spans="1:25" s="76" customFormat="1" ht="24.75" customHeight="1">
      <c r="A9" s="209"/>
      <c r="B9" s="233"/>
      <c r="C9" s="234"/>
      <c r="D9" s="235"/>
      <c r="E9" s="233"/>
      <c r="F9" s="234"/>
      <c r="G9" s="235"/>
      <c r="H9" s="239"/>
      <c r="I9" s="240"/>
      <c r="J9" s="241"/>
      <c r="K9" s="211" t="s">
        <v>195</v>
      </c>
      <c r="L9" s="211"/>
      <c r="M9" s="211"/>
      <c r="N9" s="211" t="s">
        <v>288</v>
      </c>
      <c r="O9" s="211"/>
      <c r="P9" s="211"/>
      <c r="Q9" s="211" t="s">
        <v>133</v>
      </c>
      <c r="R9" s="211"/>
      <c r="S9" s="211"/>
      <c r="T9" s="211" t="s">
        <v>134</v>
      </c>
      <c r="U9" s="211"/>
      <c r="V9" s="211"/>
      <c r="W9" s="211"/>
      <c r="X9" s="211"/>
      <c r="Y9" s="211"/>
    </row>
    <row r="10" spans="1:25" s="76" customFormat="1" ht="48">
      <c r="A10" s="209"/>
      <c r="B10" s="144" t="s">
        <v>873</v>
      </c>
      <c r="C10" s="143" t="s">
        <v>869</v>
      </c>
      <c r="D10" s="144" t="s">
        <v>899</v>
      </c>
      <c r="E10" s="144" t="s">
        <v>873</v>
      </c>
      <c r="F10" s="143" t="s">
        <v>869</v>
      </c>
      <c r="G10" s="144" t="s">
        <v>899</v>
      </c>
      <c r="H10" s="144" t="s">
        <v>873</v>
      </c>
      <c r="I10" s="143" t="s">
        <v>869</v>
      </c>
      <c r="J10" s="144" t="s">
        <v>899</v>
      </c>
      <c r="K10" s="144" t="s">
        <v>873</v>
      </c>
      <c r="L10" s="143" t="s">
        <v>869</v>
      </c>
      <c r="M10" s="144" t="s">
        <v>899</v>
      </c>
      <c r="N10" s="144" t="s">
        <v>873</v>
      </c>
      <c r="O10" s="143" t="s">
        <v>869</v>
      </c>
      <c r="P10" s="144" t="s">
        <v>899</v>
      </c>
      <c r="Q10" s="144" t="s">
        <v>873</v>
      </c>
      <c r="R10" s="144" t="s">
        <v>869</v>
      </c>
      <c r="S10" s="144" t="s">
        <v>899</v>
      </c>
      <c r="T10" s="144" t="s">
        <v>873</v>
      </c>
      <c r="U10" s="143" t="s">
        <v>869</v>
      </c>
      <c r="V10" s="144" t="s">
        <v>899</v>
      </c>
      <c r="W10" s="144" t="s">
        <v>873</v>
      </c>
      <c r="X10" s="143" t="s">
        <v>869</v>
      </c>
      <c r="Y10" s="144" t="s">
        <v>899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20" t="s">
        <v>72</v>
      </c>
      <c r="B12" s="11">
        <v>84000</v>
      </c>
      <c r="C12" s="11">
        <v>97700</v>
      </c>
      <c r="D12" s="11">
        <v>2526</v>
      </c>
      <c r="E12" s="11">
        <v>136781</v>
      </c>
      <c r="F12" s="11">
        <v>194374</v>
      </c>
      <c r="G12" s="11">
        <v>77088</v>
      </c>
      <c r="H12" s="11"/>
      <c r="I12" s="11"/>
      <c r="J12" s="11"/>
      <c r="K12" s="11"/>
      <c r="L12" s="11"/>
      <c r="M12" s="11"/>
      <c r="N12" s="11">
        <v>6630</v>
      </c>
      <c r="O12" s="11">
        <v>7000</v>
      </c>
      <c r="P12" s="11">
        <v>6660</v>
      </c>
      <c r="Q12" s="11">
        <v>3000</v>
      </c>
      <c r="R12" s="11">
        <v>3000</v>
      </c>
      <c r="S12" s="11">
        <v>800</v>
      </c>
      <c r="T12" s="11"/>
      <c r="U12" s="11"/>
      <c r="V12" s="11"/>
      <c r="W12" s="11">
        <f>B12+E12+H12+K12+N12+Q12+T12</f>
        <v>230411</v>
      </c>
      <c r="X12" s="11">
        <f aca="true" t="shared" si="0" ref="X12:Y20">C12+F12+I12+L12+O12+R12+U12</f>
        <v>302074</v>
      </c>
      <c r="Y12" s="11">
        <f t="shared" si="0"/>
        <v>87074</v>
      </c>
    </row>
    <row r="13" spans="1:25" s="1" customFormat="1" ht="24.75" customHeight="1">
      <c r="A13" s="13" t="s">
        <v>136</v>
      </c>
      <c r="B13" s="8"/>
      <c r="C13" s="8"/>
      <c r="D13" s="8"/>
      <c r="E13" s="8">
        <v>10620</v>
      </c>
      <c r="F13" s="8">
        <v>11720</v>
      </c>
      <c r="G13" s="8">
        <v>11410</v>
      </c>
      <c r="H13" s="8"/>
      <c r="I13" s="8"/>
      <c r="J13" s="8"/>
      <c r="K13" s="8"/>
      <c r="L13" s="8"/>
      <c r="M13" s="8"/>
      <c r="N13" s="8"/>
      <c r="O13" s="8"/>
      <c r="P13" s="8">
        <f aca="true" t="shared" si="1" ref="P13:P18">N13+O13</f>
        <v>0</v>
      </c>
      <c r="Q13" s="8"/>
      <c r="R13" s="8"/>
      <c r="S13" s="11"/>
      <c r="T13" s="8"/>
      <c r="U13" s="8"/>
      <c r="V13" s="8"/>
      <c r="W13" s="11">
        <f aca="true" t="shared" si="2" ref="W13:W18">B13+E13+H13+K13+N13+Q13+T13</f>
        <v>10620</v>
      </c>
      <c r="X13" s="11">
        <f t="shared" si="0"/>
        <v>11720</v>
      </c>
      <c r="Y13" s="11">
        <f t="shared" si="0"/>
        <v>11410</v>
      </c>
    </row>
    <row r="14" spans="1:25" s="7" customFormat="1" ht="24.75" customHeight="1">
      <c r="A14" s="13" t="s">
        <v>139</v>
      </c>
      <c r="B14" s="8">
        <v>500</v>
      </c>
      <c r="C14" s="8">
        <v>500</v>
      </c>
      <c r="D14" s="8">
        <v>499</v>
      </c>
      <c r="E14" s="8">
        <v>3116</v>
      </c>
      <c r="F14" s="8">
        <v>3116</v>
      </c>
      <c r="G14" s="8">
        <v>0</v>
      </c>
      <c r="H14" s="8"/>
      <c r="I14" s="8"/>
      <c r="J14" s="8"/>
      <c r="K14" s="8"/>
      <c r="L14" s="8"/>
      <c r="M14" s="8"/>
      <c r="N14" s="8">
        <v>1484</v>
      </c>
      <c r="O14" s="8">
        <v>1484</v>
      </c>
      <c r="P14" s="8">
        <v>1687</v>
      </c>
      <c r="Q14" s="8"/>
      <c r="R14" s="8"/>
      <c r="S14" s="11"/>
      <c r="T14" s="8"/>
      <c r="U14" s="8"/>
      <c r="V14" s="8"/>
      <c r="W14" s="11">
        <f t="shared" si="2"/>
        <v>5100</v>
      </c>
      <c r="X14" s="11">
        <f t="shared" si="0"/>
        <v>5100</v>
      </c>
      <c r="Y14" s="11">
        <f t="shared" si="0"/>
        <v>2186</v>
      </c>
    </row>
    <row r="15" spans="1:25" s="1" customFormat="1" ht="24.75" customHeight="1">
      <c r="A15" s="13" t="s">
        <v>877</v>
      </c>
      <c r="B15" s="8"/>
      <c r="C15" s="8"/>
      <c r="D15" s="8"/>
      <c r="E15" s="8"/>
      <c r="F15" s="8">
        <v>8000</v>
      </c>
      <c r="G15" s="8">
        <v>7750</v>
      </c>
      <c r="H15" s="8"/>
      <c r="I15" s="8"/>
      <c r="J15" s="8"/>
      <c r="K15" s="8"/>
      <c r="L15" s="8"/>
      <c r="M15" s="8"/>
      <c r="N15" s="8"/>
      <c r="O15" s="8"/>
      <c r="P15" s="8">
        <f t="shared" si="1"/>
        <v>0</v>
      </c>
      <c r="Q15" s="8"/>
      <c r="R15" s="8"/>
      <c r="S15" s="11"/>
      <c r="T15" s="8"/>
      <c r="U15" s="8"/>
      <c r="V15" s="8"/>
      <c r="W15" s="11">
        <f t="shared" si="2"/>
        <v>0</v>
      </c>
      <c r="X15" s="11">
        <f t="shared" si="0"/>
        <v>8000</v>
      </c>
      <c r="Y15" s="11">
        <f t="shared" si="0"/>
        <v>7750</v>
      </c>
    </row>
    <row r="16" spans="1:25" s="1" customFormat="1" ht="24.75" customHeight="1">
      <c r="A16" s="13" t="s">
        <v>339</v>
      </c>
      <c r="B16" s="8"/>
      <c r="C16" s="8"/>
      <c r="D16" s="8"/>
      <c r="E16" s="8"/>
      <c r="F16" s="8"/>
      <c r="G16" s="8">
        <v>208</v>
      </c>
      <c r="H16" s="8"/>
      <c r="I16" s="8"/>
      <c r="J16" s="8"/>
      <c r="K16" s="8"/>
      <c r="L16" s="8"/>
      <c r="M16" s="8"/>
      <c r="N16" s="8"/>
      <c r="O16" s="8"/>
      <c r="P16" s="8">
        <f t="shared" si="1"/>
        <v>0</v>
      </c>
      <c r="Q16" s="8"/>
      <c r="R16" s="8"/>
      <c r="S16" s="11"/>
      <c r="T16" s="8"/>
      <c r="U16" s="8"/>
      <c r="V16" s="8"/>
      <c r="W16" s="11">
        <f t="shared" si="2"/>
        <v>0</v>
      </c>
      <c r="X16" s="11">
        <f t="shared" si="0"/>
        <v>0</v>
      </c>
      <c r="Y16" s="11">
        <f t="shared" si="0"/>
        <v>208</v>
      </c>
    </row>
    <row r="17" spans="1:25" s="1" customFormat="1" ht="24.75" customHeight="1">
      <c r="A17" s="13" t="s">
        <v>10</v>
      </c>
      <c r="B17" s="8"/>
      <c r="C17" s="8"/>
      <c r="D17" s="8"/>
      <c r="E17" s="8">
        <v>400</v>
      </c>
      <c r="F17" s="8">
        <v>900</v>
      </c>
      <c r="G17" s="8">
        <v>490</v>
      </c>
      <c r="H17" s="8"/>
      <c r="I17" s="8"/>
      <c r="J17" s="8"/>
      <c r="K17" s="8"/>
      <c r="L17" s="8"/>
      <c r="M17" s="8"/>
      <c r="N17" s="8"/>
      <c r="O17" s="8"/>
      <c r="P17" s="8">
        <f t="shared" si="1"/>
        <v>0</v>
      </c>
      <c r="Q17" s="8"/>
      <c r="R17" s="8"/>
      <c r="S17" s="11"/>
      <c r="T17" s="8"/>
      <c r="U17" s="8"/>
      <c r="V17" s="8"/>
      <c r="W17" s="11">
        <f t="shared" si="2"/>
        <v>400</v>
      </c>
      <c r="X17" s="11">
        <f t="shared" si="0"/>
        <v>900</v>
      </c>
      <c r="Y17" s="11">
        <f t="shared" si="0"/>
        <v>490</v>
      </c>
    </row>
    <row r="18" spans="1:25" s="1" customFormat="1" ht="24.75" customHeight="1">
      <c r="A18" s="13" t="s">
        <v>565</v>
      </c>
      <c r="B18" s="8"/>
      <c r="C18" s="8"/>
      <c r="D18" s="8"/>
      <c r="E18" s="8">
        <v>1500</v>
      </c>
      <c r="F18" s="8">
        <v>1500</v>
      </c>
      <c r="G18" s="8">
        <v>3547</v>
      </c>
      <c r="H18" s="8"/>
      <c r="I18" s="8"/>
      <c r="J18" s="8"/>
      <c r="K18" s="8"/>
      <c r="L18" s="8"/>
      <c r="M18" s="8"/>
      <c r="N18" s="8"/>
      <c r="O18" s="8"/>
      <c r="P18" s="8">
        <f t="shared" si="1"/>
        <v>0</v>
      </c>
      <c r="Q18" s="8"/>
      <c r="R18" s="8"/>
      <c r="S18" s="11"/>
      <c r="T18" s="8"/>
      <c r="U18" s="8"/>
      <c r="V18" s="8"/>
      <c r="W18" s="11">
        <f t="shared" si="2"/>
        <v>1500</v>
      </c>
      <c r="X18" s="11">
        <f t="shared" si="0"/>
        <v>1500</v>
      </c>
      <c r="Y18" s="11">
        <f t="shared" si="0"/>
        <v>3547</v>
      </c>
    </row>
    <row r="19" spans="1:25" s="7" customFormat="1" ht="29.25">
      <c r="A19" s="154" t="s">
        <v>135</v>
      </c>
      <c r="B19" s="11">
        <f>SUM(B13:B18)</f>
        <v>500</v>
      </c>
      <c r="C19" s="11">
        <f aca="true" t="shared" si="3" ref="C19:Y19">SUM(C13:C18)</f>
        <v>500</v>
      </c>
      <c r="D19" s="11">
        <f t="shared" si="3"/>
        <v>499</v>
      </c>
      <c r="E19" s="11">
        <f t="shared" si="3"/>
        <v>15636</v>
      </c>
      <c r="F19" s="11">
        <f t="shared" si="3"/>
        <v>25236</v>
      </c>
      <c r="G19" s="11">
        <f t="shared" si="3"/>
        <v>23405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1484</v>
      </c>
      <c r="O19" s="11">
        <f t="shared" si="3"/>
        <v>1484</v>
      </c>
      <c r="P19" s="11">
        <f t="shared" si="3"/>
        <v>1687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17620</v>
      </c>
      <c r="X19" s="11">
        <f t="shared" si="3"/>
        <v>27220</v>
      </c>
      <c r="Y19" s="11">
        <f t="shared" si="3"/>
        <v>25591</v>
      </c>
    </row>
    <row r="20" spans="1:25" s="7" customFormat="1" ht="24.75" customHeight="1">
      <c r="A20" s="20" t="s">
        <v>350</v>
      </c>
      <c r="B20" s="11">
        <f>B12+B19</f>
        <v>84500</v>
      </c>
      <c r="C20" s="11">
        <f>C12+C19</f>
        <v>98200</v>
      </c>
      <c r="D20" s="11">
        <f>D12+D19</f>
        <v>3025</v>
      </c>
      <c r="E20" s="11">
        <f>E12+E19</f>
        <v>152417</v>
      </c>
      <c r="F20" s="11">
        <f>F12+F19</f>
        <v>219610</v>
      </c>
      <c r="G20" s="11">
        <f aca="true" t="shared" si="4" ref="G20:V20">G12+G19</f>
        <v>100493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8114</v>
      </c>
      <c r="O20" s="11">
        <f t="shared" si="4"/>
        <v>8484</v>
      </c>
      <c r="P20" s="11">
        <f t="shared" si="4"/>
        <v>8347</v>
      </c>
      <c r="Q20" s="11">
        <f t="shared" si="4"/>
        <v>3000</v>
      </c>
      <c r="R20" s="11">
        <f t="shared" si="4"/>
        <v>3000</v>
      </c>
      <c r="S20" s="11">
        <f t="shared" si="4"/>
        <v>800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1">
        <f>B20+E20+H20+K20+N20+Q20+T20</f>
        <v>248031</v>
      </c>
      <c r="X20" s="11">
        <f t="shared" si="0"/>
        <v>329294</v>
      </c>
      <c r="Y20" s="11">
        <f t="shared" si="0"/>
        <v>112665</v>
      </c>
    </row>
  </sheetData>
  <mergeCells count="16">
    <mergeCell ref="Q9:S9"/>
    <mergeCell ref="T9:V9"/>
    <mergeCell ref="T1:Y1"/>
    <mergeCell ref="A2:Y2"/>
    <mergeCell ref="A3:Y3"/>
    <mergeCell ref="A4:Y4"/>
    <mergeCell ref="A5:Y5"/>
    <mergeCell ref="A8:A10"/>
    <mergeCell ref="B8:D9"/>
    <mergeCell ref="E8:G9"/>
    <mergeCell ref="H8:J9"/>
    <mergeCell ref="K8:P8"/>
    <mergeCell ref="Q8:V8"/>
    <mergeCell ref="W8:Y9"/>
    <mergeCell ref="K9:M9"/>
    <mergeCell ref="N9:P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56"/>
  <sheetViews>
    <sheetView workbookViewId="0" topLeftCell="A46">
      <selection activeCell="B21" sqref="B21"/>
    </sheetView>
  </sheetViews>
  <sheetFormatPr defaultColWidth="9.140625" defaultRowHeight="13.5" customHeight="1"/>
  <cols>
    <col min="1" max="1" width="3.421875" style="101" customWidth="1"/>
    <col min="2" max="2" width="72.140625" style="101" customWidth="1"/>
    <col min="3" max="3" width="7.421875" style="101" customWidth="1"/>
    <col min="4" max="4" width="7.421875" style="101" bestFit="1" customWidth="1"/>
    <col min="5" max="5" width="9.140625" style="101" customWidth="1"/>
    <col min="6" max="6" width="4.421875" style="101" customWidth="1"/>
    <col min="7" max="16384" width="9.140625" style="101" customWidth="1"/>
  </cols>
  <sheetData>
    <row r="1" spans="1:6" ht="12.75" customHeight="1">
      <c r="A1" s="243" t="s">
        <v>752</v>
      </c>
      <c r="B1" s="243"/>
      <c r="C1" s="243"/>
      <c r="D1" s="243"/>
      <c r="E1" s="243"/>
      <c r="F1" s="243"/>
    </row>
    <row r="2" spans="1:6" ht="13.5" customHeight="1">
      <c r="A2" s="245" t="s">
        <v>351</v>
      </c>
      <c r="B2" s="245"/>
      <c r="C2" s="245"/>
      <c r="D2" s="245"/>
      <c r="E2" s="245"/>
      <c r="F2" s="245"/>
    </row>
    <row r="3" spans="1:6" ht="13.5" customHeight="1">
      <c r="A3" s="245" t="s">
        <v>898</v>
      </c>
      <c r="B3" s="245"/>
      <c r="C3" s="245"/>
      <c r="D3" s="245"/>
      <c r="E3" s="245"/>
      <c r="F3" s="245"/>
    </row>
    <row r="4" spans="1:6" ht="13.5" customHeight="1">
      <c r="A4" s="245" t="s">
        <v>194</v>
      </c>
      <c r="B4" s="245"/>
      <c r="C4" s="245"/>
      <c r="D4" s="245"/>
      <c r="E4" s="245"/>
      <c r="F4" s="245"/>
    </row>
    <row r="5" spans="1:6" ht="13.5" customHeight="1">
      <c r="A5" s="246" t="s">
        <v>343</v>
      </c>
      <c r="B5" s="246"/>
      <c r="C5" s="246"/>
      <c r="D5" s="246"/>
      <c r="E5" s="246"/>
      <c r="F5" s="246"/>
    </row>
    <row r="6" spans="1:2" ht="8.25" customHeight="1">
      <c r="A6" s="244"/>
      <c r="B6" s="244"/>
    </row>
    <row r="7" spans="1:6" ht="41.25">
      <c r="A7" s="127" t="s">
        <v>127</v>
      </c>
      <c r="B7" s="124" t="s">
        <v>344</v>
      </c>
      <c r="C7" s="6" t="s">
        <v>860</v>
      </c>
      <c r="D7" s="6" t="s">
        <v>869</v>
      </c>
      <c r="E7" s="6" t="s">
        <v>899</v>
      </c>
      <c r="F7" s="6" t="s">
        <v>862</v>
      </c>
    </row>
    <row r="8" spans="1:2" ht="12.75" customHeight="1">
      <c r="A8" s="83"/>
      <c r="B8" s="102"/>
    </row>
    <row r="9" spans="2:4" ht="13.5" customHeight="1">
      <c r="B9" s="103" t="s">
        <v>647</v>
      </c>
      <c r="C9" s="106"/>
      <c r="D9" s="106"/>
    </row>
    <row r="10" spans="2:4" ht="10.5" customHeight="1">
      <c r="B10" s="103"/>
      <c r="C10" s="106"/>
      <c r="D10" s="106"/>
    </row>
    <row r="11" spans="2:4" ht="13.5" customHeight="1">
      <c r="B11" s="103" t="s">
        <v>195</v>
      </c>
      <c r="C11" s="106"/>
      <c r="D11" s="106"/>
    </row>
    <row r="12" spans="1:6" ht="12.75">
      <c r="A12" s="104" t="s">
        <v>725</v>
      </c>
      <c r="B12" s="105" t="s">
        <v>84</v>
      </c>
      <c r="C12" s="106">
        <v>10000</v>
      </c>
      <c r="D12" s="106">
        <v>10000</v>
      </c>
      <c r="E12" s="106">
        <v>866</v>
      </c>
      <c r="F12" s="172">
        <f>E12/D12*100</f>
        <v>8.66</v>
      </c>
    </row>
    <row r="13" spans="1:6" ht="12.75">
      <c r="A13" s="104" t="s">
        <v>726</v>
      </c>
      <c r="B13" s="105" t="s">
        <v>355</v>
      </c>
      <c r="C13" s="106">
        <v>10000</v>
      </c>
      <c r="D13" s="106">
        <v>10000</v>
      </c>
      <c r="E13" s="106">
        <v>355</v>
      </c>
      <c r="F13" s="172">
        <f>E13/D13*100</f>
        <v>3.55</v>
      </c>
    </row>
    <row r="14" spans="1:6" ht="12.75">
      <c r="A14" s="104" t="s">
        <v>727</v>
      </c>
      <c r="B14" s="105" t="s">
        <v>657</v>
      </c>
      <c r="C14" s="106">
        <v>20000</v>
      </c>
      <c r="D14" s="106">
        <v>20000</v>
      </c>
      <c r="E14" s="106"/>
      <c r="F14" s="172">
        <f aca="true" t="shared" si="0" ref="F14:F84">E14/D14*100</f>
        <v>0</v>
      </c>
    </row>
    <row r="15" spans="1:6" ht="25.5">
      <c r="A15" s="104" t="s">
        <v>728</v>
      </c>
      <c r="B15" s="105" t="s">
        <v>362</v>
      </c>
      <c r="C15" s="106">
        <v>15000</v>
      </c>
      <c r="D15" s="106">
        <v>15000</v>
      </c>
      <c r="E15" s="106"/>
      <c r="F15" s="172">
        <f t="shared" si="0"/>
        <v>0</v>
      </c>
    </row>
    <row r="16" spans="1:6" ht="12.75">
      <c r="A16" s="104" t="s">
        <v>729</v>
      </c>
      <c r="B16" s="105" t="s">
        <v>363</v>
      </c>
      <c r="C16" s="106">
        <v>12000</v>
      </c>
      <c r="D16" s="106">
        <v>12000</v>
      </c>
      <c r="E16" s="106"/>
      <c r="F16" s="172">
        <f t="shared" si="0"/>
        <v>0</v>
      </c>
    </row>
    <row r="17" spans="1:6" ht="12.75">
      <c r="A17" s="104" t="s">
        <v>730</v>
      </c>
      <c r="B17" s="105" t="s">
        <v>293</v>
      </c>
      <c r="C17" s="106">
        <v>3000</v>
      </c>
      <c r="D17" s="106">
        <v>3000</v>
      </c>
      <c r="E17" s="106"/>
      <c r="F17" s="172">
        <f t="shared" si="0"/>
        <v>0</v>
      </c>
    </row>
    <row r="18" spans="1:6" ht="12.75">
      <c r="A18" s="104" t="s">
        <v>731</v>
      </c>
      <c r="B18" s="105" t="s">
        <v>837</v>
      </c>
      <c r="C18" s="106"/>
      <c r="D18" s="106">
        <v>500</v>
      </c>
      <c r="E18" s="106">
        <v>220</v>
      </c>
      <c r="F18" s="172">
        <f t="shared" si="0"/>
        <v>44</v>
      </c>
    </row>
    <row r="19" spans="1:6" ht="12.75">
      <c r="A19" s="104" t="s">
        <v>732</v>
      </c>
      <c r="B19" s="105" t="s">
        <v>838</v>
      </c>
      <c r="C19" s="106"/>
      <c r="D19" s="106">
        <v>917</v>
      </c>
      <c r="E19" s="106"/>
      <c r="F19" s="172">
        <f t="shared" si="0"/>
        <v>0</v>
      </c>
    </row>
    <row r="20" spans="1:6" ht="25.5">
      <c r="A20" s="104" t="s">
        <v>733</v>
      </c>
      <c r="B20" s="105" t="s">
        <v>839</v>
      </c>
      <c r="C20" s="106"/>
      <c r="D20" s="106">
        <v>10000</v>
      </c>
      <c r="E20" s="106">
        <v>67</v>
      </c>
      <c r="F20" s="172">
        <f t="shared" si="0"/>
        <v>0.67</v>
      </c>
    </row>
    <row r="21" spans="1:6" ht="12.75">
      <c r="A21" s="104" t="s">
        <v>734</v>
      </c>
      <c r="B21" s="105" t="s">
        <v>849</v>
      </c>
      <c r="C21" s="106"/>
      <c r="D21" s="106"/>
      <c r="E21" s="106">
        <v>600</v>
      </c>
      <c r="F21" s="172"/>
    </row>
    <row r="22" spans="1:6" ht="12.75">
      <c r="A22" s="104" t="s">
        <v>735</v>
      </c>
      <c r="B22" s="105" t="s">
        <v>914</v>
      </c>
      <c r="C22" s="106"/>
      <c r="D22" s="106"/>
      <c r="E22" s="106">
        <v>14</v>
      </c>
      <c r="F22" s="172"/>
    </row>
    <row r="23" spans="1:6" ht="13.5" customHeight="1">
      <c r="A23" s="104"/>
      <c r="B23" s="103" t="s">
        <v>286</v>
      </c>
      <c r="C23" s="108">
        <f>SUM(C12:C21)</f>
        <v>70000</v>
      </c>
      <c r="D23" s="108">
        <f>SUM(D12:D21)</f>
        <v>81417</v>
      </c>
      <c r="E23" s="108">
        <f>SUM(E12:E22)</f>
        <v>2122</v>
      </c>
      <c r="F23" s="173">
        <f t="shared" si="0"/>
        <v>2.606335286242431</v>
      </c>
    </row>
    <row r="24" spans="1:6" ht="13.5" customHeight="1">
      <c r="A24" s="104"/>
      <c r="B24" s="103" t="s">
        <v>287</v>
      </c>
      <c r="C24" s="108">
        <f>C23*0.2</f>
        <v>14000</v>
      </c>
      <c r="D24" s="108">
        <v>16283</v>
      </c>
      <c r="E24" s="108">
        <v>404</v>
      </c>
      <c r="F24" s="173">
        <f t="shared" si="0"/>
        <v>2.481115273598231</v>
      </c>
    </row>
    <row r="25" spans="1:6" ht="13.5" customHeight="1">
      <c r="A25" s="104"/>
      <c r="B25" s="103" t="s">
        <v>90</v>
      </c>
      <c r="C25" s="108">
        <f>SUM(C23:C24)</f>
        <v>84000</v>
      </c>
      <c r="D25" s="108">
        <f>SUM(D23:D24)</f>
        <v>97700</v>
      </c>
      <c r="E25" s="108">
        <f>SUM(E23:E24)</f>
        <v>2526</v>
      </c>
      <c r="F25" s="173">
        <f t="shared" si="0"/>
        <v>2.58546571136131</v>
      </c>
    </row>
    <row r="26" spans="1:6" ht="13.5" customHeight="1">
      <c r="A26" s="104"/>
      <c r="B26" s="103"/>
      <c r="C26" s="106"/>
      <c r="D26" s="106"/>
      <c r="E26" s="106"/>
      <c r="F26" s="172"/>
    </row>
    <row r="27" spans="1:6" ht="13.5" customHeight="1">
      <c r="A27" s="104"/>
      <c r="B27" s="103" t="s">
        <v>288</v>
      </c>
      <c r="C27" s="106"/>
      <c r="D27" s="106"/>
      <c r="E27" s="106"/>
      <c r="F27" s="172"/>
    </row>
    <row r="28" spans="1:6" ht="13.5" customHeight="1">
      <c r="A28" s="104"/>
      <c r="B28" s="107" t="s">
        <v>840</v>
      </c>
      <c r="C28" s="106"/>
      <c r="D28" s="106"/>
      <c r="E28" s="106"/>
      <c r="F28" s="172"/>
    </row>
    <row r="29" spans="1:6" ht="13.5" customHeight="1">
      <c r="A29" s="104" t="s">
        <v>725</v>
      </c>
      <c r="B29" s="105" t="s">
        <v>841</v>
      </c>
      <c r="C29" s="106">
        <v>8400</v>
      </c>
      <c r="D29" s="106">
        <v>8400</v>
      </c>
      <c r="E29" s="106"/>
      <c r="F29" s="172">
        <f t="shared" si="0"/>
        <v>0</v>
      </c>
    </row>
    <row r="30" spans="1:6" ht="13.5" customHeight="1">
      <c r="A30" s="104" t="s">
        <v>726</v>
      </c>
      <c r="B30" s="105" t="s">
        <v>124</v>
      </c>
      <c r="C30" s="106">
        <v>840</v>
      </c>
      <c r="D30" s="106">
        <v>840</v>
      </c>
      <c r="E30" s="106">
        <v>60</v>
      </c>
      <c r="F30" s="172">
        <f t="shared" si="0"/>
        <v>7.142857142857142</v>
      </c>
    </row>
    <row r="31" spans="1:6" ht="13.5" customHeight="1">
      <c r="A31" s="104" t="s">
        <v>727</v>
      </c>
      <c r="B31" s="105" t="s">
        <v>328</v>
      </c>
      <c r="C31" s="106">
        <v>3900</v>
      </c>
      <c r="D31" s="106">
        <v>0</v>
      </c>
      <c r="E31" s="106">
        <v>4</v>
      </c>
      <c r="F31" s="172"/>
    </row>
    <row r="32" spans="1:6" ht="13.5" customHeight="1">
      <c r="A32" s="104" t="s">
        <v>728</v>
      </c>
      <c r="B32" s="105" t="s">
        <v>842</v>
      </c>
      <c r="C32" s="106">
        <v>500</v>
      </c>
      <c r="D32" s="106">
        <v>729</v>
      </c>
      <c r="E32" s="106">
        <v>729</v>
      </c>
      <c r="F32" s="172">
        <f t="shared" si="0"/>
        <v>100</v>
      </c>
    </row>
    <row r="33" spans="1:6" ht="13.5" customHeight="1">
      <c r="A33" s="104" t="s">
        <v>729</v>
      </c>
      <c r="B33" s="105" t="s">
        <v>799</v>
      </c>
      <c r="C33" s="106"/>
      <c r="D33" s="106"/>
      <c r="E33" s="106">
        <v>150</v>
      </c>
      <c r="F33" s="172"/>
    </row>
    <row r="34" spans="1:6" ht="13.5" customHeight="1">
      <c r="A34" s="104"/>
      <c r="B34" s="103" t="s">
        <v>843</v>
      </c>
      <c r="C34" s="108">
        <f>SUM(C29:C32)</f>
        <v>13640</v>
      </c>
      <c r="D34" s="108">
        <f>SUM(D29:D32)</f>
        <v>9969</v>
      </c>
      <c r="E34" s="108">
        <f>SUM(E29:E33)</f>
        <v>943</v>
      </c>
      <c r="F34" s="173">
        <f t="shared" si="0"/>
        <v>9.45932390410272</v>
      </c>
    </row>
    <row r="35" spans="1:6" ht="13.5" customHeight="1">
      <c r="A35" s="104"/>
      <c r="B35" s="103"/>
      <c r="C35" s="108"/>
      <c r="D35" s="106"/>
      <c r="E35" s="106"/>
      <c r="F35" s="172"/>
    </row>
    <row r="36" spans="1:6" ht="13.5" customHeight="1">
      <c r="A36" s="104"/>
      <c r="B36" s="107" t="s">
        <v>87</v>
      </c>
      <c r="C36" s="108"/>
      <c r="D36" s="106"/>
      <c r="E36" s="106"/>
      <c r="F36" s="172"/>
    </row>
    <row r="37" spans="1:6" ht="13.5" customHeight="1">
      <c r="A37" s="104" t="s">
        <v>725</v>
      </c>
      <c r="B37" s="105" t="s">
        <v>656</v>
      </c>
      <c r="C37" s="106">
        <v>2100</v>
      </c>
      <c r="D37" s="106">
        <v>2100</v>
      </c>
      <c r="E37" s="106">
        <v>2031</v>
      </c>
      <c r="F37" s="172">
        <f t="shared" si="0"/>
        <v>96.71428571428572</v>
      </c>
    </row>
    <row r="38" spans="1:6" ht="13.5" customHeight="1">
      <c r="A38" s="104" t="s">
        <v>726</v>
      </c>
      <c r="B38" s="105" t="s">
        <v>310</v>
      </c>
      <c r="C38" s="106"/>
      <c r="D38" s="106">
        <v>1667</v>
      </c>
      <c r="E38" s="106">
        <v>1608</v>
      </c>
      <c r="F38" s="172">
        <f t="shared" si="0"/>
        <v>96.46070785842832</v>
      </c>
    </row>
    <row r="39" spans="1:6" ht="13.5" customHeight="1">
      <c r="A39" s="104" t="s">
        <v>727</v>
      </c>
      <c r="B39" s="105" t="s">
        <v>311</v>
      </c>
      <c r="C39" s="106"/>
      <c r="D39" s="106">
        <v>417</v>
      </c>
      <c r="E39" s="106"/>
      <c r="F39" s="172">
        <f t="shared" si="0"/>
        <v>0</v>
      </c>
    </row>
    <row r="40" spans="1:6" ht="13.5" customHeight="1">
      <c r="A40" s="104" t="s">
        <v>728</v>
      </c>
      <c r="B40" s="105" t="s">
        <v>85</v>
      </c>
      <c r="C40" s="106">
        <v>5300</v>
      </c>
      <c r="D40" s="106">
        <v>5300</v>
      </c>
      <c r="E40" s="106"/>
      <c r="F40" s="172">
        <f t="shared" si="0"/>
        <v>0</v>
      </c>
    </row>
    <row r="41" spans="1:6" ht="13.5" customHeight="1">
      <c r="A41" s="104" t="s">
        <v>729</v>
      </c>
      <c r="B41" s="105" t="s">
        <v>86</v>
      </c>
      <c r="C41" s="106">
        <v>4000</v>
      </c>
      <c r="D41" s="106">
        <v>4000</v>
      </c>
      <c r="E41" s="106"/>
      <c r="F41" s="172">
        <f t="shared" si="0"/>
        <v>0</v>
      </c>
    </row>
    <row r="42" spans="1:6" ht="12.75">
      <c r="A42" s="104" t="s">
        <v>730</v>
      </c>
      <c r="B42" s="105" t="s">
        <v>655</v>
      </c>
      <c r="C42" s="106">
        <v>8000</v>
      </c>
      <c r="D42" s="106">
        <v>8000</v>
      </c>
      <c r="E42" s="106"/>
      <c r="F42" s="172">
        <f t="shared" si="0"/>
        <v>0</v>
      </c>
    </row>
    <row r="43" spans="1:6" ht="12.75">
      <c r="A43" s="104" t="s">
        <v>731</v>
      </c>
      <c r="B43" s="105" t="s">
        <v>356</v>
      </c>
      <c r="C43" s="106">
        <v>8000</v>
      </c>
      <c r="D43" s="106">
        <v>4300</v>
      </c>
      <c r="E43" s="106">
        <v>2830</v>
      </c>
      <c r="F43" s="172">
        <f t="shared" si="0"/>
        <v>65.81395348837209</v>
      </c>
    </row>
    <row r="44" spans="1:6" ht="12.75">
      <c r="A44" s="104" t="s">
        <v>732</v>
      </c>
      <c r="B44" s="105" t="s">
        <v>280</v>
      </c>
      <c r="C44" s="106">
        <v>1200</v>
      </c>
      <c r="D44" s="106">
        <v>1200</v>
      </c>
      <c r="E44" s="106"/>
      <c r="F44" s="172">
        <f t="shared" si="0"/>
        <v>0</v>
      </c>
    </row>
    <row r="45" spans="1:6" ht="12.75">
      <c r="A45" s="104" t="s">
        <v>733</v>
      </c>
      <c r="B45" s="105" t="s">
        <v>88</v>
      </c>
      <c r="C45" s="106">
        <v>3000</v>
      </c>
      <c r="D45" s="106">
        <v>3000</v>
      </c>
      <c r="E45" s="106"/>
      <c r="F45" s="172">
        <f t="shared" si="0"/>
        <v>0</v>
      </c>
    </row>
    <row r="46" spans="1:6" ht="12.75">
      <c r="A46" s="104" t="s">
        <v>734</v>
      </c>
      <c r="B46" s="105" t="s">
        <v>89</v>
      </c>
      <c r="C46" s="106">
        <v>19033</v>
      </c>
      <c r="D46" s="106">
        <v>18804</v>
      </c>
      <c r="E46" s="106"/>
      <c r="F46" s="172">
        <f t="shared" si="0"/>
        <v>0</v>
      </c>
    </row>
    <row r="47" spans="1:6" ht="12.75">
      <c r="A47" s="104" t="s">
        <v>735</v>
      </c>
      <c r="B47" s="105" t="s">
        <v>357</v>
      </c>
      <c r="C47" s="106">
        <v>6000</v>
      </c>
      <c r="D47" s="106">
        <v>6000</v>
      </c>
      <c r="E47" s="106">
        <v>115</v>
      </c>
      <c r="F47" s="172">
        <f t="shared" si="0"/>
        <v>1.9166666666666665</v>
      </c>
    </row>
    <row r="48" spans="1:6" ht="12.75">
      <c r="A48" s="104" t="s">
        <v>736</v>
      </c>
      <c r="B48" s="105" t="s">
        <v>358</v>
      </c>
      <c r="C48" s="106">
        <v>10000</v>
      </c>
      <c r="D48" s="106">
        <v>0</v>
      </c>
      <c r="E48" s="106"/>
      <c r="F48" s="172"/>
    </row>
    <row r="49" spans="1:6" ht="12.75">
      <c r="A49" s="104" t="s">
        <v>737</v>
      </c>
      <c r="B49" s="105" t="s">
        <v>658</v>
      </c>
      <c r="C49" s="106">
        <v>1000</v>
      </c>
      <c r="D49" s="106">
        <v>1000</v>
      </c>
      <c r="E49" s="106"/>
      <c r="F49" s="172">
        <f t="shared" si="0"/>
        <v>0</v>
      </c>
    </row>
    <row r="50" spans="1:6" ht="13.5" customHeight="1">
      <c r="A50" s="104" t="s">
        <v>738</v>
      </c>
      <c r="B50" s="105" t="s">
        <v>268</v>
      </c>
      <c r="C50" s="106">
        <v>5500</v>
      </c>
      <c r="D50" s="106">
        <v>5500</v>
      </c>
      <c r="E50" s="106"/>
      <c r="F50" s="172">
        <f t="shared" si="0"/>
        <v>0</v>
      </c>
    </row>
    <row r="51" spans="1:6" ht="13.5" customHeight="1">
      <c r="A51" s="104" t="s">
        <v>739</v>
      </c>
      <c r="B51" s="105" t="s">
        <v>844</v>
      </c>
      <c r="C51" s="106">
        <v>11000</v>
      </c>
      <c r="D51" s="106">
        <v>13000</v>
      </c>
      <c r="E51" s="106">
        <v>1350</v>
      </c>
      <c r="F51" s="172">
        <f t="shared" si="0"/>
        <v>10.384615384615385</v>
      </c>
    </row>
    <row r="52" spans="1:6" ht="13.5" customHeight="1">
      <c r="A52" s="104" t="s">
        <v>740</v>
      </c>
      <c r="B52" s="105" t="s">
        <v>845</v>
      </c>
      <c r="C52" s="106">
        <v>1200</v>
      </c>
      <c r="D52" s="106">
        <v>1200</v>
      </c>
      <c r="E52" s="106"/>
      <c r="F52" s="172">
        <f t="shared" si="0"/>
        <v>0</v>
      </c>
    </row>
    <row r="53" spans="1:6" ht="13.5" customHeight="1">
      <c r="A53" s="104" t="s">
        <v>741</v>
      </c>
      <c r="B53" s="105" t="s">
        <v>846</v>
      </c>
      <c r="C53" s="106"/>
      <c r="D53" s="106">
        <v>3900</v>
      </c>
      <c r="E53" s="106">
        <v>3979</v>
      </c>
      <c r="F53" s="172">
        <f t="shared" si="0"/>
        <v>102.02564102564102</v>
      </c>
    </row>
    <row r="54" spans="1:6" ht="13.5" customHeight="1">
      <c r="A54" s="104" t="s">
        <v>742</v>
      </c>
      <c r="B54" s="105" t="s">
        <v>847</v>
      </c>
      <c r="C54" s="106"/>
      <c r="D54" s="106">
        <v>16200</v>
      </c>
      <c r="E54" s="106">
        <v>5621</v>
      </c>
      <c r="F54" s="172">
        <f t="shared" si="0"/>
        <v>34.69753086419753</v>
      </c>
    </row>
    <row r="55" spans="1:6" ht="13.5" customHeight="1">
      <c r="A55" s="104" t="s">
        <v>182</v>
      </c>
      <c r="B55" s="105" t="s">
        <v>848</v>
      </c>
      <c r="C55" s="106"/>
      <c r="D55" s="106">
        <v>13000</v>
      </c>
      <c r="E55" s="106">
        <v>251</v>
      </c>
      <c r="F55" s="172">
        <f t="shared" si="0"/>
        <v>1.9307692307692308</v>
      </c>
    </row>
    <row r="56" spans="1:6" ht="13.5" customHeight="1">
      <c r="A56" s="104" t="s">
        <v>183</v>
      </c>
      <c r="B56" s="105" t="s">
        <v>849</v>
      </c>
      <c r="C56" s="106"/>
      <c r="D56" s="106">
        <v>13400</v>
      </c>
      <c r="E56" s="106">
        <v>4430</v>
      </c>
      <c r="F56" s="172">
        <f t="shared" si="0"/>
        <v>33.059701492537314</v>
      </c>
    </row>
    <row r="57" spans="1:6" ht="13.5" customHeight="1">
      <c r="A57" s="104" t="s">
        <v>184</v>
      </c>
      <c r="B57" s="105" t="s">
        <v>649</v>
      </c>
      <c r="C57" s="106"/>
      <c r="D57" s="106"/>
      <c r="E57" s="106">
        <v>11040</v>
      </c>
      <c r="F57" s="172"/>
    </row>
    <row r="58" spans="1:6" ht="12.75">
      <c r="A58" s="104"/>
      <c r="B58" s="103" t="s">
        <v>91</v>
      </c>
      <c r="C58" s="108">
        <f>SUM(C37:C56)</f>
        <v>85333</v>
      </c>
      <c r="D58" s="108">
        <f>SUM(D37:D56)</f>
        <v>121988</v>
      </c>
      <c r="E58" s="108">
        <f>SUM(E37:E57)</f>
        <v>33255</v>
      </c>
      <c r="F58" s="173">
        <f t="shared" si="0"/>
        <v>27.26087811915926</v>
      </c>
    </row>
    <row r="59" spans="1:6" ht="12.75">
      <c r="A59" s="104"/>
      <c r="B59" s="105"/>
      <c r="C59" s="106"/>
      <c r="D59" s="106"/>
      <c r="F59" s="172"/>
    </row>
    <row r="60" spans="1:6" ht="12.75">
      <c r="A60" s="104"/>
      <c r="B60" s="107" t="s">
        <v>917</v>
      </c>
      <c r="C60" s="106"/>
      <c r="D60" s="106"/>
      <c r="E60" s="106"/>
      <c r="F60" s="172"/>
    </row>
    <row r="61" spans="1:6" ht="12.75">
      <c r="A61" s="104" t="s">
        <v>725</v>
      </c>
      <c r="B61" s="105" t="s">
        <v>918</v>
      </c>
      <c r="C61" s="106"/>
      <c r="D61" s="106"/>
      <c r="E61" s="106">
        <v>8268</v>
      </c>
      <c r="F61" s="172"/>
    </row>
    <row r="62" spans="1:6" ht="12.75">
      <c r="A62" s="104"/>
      <c r="B62" s="103" t="s">
        <v>919</v>
      </c>
      <c r="C62" s="106"/>
      <c r="D62" s="106"/>
      <c r="E62" s="108">
        <v>8268</v>
      </c>
      <c r="F62" s="172"/>
    </row>
    <row r="63" spans="1:6" ht="12.75">
      <c r="A63" s="104"/>
      <c r="B63" s="103"/>
      <c r="C63" s="172"/>
      <c r="D63" s="172"/>
      <c r="E63" s="173"/>
      <c r="F63" s="172"/>
    </row>
    <row r="64" spans="1:6" ht="13.5" customHeight="1">
      <c r="A64" s="104"/>
      <c r="B64" s="107" t="s">
        <v>285</v>
      </c>
      <c r="C64" s="172"/>
      <c r="D64" s="172"/>
      <c r="E64" s="172"/>
      <c r="F64" s="172"/>
    </row>
    <row r="65" spans="1:6" ht="13.5" customHeight="1">
      <c r="A65" s="104" t="s">
        <v>725</v>
      </c>
      <c r="B65" s="105" t="s">
        <v>284</v>
      </c>
      <c r="C65" s="172">
        <v>7421</v>
      </c>
      <c r="D65" s="172">
        <v>7421</v>
      </c>
      <c r="E65" s="172">
        <v>7421</v>
      </c>
      <c r="F65" s="172">
        <f t="shared" si="0"/>
        <v>100</v>
      </c>
    </row>
    <row r="66" spans="1:6" ht="13.5" customHeight="1">
      <c r="A66" s="104" t="s">
        <v>726</v>
      </c>
      <c r="B66" s="105" t="s">
        <v>850</v>
      </c>
      <c r="C66" s="172"/>
      <c r="D66" s="172">
        <v>15000</v>
      </c>
      <c r="E66" s="172">
        <v>10290</v>
      </c>
      <c r="F66" s="172">
        <f t="shared" si="0"/>
        <v>68.60000000000001</v>
      </c>
    </row>
    <row r="67" spans="1:6" ht="13.5" customHeight="1">
      <c r="A67" s="104" t="s">
        <v>727</v>
      </c>
      <c r="B67" s="105" t="s">
        <v>327</v>
      </c>
      <c r="C67" s="106">
        <v>6250</v>
      </c>
      <c r="D67" s="106">
        <v>6250</v>
      </c>
      <c r="E67" s="106">
        <v>5808</v>
      </c>
      <c r="F67" s="172">
        <f t="shared" si="0"/>
        <v>92.928</v>
      </c>
    </row>
    <row r="68" spans="1:6" ht="13.5" customHeight="1">
      <c r="A68" s="104" t="s">
        <v>728</v>
      </c>
      <c r="B68" s="105" t="s">
        <v>325</v>
      </c>
      <c r="C68" s="106">
        <v>160</v>
      </c>
      <c r="D68" s="106">
        <v>160</v>
      </c>
      <c r="E68" s="106">
        <v>113</v>
      </c>
      <c r="F68" s="172">
        <f t="shared" si="0"/>
        <v>70.625</v>
      </c>
    </row>
    <row r="69" spans="1:6" ht="13.5" customHeight="1">
      <c r="A69" s="104" t="s">
        <v>729</v>
      </c>
      <c r="B69" s="105" t="s">
        <v>836</v>
      </c>
      <c r="C69" s="106">
        <v>130</v>
      </c>
      <c r="D69" s="106">
        <v>130</v>
      </c>
      <c r="E69" s="106">
        <v>115</v>
      </c>
      <c r="F69" s="172">
        <f t="shared" si="0"/>
        <v>88.46153846153845</v>
      </c>
    </row>
    <row r="70" spans="1:6" ht="13.5" customHeight="1">
      <c r="A70" s="104" t="s">
        <v>730</v>
      </c>
      <c r="B70" s="105" t="s">
        <v>125</v>
      </c>
      <c r="C70" s="106">
        <v>250</v>
      </c>
      <c r="D70" s="106">
        <v>250</v>
      </c>
      <c r="E70" s="106"/>
      <c r="F70" s="172">
        <f t="shared" si="0"/>
        <v>0</v>
      </c>
    </row>
    <row r="71" spans="1:6" ht="13.5" customHeight="1">
      <c r="A71" s="104" t="s">
        <v>731</v>
      </c>
      <c r="B71" s="105" t="s">
        <v>326</v>
      </c>
      <c r="C71" s="106">
        <v>800</v>
      </c>
      <c r="D71" s="106">
        <v>800</v>
      </c>
      <c r="E71" s="106"/>
      <c r="F71" s="172">
        <f t="shared" si="0"/>
        <v>0</v>
      </c>
    </row>
    <row r="72" spans="1:6" ht="13.5" customHeight="1">
      <c r="A72" s="104" t="s">
        <v>915</v>
      </c>
      <c r="B72" s="105" t="s">
        <v>916</v>
      </c>
      <c r="C72" s="106"/>
      <c r="D72" s="106"/>
      <c r="E72" s="106">
        <v>500</v>
      </c>
      <c r="F72" s="172"/>
    </row>
    <row r="73" spans="1:6" ht="13.5" customHeight="1">
      <c r="A73" s="104"/>
      <c r="B73" s="103" t="s">
        <v>289</v>
      </c>
      <c r="C73" s="108">
        <f>SUM(C65:C71)</f>
        <v>15011</v>
      </c>
      <c r="D73" s="108">
        <f>SUM(D65:D71)</f>
        <v>30011</v>
      </c>
      <c r="E73" s="108">
        <f>SUM(E65:E72)</f>
        <v>24247</v>
      </c>
      <c r="F73" s="173">
        <f t="shared" si="0"/>
        <v>80.79370897337643</v>
      </c>
    </row>
    <row r="74" spans="1:6" ht="12.75">
      <c r="A74" s="104"/>
      <c r="B74" s="105"/>
      <c r="C74" s="106"/>
      <c r="D74" s="106"/>
      <c r="E74" s="108"/>
      <c r="F74" s="173"/>
    </row>
    <row r="75" spans="1:6" ht="13.5" customHeight="1">
      <c r="A75" s="104"/>
      <c r="B75" s="103" t="s">
        <v>290</v>
      </c>
      <c r="C75" s="108">
        <f>C34+C58+C62+C73</f>
        <v>113984</v>
      </c>
      <c r="D75" s="108">
        <f>D34+D58+D62+D73</f>
        <v>161968</v>
      </c>
      <c r="E75" s="108">
        <f>E34+E58+E62+E73</f>
        <v>66713</v>
      </c>
      <c r="F75" s="173">
        <f t="shared" si="0"/>
        <v>41.189000296354834</v>
      </c>
    </row>
    <row r="76" spans="1:6" ht="13.5" customHeight="1">
      <c r="A76" s="104"/>
      <c r="B76" s="103" t="s">
        <v>198</v>
      </c>
      <c r="C76" s="108">
        <v>22797</v>
      </c>
      <c r="D76" s="108">
        <v>32406</v>
      </c>
      <c r="E76" s="108">
        <v>10375</v>
      </c>
      <c r="F76" s="173">
        <f t="shared" si="0"/>
        <v>32.01567610936246</v>
      </c>
    </row>
    <row r="77" spans="1:6" ht="13.5" customHeight="1">
      <c r="A77" s="104"/>
      <c r="B77" s="103" t="s">
        <v>291</v>
      </c>
      <c r="C77" s="108">
        <f>SUM(C75:C76)</f>
        <v>136781</v>
      </c>
      <c r="D77" s="108">
        <f>SUM(D75:D76)</f>
        <v>194374</v>
      </c>
      <c r="E77" s="108">
        <f>SUM(E75:E76)</f>
        <v>77088</v>
      </c>
      <c r="F77" s="173">
        <f t="shared" si="0"/>
        <v>39.65962525852223</v>
      </c>
    </row>
    <row r="78" spans="1:6" ht="13.5" customHeight="1">
      <c r="A78" s="104"/>
      <c r="B78" s="103"/>
      <c r="C78" s="108"/>
      <c r="D78" s="108"/>
      <c r="E78" s="106"/>
      <c r="F78" s="172"/>
    </row>
    <row r="79" spans="1:6" ht="13.5" customHeight="1">
      <c r="A79" s="104"/>
      <c r="B79" s="103" t="s">
        <v>851</v>
      </c>
      <c r="C79" s="108"/>
      <c r="D79" s="108"/>
      <c r="E79" s="106"/>
      <c r="F79" s="172"/>
    </row>
    <row r="80" spans="1:6" ht="13.5" customHeight="1">
      <c r="A80" s="104"/>
      <c r="B80" s="105" t="s">
        <v>852</v>
      </c>
      <c r="C80" s="106">
        <v>0</v>
      </c>
      <c r="D80" s="106">
        <v>1100</v>
      </c>
      <c r="E80" s="106">
        <v>0</v>
      </c>
      <c r="F80" s="172">
        <f t="shared" si="0"/>
        <v>0</v>
      </c>
    </row>
    <row r="81" spans="1:6" ht="13.5" customHeight="1">
      <c r="A81" s="104"/>
      <c r="B81" s="103" t="s">
        <v>853</v>
      </c>
      <c r="C81" s="108">
        <f>SUM(C80)</f>
        <v>0</v>
      </c>
      <c r="D81" s="108">
        <f>SUM(D80)</f>
        <v>1100</v>
      </c>
      <c r="E81" s="108">
        <f>SUM(E80)</f>
        <v>0</v>
      </c>
      <c r="F81" s="172">
        <f t="shared" si="0"/>
        <v>0</v>
      </c>
    </row>
    <row r="82" spans="1:6" ht="13.5" customHeight="1">
      <c r="A82" s="104"/>
      <c r="B82" s="103"/>
      <c r="C82" s="108"/>
      <c r="D82" s="108"/>
      <c r="E82" s="106"/>
      <c r="F82" s="172"/>
    </row>
    <row r="83" spans="1:6" ht="12.75">
      <c r="A83" s="104"/>
      <c r="B83" s="103" t="s">
        <v>82</v>
      </c>
      <c r="C83" s="108"/>
      <c r="D83" s="106"/>
      <c r="E83" s="106"/>
      <c r="F83" s="172"/>
    </row>
    <row r="84" spans="1:6" ht="12.75">
      <c r="A84" s="104" t="s">
        <v>725</v>
      </c>
      <c r="B84" s="105" t="s">
        <v>81</v>
      </c>
      <c r="C84" s="106">
        <v>2250</v>
      </c>
      <c r="D84" s="106">
        <v>2250</v>
      </c>
      <c r="E84" s="106">
        <v>0</v>
      </c>
      <c r="F84" s="172">
        <f t="shared" si="0"/>
        <v>0</v>
      </c>
    </row>
    <row r="85" spans="1:6" ht="25.5">
      <c r="A85" s="104" t="s">
        <v>726</v>
      </c>
      <c r="B85" s="105" t="s">
        <v>192</v>
      </c>
      <c r="C85" s="106">
        <v>4380</v>
      </c>
      <c r="D85" s="106">
        <v>0</v>
      </c>
      <c r="E85" s="106"/>
      <c r="F85" s="172"/>
    </row>
    <row r="86" spans="1:6" ht="12.75">
      <c r="A86" s="104" t="s">
        <v>727</v>
      </c>
      <c r="B86" s="105" t="s">
        <v>536</v>
      </c>
      <c r="C86" s="106"/>
      <c r="D86" s="106">
        <v>2000</v>
      </c>
      <c r="E86" s="106">
        <v>2000</v>
      </c>
      <c r="F86" s="172">
        <f aca="true" t="shared" si="1" ref="F86:F147">E86/D86*100</f>
        <v>100</v>
      </c>
    </row>
    <row r="87" spans="1:6" ht="12.75">
      <c r="A87" s="104" t="s">
        <v>728</v>
      </c>
      <c r="B87" s="105" t="s">
        <v>542</v>
      </c>
      <c r="C87" s="106"/>
      <c r="D87" s="106">
        <v>1000</v>
      </c>
      <c r="E87" s="106">
        <v>1000</v>
      </c>
      <c r="F87" s="172">
        <f t="shared" si="1"/>
        <v>100</v>
      </c>
    </row>
    <row r="88" spans="1:6" ht="25.5">
      <c r="A88" s="104" t="s">
        <v>729</v>
      </c>
      <c r="B88" s="105" t="s">
        <v>541</v>
      </c>
      <c r="C88" s="106"/>
      <c r="D88" s="106">
        <v>500</v>
      </c>
      <c r="E88" s="106">
        <v>500</v>
      </c>
      <c r="F88" s="172">
        <f t="shared" si="1"/>
        <v>100</v>
      </c>
    </row>
    <row r="89" spans="1:6" ht="12.75">
      <c r="A89" s="104" t="s">
        <v>730</v>
      </c>
      <c r="B89" s="105" t="s">
        <v>854</v>
      </c>
      <c r="C89" s="106"/>
      <c r="D89" s="106">
        <v>100</v>
      </c>
      <c r="E89" s="106">
        <v>3100</v>
      </c>
      <c r="F89" s="172">
        <f>E89/D89*100</f>
        <v>3100</v>
      </c>
    </row>
    <row r="90" spans="1:6" ht="12.75">
      <c r="A90" s="104" t="s">
        <v>731</v>
      </c>
      <c r="B90" s="105" t="s">
        <v>540</v>
      </c>
      <c r="C90" s="106"/>
      <c r="D90" s="106">
        <v>50</v>
      </c>
      <c r="E90" s="106">
        <v>50</v>
      </c>
      <c r="F90" s="172">
        <f t="shared" si="1"/>
        <v>100</v>
      </c>
    </row>
    <row r="91" spans="1:6" ht="12.75">
      <c r="A91" s="104" t="s">
        <v>732</v>
      </c>
      <c r="B91" s="105" t="s">
        <v>382</v>
      </c>
      <c r="C91" s="106"/>
      <c r="D91" s="106"/>
      <c r="E91" s="106">
        <v>10</v>
      </c>
      <c r="F91" s="172"/>
    </row>
    <row r="92" spans="1:6" ht="12.75">
      <c r="A92" s="104"/>
      <c r="B92" s="103" t="s">
        <v>83</v>
      </c>
      <c r="C92" s="108">
        <f>SUM(C84:C90)</f>
        <v>6630</v>
      </c>
      <c r="D92" s="108">
        <f>SUM(D84:D90)</f>
        <v>5900</v>
      </c>
      <c r="E92" s="108">
        <f>SUM(E84:E91)</f>
        <v>6660</v>
      </c>
      <c r="F92" s="173">
        <f t="shared" si="1"/>
        <v>112.88135593220339</v>
      </c>
    </row>
    <row r="93" spans="1:6" ht="12.75">
      <c r="A93" s="104"/>
      <c r="B93" s="105"/>
      <c r="C93" s="106"/>
      <c r="D93" s="106"/>
      <c r="E93" s="106"/>
      <c r="F93" s="172"/>
    </row>
    <row r="94" spans="1:6" ht="12.75">
      <c r="A94" s="104"/>
      <c r="B94" s="103" t="s">
        <v>126</v>
      </c>
      <c r="C94" s="108">
        <v>3000</v>
      </c>
      <c r="D94" s="108">
        <v>3000</v>
      </c>
      <c r="E94" s="108">
        <v>800</v>
      </c>
      <c r="F94" s="173">
        <f t="shared" si="1"/>
        <v>26.666666666666668</v>
      </c>
    </row>
    <row r="95" spans="1:6" ht="12.75">
      <c r="A95" s="104"/>
      <c r="B95" s="105"/>
      <c r="C95" s="106"/>
      <c r="D95" s="106"/>
      <c r="E95" s="106"/>
      <c r="F95" s="172"/>
    </row>
    <row r="96" spans="1:6" s="109" customFormat="1" ht="13.5" customHeight="1">
      <c r="A96" s="104"/>
      <c r="B96" s="103" t="s">
        <v>92</v>
      </c>
      <c r="C96" s="108">
        <f>C139</f>
        <v>12120</v>
      </c>
      <c r="D96" s="108">
        <f>D139</f>
        <v>20820</v>
      </c>
      <c r="E96" s="108">
        <v>8149</v>
      </c>
      <c r="F96" s="173">
        <f t="shared" si="1"/>
        <v>39.1402497598463</v>
      </c>
    </row>
    <row r="97" spans="1:6" s="109" customFormat="1" ht="13.5" customHeight="1">
      <c r="A97" s="104"/>
      <c r="B97" s="103"/>
      <c r="C97" s="108"/>
      <c r="D97" s="106"/>
      <c r="E97" s="108"/>
      <c r="F97" s="172"/>
    </row>
    <row r="98" spans="2:6" s="109" customFormat="1" ht="13.5" customHeight="1">
      <c r="B98" s="103" t="s">
        <v>292</v>
      </c>
      <c r="C98" s="108">
        <f>C77+C25+C92+C94+C96+C81</f>
        <v>242531</v>
      </c>
      <c r="D98" s="108">
        <f>D77+D25+D92+D94+D96+D81</f>
        <v>322894</v>
      </c>
      <c r="E98" s="108">
        <f>E77+E25+E92+E94+E96+E81</f>
        <v>95223</v>
      </c>
      <c r="F98" s="173">
        <f t="shared" si="1"/>
        <v>29.49048294486736</v>
      </c>
    </row>
    <row r="99" spans="2:6" s="109" customFormat="1" ht="12.75">
      <c r="B99" s="103"/>
      <c r="C99" s="108"/>
      <c r="D99" s="106"/>
      <c r="E99" s="108"/>
      <c r="F99" s="172"/>
    </row>
    <row r="100" spans="2:6" s="109" customFormat="1" ht="13.5" customHeight="1">
      <c r="B100" s="103" t="s">
        <v>354</v>
      </c>
      <c r="C100" s="108"/>
      <c r="D100" s="106"/>
      <c r="E100" s="108"/>
      <c r="F100" s="172"/>
    </row>
    <row r="101" spans="1:6" ht="13.5" customHeight="1">
      <c r="A101" s="101" t="s">
        <v>725</v>
      </c>
      <c r="B101" s="105" t="s">
        <v>93</v>
      </c>
      <c r="C101" s="106">
        <v>8000</v>
      </c>
      <c r="D101" s="106">
        <v>6250</v>
      </c>
      <c r="E101" s="106">
        <v>6337</v>
      </c>
      <c r="F101" s="172">
        <f t="shared" si="1"/>
        <v>101.392</v>
      </c>
    </row>
    <row r="102" spans="1:6" ht="13.5" customHeight="1">
      <c r="A102" s="101" t="s">
        <v>726</v>
      </c>
      <c r="B102" s="105" t="s">
        <v>855</v>
      </c>
      <c r="C102" s="106"/>
      <c r="D102" s="106">
        <v>2667</v>
      </c>
      <c r="E102" s="106">
        <v>2552</v>
      </c>
      <c r="F102" s="172">
        <f t="shared" si="1"/>
        <v>95.68803899512561</v>
      </c>
    </row>
    <row r="103" spans="1:6" ht="12.75">
      <c r="A103" s="101" t="s">
        <v>727</v>
      </c>
      <c r="B103" s="105" t="s">
        <v>755</v>
      </c>
      <c r="C103" s="106">
        <v>850</v>
      </c>
      <c r="D103" s="106">
        <v>850</v>
      </c>
      <c r="E103" s="106">
        <v>850</v>
      </c>
      <c r="F103" s="172">
        <f t="shared" si="1"/>
        <v>100</v>
      </c>
    </row>
    <row r="104" spans="1:6" ht="12.75">
      <c r="A104" s="101" t="s">
        <v>728</v>
      </c>
      <c r="B104" s="105" t="s">
        <v>129</v>
      </c>
      <c r="C104" s="106">
        <f>SUM(C101:C103)</f>
        <v>8850</v>
      </c>
      <c r="D104" s="106">
        <f>SUM(D101:D103)</f>
        <v>9767</v>
      </c>
      <c r="E104" s="106">
        <f>SUM(E101:E103)</f>
        <v>9739</v>
      </c>
      <c r="F104" s="172">
        <f t="shared" si="1"/>
        <v>99.71332036449267</v>
      </c>
    </row>
    <row r="105" spans="1:6" ht="13.5" customHeight="1">
      <c r="A105" s="101" t="s">
        <v>729</v>
      </c>
      <c r="B105" s="105" t="s">
        <v>197</v>
      </c>
      <c r="C105" s="106">
        <f>C104*0.2</f>
        <v>1770</v>
      </c>
      <c r="D105" s="106">
        <v>1953</v>
      </c>
      <c r="E105" s="106">
        <v>1671</v>
      </c>
      <c r="F105" s="172">
        <f t="shared" si="1"/>
        <v>85.56067588325654</v>
      </c>
    </row>
    <row r="106" spans="2:6" s="109" customFormat="1" ht="13.5" customHeight="1">
      <c r="B106" s="103" t="s">
        <v>856</v>
      </c>
      <c r="C106" s="108">
        <f>C104+C105</f>
        <v>10620</v>
      </c>
      <c r="D106" s="108">
        <f>D104+D105</f>
        <v>11720</v>
      </c>
      <c r="E106" s="108">
        <f>E104+E105</f>
        <v>11410</v>
      </c>
      <c r="F106" s="173">
        <f t="shared" si="1"/>
        <v>97.35494880546075</v>
      </c>
    </row>
    <row r="107" spans="2:6" s="109" customFormat="1" ht="12.75">
      <c r="B107" s="103"/>
      <c r="C107" s="108"/>
      <c r="D107" s="106"/>
      <c r="E107" s="108"/>
      <c r="F107" s="172"/>
    </row>
    <row r="108" spans="2:6" s="109" customFormat="1" ht="13.5" customHeight="1">
      <c r="B108" s="103" t="s">
        <v>369</v>
      </c>
      <c r="C108" s="108"/>
      <c r="D108" s="106"/>
      <c r="E108" s="108"/>
      <c r="F108" s="172"/>
    </row>
    <row r="109" spans="1:6" s="109" customFormat="1" ht="13.5" customHeight="1">
      <c r="A109" s="101" t="s">
        <v>725</v>
      </c>
      <c r="B109" s="105" t="s">
        <v>364</v>
      </c>
      <c r="C109" s="106">
        <v>417</v>
      </c>
      <c r="D109" s="106">
        <v>417</v>
      </c>
      <c r="E109" s="106">
        <v>416</v>
      </c>
      <c r="F109" s="172">
        <f t="shared" si="1"/>
        <v>99.76019184652279</v>
      </c>
    </row>
    <row r="110" spans="1:6" s="109" customFormat="1" ht="13.5" customHeight="1">
      <c r="A110" s="101" t="s">
        <v>726</v>
      </c>
      <c r="B110" s="105" t="s">
        <v>196</v>
      </c>
      <c r="C110" s="106">
        <v>83</v>
      </c>
      <c r="D110" s="106">
        <v>83</v>
      </c>
      <c r="E110" s="106">
        <v>83</v>
      </c>
      <c r="F110" s="172">
        <f t="shared" si="1"/>
        <v>100</v>
      </c>
    </row>
    <row r="111" spans="1:6" s="109" customFormat="1" ht="13.5" customHeight="1">
      <c r="A111" s="101" t="s">
        <v>727</v>
      </c>
      <c r="B111" s="105" t="s">
        <v>365</v>
      </c>
      <c r="C111" s="106">
        <v>2596</v>
      </c>
      <c r="D111" s="106">
        <v>2596</v>
      </c>
      <c r="E111" s="106">
        <v>0</v>
      </c>
      <c r="F111" s="172">
        <f t="shared" si="1"/>
        <v>0</v>
      </c>
    </row>
    <row r="112" spans="1:6" s="109" customFormat="1" ht="13.5" customHeight="1">
      <c r="A112" s="101" t="s">
        <v>728</v>
      </c>
      <c r="B112" s="105" t="s">
        <v>197</v>
      </c>
      <c r="C112" s="106">
        <v>520</v>
      </c>
      <c r="D112" s="106">
        <v>520</v>
      </c>
      <c r="E112" s="106">
        <v>0</v>
      </c>
      <c r="F112" s="172">
        <f t="shared" si="1"/>
        <v>0</v>
      </c>
    </row>
    <row r="113" spans="1:6" s="109" customFormat="1" ht="13.5" customHeight="1">
      <c r="A113" s="101" t="s">
        <v>729</v>
      </c>
      <c r="B113" s="105" t="s">
        <v>367</v>
      </c>
      <c r="C113" s="106">
        <v>1484</v>
      </c>
      <c r="D113" s="106">
        <v>1484</v>
      </c>
      <c r="E113" s="106">
        <v>1687</v>
      </c>
      <c r="F113" s="172">
        <f t="shared" si="1"/>
        <v>113.67924528301887</v>
      </c>
    </row>
    <row r="114" spans="1:6" s="109" customFormat="1" ht="13.5" customHeight="1">
      <c r="A114" s="101"/>
      <c r="B114" s="103" t="s">
        <v>279</v>
      </c>
      <c r="C114" s="108">
        <f>SUM(C109:C113)</f>
        <v>5100</v>
      </c>
      <c r="D114" s="108">
        <f>SUM(D109:D113)</f>
        <v>5100</v>
      </c>
      <c r="E114" s="108">
        <f>SUM(E109:E113)</f>
        <v>2186</v>
      </c>
      <c r="F114" s="173">
        <f t="shared" si="1"/>
        <v>42.86274509803922</v>
      </c>
    </row>
    <row r="115" spans="1:6" s="109" customFormat="1" ht="13.5" customHeight="1">
      <c r="A115" s="101"/>
      <c r="B115" s="103"/>
      <c r="C115" s="108"/>
      <c r="D115" s="108"/>
      <c r="E115" s="108"/>
      <c r="F115" s="172"/>
    </row>
    <row r="116" spans="1:6" s="109" customFormat="1" ht="13.5" customHeight="1">
      <c r="A116" s="101"/>
      <c r="B116" s="103" t="s">
        <v>238</v>
      </c>
      <c r="C116" s="108"/>
      <c r="D116" s="108"/>
      <c r="E116" s="108"/>
      <c r="F116" s="172"/>
    </row>
    <row r="117" spans="1:6" s="109" customFormat="1" ht="13.5" customHeight="1">
      <c r="A117" s="101" t="s">
        <v>725</v>
      </c>
      <c r="B117" s="105" t="s">
        <v>857</v>
      </c>
      <c r="C117" s="108"/>
      <c r="D117" s="106">
        <v>6667</v>
      </c>
      <c r="E117" s="106">
        <v>6458</v>
      </c>
      <c r="F117" s="172">
        <f t="shared" si="1"/>
        <v>96.8651567421629</v>
      </c>
    </row>
    <row r="118" spans="1:6" s="109" customFormat="1" ht="13.5" customHeight="1">
      <c r="A118" s="101" t="s">
        <v>726</v>
      </c>
      <c r="B118" s="105" t="s">
        <v>197</v>
      </c>
      <c r="C118" s="108"/>
      <c r="D118" s="106">
        <v>1333</v>
      </c>
      <c r="E118" s="106">
        <v>1292</v>
      </c>
      <c r="F118" s="172">
        <f t="shared" si="1"/>
        <v>96.92423105776444</v>
      </c>
    </row>
    <row r="119" spans="1:6" s="109" customFormat="1" ht="13.5" customHeight="1">
      <c r="A119" s="101"/>
      <c r="B119" s="103" t="s">
        <v>858</v>
      </c>
      <c r="C119" s="108">
        <f>SUM(C117:C118)</f>
        <v>0</v>
      </c>
      <c r="D119" s="108">
        <f>SUM(D117:D118)</f>
        <v>8000</v>
      </c>
      <c r="E119" s="108">
        <f>SUM(E117:E118)</f>
        <v>7750</v>
      </c>
      <c r="F119" s="173">
        <f t="shared" si="1"/>
        <v>96.875</v>
      </c>
    </row>
    <row r="120" spans="1:6" s="109" customFormat="1" ht="13.5" customHeight="1">
      <c r="A120" s="101"/>
      <c r="B120" s="105"/>
      <c r="C120" s="108"/>
      <c r="D120" s="106"/>
      <c r="E120" s="108"/>
      <c r="F120" s="172"/>
    </row>
    <row r="121" spans="2:6" s="109" customFormat="1" ht="13.5" customHeight="1">
      <c r="B121" s="103" t="s">
        <v>750</v>
      </c>
      <c r="C121" s="108"/>
      <c r="D121" s="106"/>
      <c r="E121" s="108"/>
      <c r="F121" s="172"/>
    </row>
    <row r="122" spans="1:6" ht="13.5" customHeight="1">
      <c r="A122" s="101" t="s">
        <v>725</v>
      </c>
      <c r="B122" s="101" t="s">
        <v>94</v>
      </c>
      <c r="C122" s="106">
        <v>333</v>
      </c>
      <c r="D122" s="106">
        <v>333</v>
      </c>
      <c r="E122" s="106">
        <v>0</v>
      </c>
      <c r="F122" s="172">
        <f t="shared" si="1"/>
        <v>0</v>
      </c>
    </row>
    <row r="123" spans="1:6" ht="13.5" customHeight="1">
      <c r="A123" s="101" t="s">
        <v>726</v>
      </c>
      <c r="B123" s="101" t="s">
        <v>859</v>
      </c>
      <c r="C123" s="106"/>
      <c r="D123" s="106">
        <v>417</v>
      </c>
      <c r="E123" s="106">
        <v>408</v>
      </c>
      <c r="F123" s="172">
        <f t="shared" si="1"/>
        <v>97.84172661870504</v>
      </c>
    </row>
    <row r="124" spans="1:6" ht="13.5" customHeight="1">
      <c r="A124" s="101" t="s">
        <v>727</v>
      </c>
      <c r="B124" s="101" t="s">
        <v>197</v>
      </c>
      <c r="C124" s="106">
        <f>C122*0.2</f>
        <v>66.60000000000001</v>
      </c>
      <c r="D124" s="106">
        <v>150</v>
      </c>
      <c r="E124" s="106">
        <v>82</v>
      </c>
      <c r="F124" s="172">
        <f t="shared" si="1"/>
        <v>54.666666666666664</v>
      </c>
    </row>
    <row r="125" spans="2:6" s="109" customFormat="1" ht="13.5" customHeight="1">
      <c r="B125" s="109" t="s">
        <v>756</v>
      </c>
      <c r="C125" s="108">
        <f>SUM(C122:C124)</f>
        <v>399.6</v>
      </c>
      <c r="D125" s="108">
        <f>SUM(D122:D124)</f>
        <v>900</v>
      </c>
      <c r="E125" s="108">
        <f>SUM(E122:E124)</f>
        <v>490</v>
      </c>
      <c r="F125" s="173">
        <f t="shared" si="1"/>
        <v>54.44444444444444</v>
      </c>
    </row>
    <row r="126" spans="3:6" s="109" customFormat="1" ht="13.5" customHeight="1">
      <c r="C126" s="108"/>
      <c r="D126" s="106"/>
      <c r="E126" s="108"/>
      <c r="F126" s="172"/>
    </row>
    <row r="127" spans="2:6" s="109" customFormat="1" ht="13.5" customHeight="1">
      <c r="B127" s="109" t="s">
        <v>546</v>
      </c>
      <c r="C127" s="108"/>
      <c r="D127" s="106"/>
      <c r="E127" s="108"/>
      <c r="F127" s="172"/>
    </row>
    <row r="128" spans="1:6" s="109" customFormat="1" ht="13.5" customHeight="1">
      <c r="A128" s="101" t="s">
        <v>725</v>
      </c>
      <c r="B128" s="101" t="s">
        <v>485</v>
      </c>
      <c r="C128" s="106"/>
      <c r="D128" s="106"/>
      <c r="E128" s="106">
        <v>173</v>
      </c>
      <c r="F128" s="172"/>
    </row>
    <row r="129" spans="1:6" s="109" customFormat="1" ht="13.5" customHeight="1">
      <c r="A129" s="101" t="s">
        <v>726</v>
      </c>
      <c r="B129" s="101" t="s">
        <v>197</v>
      </c>
      <c r="C129" s="106"/>
      <c r="D129" s="106"/>
      <c r="E129" s="106">
        <v>35</v>
      </c>
      <c r="F129" s="172"/>
    </row>
    <row r="130" spans="2:6" s="109" customFormat="1" ht="13.5" customHeight="1">
      <c r="B130" s="109" t="s">
        <v>547</v>
      </c>
      <c r="C130" s="108"/>
      <c r="D130" s="106"/>
      <c r="E130" s="108">
        <f>SUM(E128:E129)</f>
        <v>208</v>
      </c>
      <c r="F130" s="172"/>
    </row>
    <row r="131" spans="3:6" s="109" customFormat="1" ht="13.5" customHeight="1">
      <c r="C131" s="108"/>
      <c r="D131" s="106"/>
      <c r="E131" s="108"/>
      <c r="F131" s="172"/>
    </row>
    <row r="132" spans="2:6" s="109" customFormat="1" ht="13.5" customHeight="1">
      <c r="B132" s="109" t="s">
        <v>65</v>
      </c>
      <c r="C132" s="108"/>
      <c r="D132" s="106"/>
      <c r="E132" s="108"/>
      <c r="F132" s="172"/>
    </row>
    <row r="133" spans="1:6" s="109" customFormat="1" ht="13.5" customHeight="1">
      <c r="A133" s="101" t="s">
        <v>725</v>
      </c>
      <c r="B133" s="101" t="s">
        <v>99</v>
      </c>
      <c r="C133" s="108"/>
      <c r="D133" s="106"/>
      <c r="E133" s="106">
        <v>1740</v>
      </c>
      <c r="F133" s="172"/>
    </row>
    <row r="134" spans="1:6" s="109" customFormat="1" ht="13.5" customHeight="1">
      <c r="A134" s="101" t="s">
        <v>726</v>
      </c>
      <c r="B134" s="101" t="s">
        <v>835</v>
      </c>
      <c r="C134" s="106">
        <v>1250</v>
      </c>
      <c r="D134" s="106">
        <v>1250</v>
      </c>
      <c r="E134" s="106">
        <v>1216</v>
      </c>
      <c r="F134" s="172">
        <f t="shared" si="1"/>
        <v>97.28</v>
      </c>
    </row>
    <row r="135" spans="1:6" s="109" customFormat="1" ht="13.5" customHeight="1">
      <c r="A135" s="101" t="s">
        <v>727</v>
      </c>
      <c r="B135" s="101" t="s">
        <v>366</v>
      </c>
      <c r="C135" s="106">
        <v>250</v>
      </c>
      <c r="D135" s="106">
        <v>250</v>
      </c>
      <c r="E135" s="106">
        <v>591</v>
      </c>
      <c r="F135" s="172">
        <f t="shared" si="1"/>
        <v>236.39999999999998</v>
      </c>
    </row>
    <row r="136" spans="2:6" s="109" customFormat="1" ht="13.5" customHeight="1">
      <c r="B136" s="109" t="s">
        <v>320</v>
      </c>
      <c r="C136" s="108">
        <f>SUM(C133:C135)</f>
        <v>1500</v>
      </c>
      <c r="D136" s="108">
        <f>SUM(D133:D135)</f>
        <v>1500</v>
      </c>
      <c r="E136" s="108">
        <f>SUM(E133:E135)</f>
        <v>3547</v>
      </c>
      <c r="F136" s="173">
        <f t="shared" si="1"/>
        <v>236.46666666666664</v>
      </c>
    </row>
    <row r="137" spans="3:6" s="109" customFormat="1" ht="13.5" customHeight="1">
      <c r="C137" s="108"/>
      <c r="D137" s="106"/>
      <c r="E137" s="108"/>
      <c r="F137" s="172"/>
    </row>
    <row r="138" spans="2:6" s="109" customFormat="1" ht="13.5" customHeight="1">
      <c r="B138" s="109" t="s">
        <v>266</v>
      </c>
      <c r="C138" s="108">
        <f>C106+C114+C125+C136+C119+C130</f>
        <v>17619.6</v>
      </c>
      <c r="D138" s="108">
        <f>D106+D114+D125+D136+D119+D130</f>
        <v>27220</v>
      </c>
      <c r="E138" s="108">
        <f>E106+E114+E125+E136+E119+E130</f>
        <v>25591</v>
      </c>
      <c r="F138" s="173">
        <f t="shared" si="1"/>
        <v>94.01542983100661</v>
      </c>
    </row>
    <row r="139" spans="2:6" s="109" customFormat="1" ht="13.5" customHeight="1">
      <c r="B139" s="109" t="s">
        <v>267</v>
      </c>
      <c r="C139" s="108">
        <f>C106+C136</f>
        <v>12120</v>
      </c>
      <c r="D139" s="108">
        <v>20820</v>
      </c>
      <c r="E139" s="108">
        <v>8149</v>
      </c>
      <c r="F139" s="173">
        <f t="shared" si="1"/>
        <v>39.1402497598463</v>
      </c>
    </row>
    <row r="140" spans="3:6" s="109" customFormat="1" ht="13.5" customHeight="1">
      <c r="C140" s="108"/>
      <c r="D140" s="106"/>
      <c r="E140" s="108"/>
      <c r="F140" s="173"/>
    </row>
    <row r="141" spans="2:6" s="109" customFormat="1" ht="13.5" customHeight="1">
      <c r="B141" s="109" t="s">
        <v>659</v>
      </c>
      <c r="C141" s="108">
        <f>C25+C109+C110</f>
        <v>84500</v>
      </c>
      <c r="D141" s="108">
        <f>D25+D109+D110</f>
        <v>98200</v>
      </c>
      <c r="E141" s="108">
        <f>E25+E109+E110</f>
        <v>3025</v>
      </c>
      <c r="F141" s="173">
        <f t="shared" si="1"/>
        <v>3.080448065173116</v>
      </c>
    </row>
    <row r="142" spans="2:6" s="109" customFormat="1" ht="13.5" customHeight="1">
      <c r="B142" s="109" t="s">
        <v>660</v>
      </c>
      <c r="C142" s="108">
        <f>C77+C106+C112+C111+C125+C136+C119+C130</f>
        <v>152416.6</v>
      </c>
      <c r="D142" s="108">
        <f>D77+D106+D112+D111+D125+D136+D119+D130</f>
        <v>219610</v>
      </c>
      <c r="E142" s="108">
        <f>E77+E106+E112+E111+E125+E136+E119+E130</f>
        <v>100493</v>
      </c>
      <c r="F142" s="173">
        <f t="shared" si="1"/>
        <v>45.75975593096854</v>
      </c>
    </row>
    <row r="143" spans="2:6" s="109" customFormat="1" ht="13.5" customHeight="1">
      <c r="B143" s="109" t="s">
        <v>661</v>
      </c>
      <c r="C143" s="108">
        <f>C113+C81</f>
        <v>1484</v>
      </c>
      <c r="D143" s="108">
        <f>D113+D81</f>
        <v>2584</v>
      </c>
      <c r="E143" s="108">
        <f>E113+E81</f>
        <v>1687</v>
      </c>
      <c r="F143" s="173">
        <f t="shared" si="1"/>
        <v>65.28637770897832</v>
      </c>
    </row>
    <row r="144" spans="2:6" s="109" customFormat="1" ht="13.5" customHeight="1">
      <c r="B144" s="109" t="s">
        <v>662</v>
      </c>
      <c r="C144" s="108">
        <f>C92</f>
        <v>6630</v>
      </c>
      <c r="D144" s="108">
        <f>D92</f>
        <v>5900</v>
      </c>
      <c r="E144" s="108">
        <f>E92</f>
        <v>6660</v>
      </c>
      <c r="F144" s="173">
        <f t="shared" si="1"/>
        <v>112.88135593220339</v>
      </c>
    </row>
    <row r="145" spans="2:6" s="109" customFormat="1" ht="13.5" customHeight="1">
      <c r="B145" s="103" t="s">
        <v>663</v>
      </c>
      <c r="C145" s="108">
        <f>C94</f>
        <v>3000</v>
      </c>
      <c r="D145" s="108">
        <f>D94</f>
        <v>3000</v>
      </c>
      <c r="E145" s="108">
        <f>E94</f>
        <v>800</v>
      </c>
      <c r="F145" s="173">
        <f t="shared" si="1"/>
        <v>26.666666666666668</v>
      </c>
    </row>
    <row r="146" spans="3:6" ht="13.5" customHeight="1">
      <c r="C146" s="106"/>
      <c r="D146" s="106"/>
      <c r="E146" s="106"/>
      <c r="F146" s="173"/>
    </row>
    <row r="147" spans="2:6" s="109" customFormat="1" ht="13.5" customHeight="1">
      <c r="B147" s="109" t="s">
        <v>199</v>
      </c>
      <c r="C147" s="108">
        <f>C138-C139+C98</f>
        <v>248030.6</v>
      </c>
      <c r="D147" s="108">
        <f>D138-D139+D98</f>
        <v>329294</v>
      </c>
      <c r="E147" s="108">
        <f>E138-E139+E98</f>
        <v>112665</v>
      </c>
      <c r="F147" s="173">
        <f t="shared" si="1"/>
        <v>34.21410654308916</v>
      </c>
    </row>
    <row r="148" spans="3:4" ht="13.5" customHeight="1">
      <c r="C148" s="106"/>
      <c r="D148" s="106"/>
    </row>
    <row r="149" spans="3:4" ht="13.5" customHeight="1">
      <c r="C149" s="106"/>
      <c r="D149" s="106"/>
    </row>
    <row r="150" spans="3:4" ht="13.5" customHeight="1">
      <c r="C150" s="106"/>
      <c r="D150" s="106"/>
    </row>
    <row r="151" spans="3:4" ht="13.5" customHeight="1">
      <c r="C151" s="106"/>
      <c r="D151" s="106"/>
    </row>
    <row r="152" spans="3:4" ht="13.5" customHeight="1">
      <c r="C152" s="106"/>
      <c r="D152" s="106"/>
    </row>
    <row r="153" spans="3:4" ht="13.5" customHeight="1">
      <c r="C153" s="106"/>
      <c r="D153" s="106"/>
    </row>
    <row r="154" spans="3:4" ht="13.5" customHeight="1">
      <c r="C154" s="106"/>
      <c r="D154" s="106"/>
    </row>
    <row r="155" spans="3:4" ht="13.5" customHeight="1">
      <c r="C155" s="106"/>
      <c r="D155" s="106"/>
    </row>
    <row r="156" spans="3:4" ht="13.5" customHeight="1">
      <c r="C156" s="106"/>
      <c r="D156" s="106"/>
    </row>
    <row r="157" spans="3:4" ht="13.5" customHeight="1">
      <c r="C157" s="106"/>
      <c r="D157" s="106"/>
    </row>
    <row r="158" spans="3:4" ht="13.5" customHeight="1">
      <c r="C158" s="106"/>
      <c r="D158" s="106"/>
    </row>
    <row r="159" spans="3:4" ht="13.5" customHeight="1">
      <c r="C159" s="106"/>
      <c r="D159" s="106"/>
    </row>
    <row r="160" spans="3:4" ht="13.5" customHeight="1">
      <c r="C160" s="106"/>
      <c r="D160" s="106"/>
    </row>
    <row r="161" spans="3:4" ht="13.5" customHeight="1">
      <c r="C161" s="106"/>
      <c r="D161" s="106"/>
    </row>
    <row r="162" spans="3:4" ht="13.5" customHeight="1">
      <c r="C162" s="106"/>
      <c r="D162" s="106"/>
    </row>
    <row r="163" spans="3:4" ht="13.5" customHeight="1">
      <c r="C163" s="106"/>
      <c r="D163" s="106"/>
    </row>
    <row r="164" spans="3:4" ht="13.5" customHeight="1">
      <c r="C164" s="106"/>
      <c r="D164" s="106"/>
    </row>
    <row r="165" spans="3:4" ht="13.5" customHeight="1">
      <c r="C165" s="106"/>
      <c r="D165" s="106"/>
    </row>
    <row r="166" spans="3:4" ht="13.5" customHeight="1">
      <c r="C166" s="106"/>
      <c r="D166" s="106"/>
    </row>
    <row r="167" spans="3:4" ht="13.5" customHeight="1">
      <c r="C167" s="106"/>
      <c r="D167" s="106"/>
    </row>
    <row r="168" spans="3:4" ht="13.5" customHeight="1">
      <c r="C168" s="106"/>
      <c r="D168" s="106"/>
    </row>
    <row r="169" spans="3:4" ht="13.5" customHeight="1">
      <c r="C169" s="106"/>
      <c r="D169" s="106"/>
    </row>
    <row r="170" spans="3:4" ht="13.5" customHeight="1">
      <c r="C170" s="106"/>
      <c r="D170" s="106"/>
    </row>
    <row r="171" spans="3:4" ht="13.5" customHeight="1">
      <c r="C171" s="106"/>
      <c r="D171" s="106"/>
    </row>
    <row r="172" spans="3:4" ht="13.5" customHeight="1">
      <c r="C172" s="106"/>
      <c r="D172" s="106"/>
    </row>
    <row r="173" spans="3:4" ht="13.5" customHeight="1">
      <c r="C173" s="106"/>
      <c r="D173" s="106"/>
    </row>
    <row r="174" spans="3:4" ht="13.5" customHeight="1">
      <c r="C174" s="106"/>
      <c r="D174" s="106"/>
    </row>
    <row r="175" spans="3:4" ht="13.5" customHeight="1">
      <c r="C175" s="106"/>
      <c r="D175" s="106"/>
    </row>
    <row r="176" spans="3:4" ht="13.5" customHeight="1">
      <c r="C176" s="106"/>
      <c r="D176" s="106"/>
    </row>
    <row r="177" spans="3:4" ht="13.5" customHeight="1">
      <c r="C177" s="106"/>
      <c r="D177" s="106"/>
    </row>
    <row r="178" spans="3:4" ht="13.5" customHeight="1">
      <c r="C178" s="106"/>
      <c r="D178" s="106"/>
    </row>
    <row r="179" spans="3:4" ht="13.5" customHeight="1">
      <c r="C179" s="106"/>
      <c r="D179" s="106"/>
    </row>
    <row r="180" spans="3:4" ht="13.5" customHeight="1">
      <c r="C180" s="106"/>
      <c r="D180" s="106"/>
    </row>
    <row r="181" spans="3:4" ht="13.5" customHeight="1">
      <c r="C181" s="106"/>
      <c r="D181" s="106"/>
    </row>
    <row r="182" spans="3:4" ht="13.5" customHeight="1">
      <c r="C182" s="106"/>
      <c r="D182" s="106"/>
    </row>
    <row r="183" spans="3:4" ht="13.5" customHeight="1">
      <c r="C183" s="106"/>
      <c r="D183" s="106"/>
    </row>
    <row r="184" spans="3:4" ht="13.5" customHeight="1">
      <c r="C184" s="106"/>
      <c r="D184" s="106"/>
    </row>
    <row r="185" spans="3:4" ht="13.5" customHeight="1">
      <c r="C185" s="106"/>
      <c r="D185" s="106"/>
    </row>
    <row r="186" spans="3:4" ht="13.5" customHeight="1">
      <c r="C186" s="106"/>
      <c r="D186" s="106"/>
    </row>
    <row r="187" spans="3:4" ht="13.5" customHeight="1">
      <c r="C187" s="106"/>
      <c r="D187" s="106"/>
    </row>
    <row r="188" spans="3:4" ht="13.5" customHeight="1">
      <c r="C188" s="106"/>
      <c r="D188" s="106"/>
    </row>
    <row r="189" spans="3:4" ht="13.5" customHeight="1">
      <c r="C189" s="106"/>
      <c r="D189" s="106"/>
    </row>
    <row r="190" spans="3:4" ht="13.5" customHeight="1">
      <c r="C190" s="106"/>
      <c r="D190" s="106"/>
    </row>
    <row r="191" spans="3:4" ht="13.5" customHeight="1">
      <c r="C191" s="106"/>
      <c r="D191" s="106"/>
    </row>
    <row r="192" spans="3:4" ht="13.5" customHeight="1">
      <c r="C192" s="106"/>
      <c r="D192" s="106"/>
    </row>
    <row r="193" spans="3:4" ht="13.5" customHeight="1">
      <c r="C193" s="106"/>
      <c r="D193" s="106"/>
    </row>
    <row r="194" spans="3:4" ht="13.5" customHeight="1">
      <c r="C194" s="106"/>
      <c r="D194" s="106"/>
    </row>
    <row r="195" spans="3:4" ht="13.5" customHeight="1">
      <c r="C195" s="106"/>
      <c r="D195" s="106"/>
    </row>
    <row r="196" spans="3:4" ht="13.5" customHeight="1">
      <c r="C196" s="106"/>
      <c r="D196" s="106"/>
    </row>
    <row r="197" spans="3:4" ht="13.5" customHeight="1">
      <c r="C197" s="106"/>
      <c r="D197" s="106"/>
    </row>
    <row r="198" spans="3:4" ht="13.5" customHeight="1">
      <c r="C198" s="106"/>
      <c r="D198" s="106"/>
    </row>
    <row r="199" spans="3:4" ht="13.5" customHeight="1">
      <c r="C199" s="106"/>
      <c r="D199" s="106"/>
    </row>
    <row r="200" spans="3:4" ht="13.5" customHeight="1">
      <c r="C200" s="106"/>
      <c r="D200" s="106"/>
    </row>
    <row r="201" spans="3:4" ht="13.5" customHeight="1">
      <c r="C201" s="106"/>
      <c r="D201" s="106"/>
    </row>
    <row r="202" spans="3:4" ht="13.5" customHeight="1">
      <c r="C202" s="106"/>
      <c r="D202" s="106"/>
    </row>
    <row r="203" spans="3:4" ht="13.5" customHeight="1">
      <c r="C203" s="106"/>
      <c r="D203" s="106"/>
    </row>
    <row r="204" spans="3:4" ht="13.5" customHeight="1">
      <c r="C204" s="106"/>
      <c r="D204" s="106"/>
    </row>
    <row r="205" spans="3:4" ht="13.5" customHeight="1">
      <c r="C205" s="106"/>
      <c r="D205" s="106"/>
    </row>
    <row r="206" spans="3:4" ht="13.5" customHeight="1">
      <c r="C206" s="106"/>
      <c r="D206" s="106"/>
    </row>
    <row r="207" spans="3:4" ht="13.5" customHeight="1">
      <c r="C207" s="106"/>
      <c r="D207" s="106"/>
    </row>
    <row r="208" spans="3:4" ht="13.5" customHeight="1">
      <c r="C208" s="106"/>
      <c r="D208" s="106"/>
    </row>
    <row r="209" spans="3:4" ht="13.5" customHeight="1">
      <c r="C209" s="106"/>
      <c r="D209" s="106"/>
    </row>
    <row r="210" spans="3:4" ht="13.5" customHeight="1">
      <c r="C210" s="106"/>
      <c r="D210" s="106"/>
    </row>
    <row r="211" spans="3:4" ht="13.5" customHeight="1">
      <c r="C211" s="106"/>
      <c r="D211" s="106"/>
    </row>
    <row r="212" spans="3:4" ht="13.5" customHeight="1">
      <c r="C212" s="106"/>
      <c r="D212" s="106"/>
    </row>
    <row r="213" spans="3:4" ht="13.5" customHeight="1">
      <c r="C213" s="106"/>
      <c r="D213" s="106"/>
    </row>
    <row r="214" spans="3:4" ht="13.5" customHeight="1">
      <c r="C214" s="106"/>
      <c r="D214" s="106"/>
    </row>
    <row r="215" spans="3:4" ht="13.5" customHeight="1">
      <c r="C215" s="106"/>
      <c r="D215" s="106"/>
    </row>
    <row r="216" spans="3:4" ht="13.5" customHeight="1">
      <c r="C216" s="106"/>
      <c r="D216" s="106"/>
    </row>
    <row r="217" spans="3:4" ht="13.5" customHeight="1">
      <c r="C217" s="106"/>
      <c r="D217" s="106"/>
    </row>
    <row r="218" spans="3:4" ht="13.5" customHeight="1">
      <c r="C218" s="106"/>
      <c r="D218" s="106"/>
    </row>
    <row r="219" spans="3:4" ht="13.5" customHeight="1">
      <c r="C219" s="106"/>
      <c r="D219" s="106"/>
    </row>
    <row r="220" spans="3:4" ht="13.5" customHeight="1">
      <c r="C220" s="106"/>
      <c r="D220" s="106"/>
    </row>
    <row r="221" spans="3:4" ht="13.5" customHeight="1">
      <c r="C221" s="106"/>
      <c r="D221" s="106"/>
    </row>
    <row r="222" spans="3:4" ht="13.5" customHeight="1">
      <c r="C222" s="106"/>
      <c r="D222" s="106"/>
    </row>
    <row r="223" spans="3:4" ht="13.5" customHeight="1">
      <c r="C223" s="106"/>
      <c r="D223" s="106"/>
    </row>
    <row r="224" spans="3:4" ht="13.5" customHeight="1">
      <c r="C224" s="106"/>
      <c r="D224" s="106"/>
    </row>
    <row r="225" spans="3:4" ht="13.5" customHeight="1">
      <c r="C225" s="106"/>
      <c r="D225" s="106"/>
    </row>
    <row r="226" spans="3:4" ht="13.5" customHeight="1">
      <c r="C226" s="106"/>
      <c r="D226" s="106"/>
    </row>
    <row r="227" spans="3:4" ht="13.5" customHeight="1">
      <c r="C227" s="106"/>
      <c r="D227" s="106"/>
    </row>
    <row r="228" spans="3:4" ht="13.5" customHeight="1">
      <c r="C228" s="106"/>
      <c r="D228" s="106"/>
    </row>
    <row r="229" spans="3:4" ht="13.5" customHeight="1">
      <c r="C229" s="106"/>
      <c r="D229" s="106"/>
    </row>
    <row r="230" spans="3:4" ht="13.5" customHeight="1">
      <c r="C230" s="106"/>
      <c r="D230" s="106"/>
    </row>
    <row r="231" spans="3:4" ht="13.5" customHeight="1">
      <c r="C231" s="106"/>
      <c r="D231" s="106"/>
    </row>
    <row r="232" spans="3:4" ht="13.5" customHeight="1">
      <c r="C232" s="106"/>
      <c r="D232" s="106"/>
    </row>
    <row r="233" spans="3:4" ht="13.5" customHeight="1">
      <c r="C233" s="106"/>
      <c r="D233" s="106"/>
    </row>
    <row r="234" spans="3:4" ht="13.5" customHeight="1">
      <c r="C234" s="106"/>
      <c r="D234" s="106"/>
    </row>
    <row r="235" spans="3:4" ht="13.5" customHeight="1">
      <c r="C235" s="106"/>
      <c r="D235" s="106"/>
    </row>
    <row r="236" spans="3:4" ht="13.5" customHeight="1">
      <c r="C236" s="106"/>
      <c r="D236" s="106"/>
    </row>
    <row r="237" spans="3:4" ht="13.5" customHeight="1">
      <c r="C237" s="106"/>
      <c r="D237" s="106"/>
    </row>
    <row r="238" spans="3:4" ht="13.5" customHeight="1">
      <c r="C238" s="106"/>
      <c r="D238" s="106"/>
    </row>
    <row r="239" spans="3:4" ht="13.5" customHeight="1">
      <c r="C239" s="106"/>
      <c r="D239" s="106"/>
    </row>
    <row r="240" spans="3:4" ht="13.5" customHeight="1">
      <c r="C240" s="106"/>
      <c r="D240" s="106"/>
    </row>
    <row r="241" spans="3:4" ht="13.5" customHeight="1">
      <c r="C241" s="106"/>
      <c r="D241" s="106"/>
    </row>
    <row r="242" spans="3:4" ht="13.5" customHeight="1">
      <c r="C242" s="106"/>
      <c r="D242" s="106"/>
    </row>
    <row r="243" spans="3:4" ht="13.5" customHeight="1">
      <c r="C243" s="106"/>
      <c r="D243" s="106"/>
    </row>
    <row r="244" spans="3:4" ht="13.5" customHeight="1">
      <c r="C244" s="106"/>
      <c r="D244" s="106"/>
    </row>
    <row r="245" spans="3:4" ht="13.5" customHeight="1">
      <c r="C245" s="106"/>
      <c r="D245" s="106"/>
    </row>
    <row r="246" spans="3:4" ht="13.5" customHeight="1">
      <c r="C246" s="106"/>
      <c r="D246" s="106"/>
    </row>
    <row r="247" spans="3:4" ht="13.5" customHeight="1">
      <c r="C247" s="106"/>
      <c r="D247" s="106"/>
    </row>
    <row r="248" spans="3:4" ht="13.5" customHeight="1">
      <c r="C248" s="106"/>
      <c r="D248" s="106"/>
    </row>
    <row r="249" spans="3:4" ht="13.5" customHeight="1">
      <c r="C249" s="106"/>
      <c r="D249" s="106"/>
    </row>
    <row r="250" spans="3:4" ht="13.5" customHeight="1">
      <c r="C250" s="106"/>
      <c r="D250" s="106"/>
    </row>
    <row r="251" spans="3:4" ht="13.5" customHeight="1">
      <c r="C251" s="106"/>
      <c r="D251" s="106"/>
    </row>
    <row r="252" spans="3:4" ht="13.5" customHeight="1">
      <c r="C252" s="106"/>
      <c r="D252" s="106"/>
    </row>
    <row r="253" spans="3:4" ht="13.5" customHeight="1">
      <c r="C253" s="106"/>
      <c r="D253" s="106"/>
    </row>
    <row r="254" spans="3:4" ht="13.5" customHeight="1">
      <c r="C254" s="106"/>
      <c r="D254" s="106"/>
    </row>
    <row r="255" spans="3:4" ht="13.5" customHeight="1">
      <c r="C255" s="106"/>
      <c r="D255" s="106"/>
    </row>
    <row r="256" spans="3:4" ht="13.5" customHeight="1">
      <c r="C256" s="106"/>
      <c r="D256" s="106"/>
    </row>
  </sheetData>
  <mergeCells count="6">
    <mergeCell ref="A1:F1"/>
    <mergeCell ref="A6:B6"/>
    <mergeCell ref="A2:F2"/>
    <mergeCell ref="A3:F3"/>
    <mergeCell ref="A4:F4"/>
    <mergeCell ref="A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V18"/>
  <sheetViews>
    <sheetView workbookViewId="0" topLeftCell="F1">
      <selection activeCell="K24" sqref="K24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3" width="8.421875" style="0" bestFit="1" customWidth="1"/>
    <col min="4" max="5" width="8.421875" style="0" customWidth="1"/>
    <col min="6" max="6" width="8.421875" style="0" bestFit="1" customWidth="1"/>
    <col min="7" max="8" width="8.421875" style="0" customWidth="1"/>
    <col min="9" max="9" width="8.421875" style="0" bestFit="1" customWidth="1"/>
    <col min="10" max="11" width="8.421875" style="0" customWidth="1"/>
    <col min="12" max="12" width="8.421875" style="0" bestFit="1" customWidth="1"/>
    <col min="13" max="13" width="8.421875" style="0" customWidth="1"/>
    <col min="14" max="15" width="4.421875" style="0" customWidth="1"/>
    <col min="16" max="16" width="7.00390625" style="0" bestFit="1" customWidth="1"/>
    <col min="17" max="19" width="7.28125" style="0" bestFit="1" customWidth="1"/>
    <col min="20" max="20" width="10.140625" style="0" customWidth="1"/>
    <col min="21" max="21" width="10.140625" style="0" bestFit="1" customWidth="1"/>
    <col min="22" max="22" width="10.140625" style="0" customWidth="1"/>
  </cols>
  <sheetData>
    <row r="1" spans="17:22" ht="15.75">
      <c r="Q1" s="212" t="s">
        <v>145</v>
      </c>
      <c r="R1" s="212"/>
      <c r="S1" s="212"/>
      <c r="T1" s="212"/>
      <c r="U1" s="212"/>
      <c r="V1" s="212"/>
    </row>
    <row r="2" spans="1:22" s="1" customFormat="1" ht="15.75">
      <c r="A2" s="214" t="s">
        <v>351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s="1" customFormat="1" ht="15.75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s="1" customFormat="1" ht="15.75">
      <c r="A4" s="214" t="s">
        <v>146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1" customFormat="1" ht="15.75">
      <c r="A5" s="214" t="s">
        <v>343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16" s="1" customFormat="1" ht="15.75">
      <c r="A6" s="7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5" customFormat="1" ht="24.75" customHeight="1">
      <c r="A7" s="209" t="s">
        <v>344</v>
      </c>
      <c r="B7" s="209" t="s">
        <v>147</v>
      </c>
      <c r="C7" s="209"/>
      <c r="D7" s="209"/>
      <c r="E7" s="209" t="s">
        <v>149</v>
      </c>
      <c r="F7" s="209"/>
      <c r="G7" s="209"/>
      <c r="H7" s="209" t="s">
        <v>141</v>
      </c>
      <c r="I7" s="209"/>
      <c r="J7" s="209"/>
      <c r="K7" s="209" t="s">
        <v>148</v>
      </c>
      <c r="L7" s="209"/>
      <c r="M7" s="209"/>
      <c r="N7" s="209" t="s">
        <v>142</v>
      </c>
      <c r="O7" s="209"/>
      <c r="P7" s="209"/>
      <c r="Q7" s="209" t="s">
        <v>143</v>
      </c>
      <c r="R7" s="209"/>
      <c r="S7" s="209"/>
      <c r="T7" s="209" t="s">
        <v>353</v>
      </c>
      <c r="U7" s="209"/>
      <c r="V7" s="209"/>
    </row>
    <row r="8" spans="1:22" s="15" customFormat="1" ht="39.75" customHeight="1">
      <c r="A8" s="209"/>
      <c r="B8" s="6" t="s">
        <v>873</v>
      </c>
      <c r="C8" s="6" t="s">
        <v>869</v>
      </c>
      <c r="D8" s="6" t="s">
        <v>899</v>
      </c>
      <c r="E8" s="6" t="s">
        <v>873</v>
      </c>
      <c r="F8" s="6" t="s">
        <v>869</v>
      </c>
      <c r="G8" s="6" t="s">
        <v>899</v>
      </c>
      <c r="H8" s="6" t="s">
        <v>873</v>
      </c>
      <c r="I8" s="6" t="s">
        <v>869</v>
      </c>
      <c r="J8" s="6" t="s">
        <v>899</v>
      </c>
      <c r="K8" s="6" t="s">
        <v>873</v>
      </c>
      <c r="L8" s="6" t="s">
        <v>869</v>
      </c>
      <c r="M8" s="6" t="s">
        <v>899</v>
      </c>
      <c r="N8" s="6" t="s">
        <v>873</v>
      </c>
      <c r="O8" s="6" t="s">
        <v>869</v>
      </c>
      <c r="P8" s="6" t="s">
        <v>899</v>
      </c>
      <c r="Q8" s="6" t="s">
        <v>873</v>
      </c>
      <c r="R8" s="6" t="s">
        <v>869</v>
      </c>
      <c r="S8" s="6" t="s">
        <v>899</v>
      </c>
      <c r="T8" s="6" t="s">
        <v>873</v>
      </c>
      <c r="U8" s="6" t="s">
        <v>869</v>
      </c>
      <c r="V8" s="6" t="s">
        <v>899</v>
      </c>
    </row>
    <row r="9" spans="2:20" s="15" customFormat="1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2" s="1" customFormat="1" ht="24.75" customHeight="1">
      <c r="A10" s="76" t="s">
        <v>567</v>
      </c>
      <c r="B10" s="44">
        <v>262840</v>
      </c>
      <c r="C10" s="44">
        <v>273565</v>
      </c>
      <c r="D10" s="44">
        <v>171938</v>
      </c>
      <c r="E10" s="44">
        <v>78632</v>
      </c>
      <c r="F10" s="44">
        <v>82035</v>
      </c>
      <c r="G10" s="44">
        <v>48470</v>
      </c>
      <c r="H10" s="44">
        <v>250439</v>
      </c>
      <c r="I10" s="44">
        <v>247594</v>
      </c>
      <c r="J10" s="44">
        <v>129756</v>
      </c>
      <c r="K10" s="44">
        <v>129386</v>
      </c>
      <c r="L10" s="44">
        <v>132672</v>
      </c>
      <c r="M10" s="44">
        <v>117843</v>
      </c>
      <c r="N10" s="44"/>
      <c r="O10" s="44"/>
      <c r="P10" s="44"/>
      <c r="Q10" s="44">
        <v>34105</v>
      </c>
      <c r="R10" s="44">
        <v>34105</v>
      </c>
      <c r="S10" s="44">
        <v>22324</v>
      </c>
      <c r="T10" s="44">
        <f>B10+E10+H10+K10+N10+Q10</f>
        <v>755402</v>
      </c>
      <c r="U10" s="44">
        <f>C10+F10+I10+L10+O10+R10</f>
        <v>769971</v>
      </c>
      <c r="V10" s="44">
        <f>D10+G10+J10+M10+P10+S10</f>
        <v>490331</v>
      </c>
    </row>
    <row r="11" spans="1:22" s="1" customFormat="1" ht="24.75" customHeight="1">
      <c r="A11" s="15" t="s">
        <v>337</v>
      </c>
      <c r="B11" s="43">
        <v>148775</v>
      </c>
      <c r="C11" s="43">
        <v>153475</v>
      </c>
      <c r="D11" s="43">
        <v>106720</v>
      </c>
      <c r="E11" s="43">
        <v>41699</v>
      </c>
      <c r="F11" s="43">
        <v>43203</v>
      </c>
      <c r="G11" s="43">
        <v>29856</v>
      </c>
      <c r="H11" s="43">
        <v>117936</v>
      </c>
      <c r="I11" s="43">
        <v>117736</v>
      </c>
      <c r="J11" s="43">
        <v>82150</v>
      </c>
      <c r="K11" s="43"/>
      <c r="L11" s="43"/>
      <c r="M11" s="44"/>
      <c r="N11" s="43"/>
      <c r="O11" s="43"/>
      <c r="P11" s="43"/>
      <c r="Q11" s="43"/>
      <c r="R11" s="43"/>
      <c r="S11" s="44">
        <f aca="true" t="shared" si="0" ref="S11:S16">Q11+R11</f>
        <v>0</v>
      </c>
      <c r="T11" s="44">
        <f aca="true" t="shared" si="1" ref="T11:V18">B11+E11+H11+K11+N11+Q11</f>
        <v>308410</v>
      </c>
      <c r="U11" s="44">
        <f t="shared" si="1"/>
        <v>314414</v>
      </c>
      <c r="V11" s="44">
        <f t="shared" si="1"/>
        <v>218726</v>
      </c>
    </row>
    <row r="12" spans="1:22" s="1" customFormat="1" ht="24.75" customHeight="1">
      <c r="A12" s="15" t="s">
        <v>338</v>
      </c>
      <c r="B12" s="43">
        <v>101266</v>
      </c>
      <c r="C12" s="43">
        <v>104434</v>
      </c>
      <c r="D12" s="43">
        <v>76133</v>
      </c>
      <c r="E12" s="43">
        <v>29381</v>
      </c>
      <c r="F12" s="43">
        <v>30395</v>
      </c>
      <c r="G12" s="43">
        <v>23025</v>
      </c>
      <c r="H12" s="43">
        <v>15065</v>
      </c>
      <c r="I12" s="43">
        <v>15065</v>
      </c>
      <c r="J12" s="43">
        <v>11074</v>
      </c>
      <c r="K12" s="43"/>
      <c r="L12" s="43"/>
      <c r="M12" s="44"/>
      <c r="N12" s="43">
        <v>39</v>
      </c>
      <c r="O12" s="43">
        <v>39</v>
      </c>
      <c r="P12" s="43"/>
      <c r="Q12" s="43"/>
      <c r="R12" s="43"/>
      <c r="S12" s="44">
        <f t="shared" si="0"/>
        <v>0</v>
      </c>
      <c r="T12" s="44">
        <f t="shared" si="1"/>
        <v>145751</v>
      </c>
      <c r="U12" s="44">
        <f t="shared" si="1"/>
        <v>149933</v>
      </c>
      <c r="V12" s="44">
        <f t="shared" si="1"/>
        <v>110232</v>
      </c>
    </row>
    <row r="13" spans="1:22" s="1" customFormat="1" ht="24.75" customHeight="1">
      <c r="A13" s="15" t="s">
        <v>568</v>
      </c>
      <c r="B13" s="43">
        <v>166145</v>
      </c>
      <c r="C13" s="43">
        <v>173276</v>
      </c>
      <c r="D13" s="43">
        <v>126815</v>
      </c>
      <c r="E13" s="43">
        <v>48044</v>
      </c>
      <c r="F13" s="43">
        <v>50326</v>
      </c>
      <c r="G13" s="43">
        <v>35921</v>
      </c>
      <c r="H13" s="43">
        <v>32762</v>
      </c>
      <c r="I13" s="43">
        <v>32762</v>
      </c>
      <c r="J13" s="43">
        <v>24185</v>
      </c>
      <c r="K13" s="43"/>
      <c r="L13" s="43"/>
      <c r="M13" s="44"/>
      <c r="N13" s="43"/>
      <c r="O13" s="43"/>
      <c r="P13" s="43"/>
      <c r="Q13" s="43"/>
      <c r="R13" s="43"/>
      <c r="S13" s="44">
        <f t="shared" si="0"/>
        <v>0</v>
      </c>
      <c r="T13" s="44">
        <f t="shared" si="1"/>
        <v>246951</v>
      </c>
      <c r="U13" s="44">
        <f t="shared" si="1"/>
        <v>256364</v>
      </c>
      <c r="V13" s="44">
        <f t="shared" si="1"/>
        <v>186921</v>
      </c>
    </row>
    <row r="14" spans="1:22" s="1" customFormat="1" ht="24.75" customHeight="1">
      <c r="A14" s="15" t="s">
        <v>882</v>
      </c>
      <c r="B14" s="43">
        <v>69881</v>
      </c>
      <c r="C14" s="43">
        <v>72281</v>
      </c>
      <c r="D14" s="43">
        <v>50976</v>
      </c>
      <c r="E14" s="43">
        <v>20123</v>
      </c>
      <c r="F14" s="43">
        <v>20891</v>
      </c>
      <c r="G14" s="43">
        <v>15084</v>
      </c>
      <c r="H14" s="43">
        <v>13509</v>
      </c>
      <c r="I14" s="43">
        <v>15389</v>
      </c>
      <c r="J14" s="43">
        <v>8826</v>
      </c>
      <c r="K14" s="43"/>
      <c r="L14" s="43"/>
      <c r="M14" s="44"/>
      <c r="N14" s="43"/>
      <c r="O14" s="43"/>
      <c r="P14" s="43"/>
      <c r="Q14" s="43"/>
      <c r="R14" s="43"/>
      <c r="S14" s="44">
        <f t="shared" si="0"/>
        <v>0</v>
      </c>
      <c r="T14" s="44">
        <f t="shared" si="1"/>
        <v>103513</v>
      </c>
      <c r="U14" s="44">
        <f t="shared" si="1"/>
        <v>108561</v>
      </c>
      <c r="V14" s="44">
        <f t="shared" si="1"/>
        <v>74886</v>
      </c>
    </row>
    <row r="15" spans="1:22" s="1" customFormat="1" ht="24.75" customHeight="1">
      <c r="A15" s="15" t="s">
        <v>569</v>
      </c>
      <c r="B15" s="43">
        <v>98132</v>
      </c>
      <c r="C15" s="43">
        <v>101332</v>
      </c>
      <c r="D15" s="43">
        <v>69320</v>
      </c>
      <c r="E15" s="43">
        <v>27173</v>
      </c>
      <c r="F15" s="43">
        <v>28197</v>
      </c>
      <c r="G15" s="43">
        <v>20012</v>
      </c>
      <c r="H15" s="43">
        <v>46637</v>
      </c>
      <c r="I15" s="43">
        <v>53989</v>
      </c>
      <c r="J15" s="43">
        <v>38452</v>
      </c>
      <c r="K15" s="43"/>
      <c r="L15" s="43"/>
      <c r="M15" s="44"/>
      <c r="N15" s="43"/>
      <c r="O15" s="43"/>
      <c r="P15" s="43"/>
      <c r="Q15" s="43"/>
      <c r="R15" s="43"/>
      <c r="S15" s="44">
        <f t="shared" si="0"/>
        <v>0</v>
      </c>
      <c r="T15" s="44">
        <f t="shared" si="1"/>
        <v>171942</v>
      </c>
      <c r="U15" s="44">
        <f t="shared" si="1"/>
        <v>183518</v>
      </c>
      <c r="V15" s="44">
        <f t="shared" si="1"/>
        <v>127784</v>
      </c>
    </row>
    <row r="16" spans="1:22" s="1" customFormat="1" ht="24.75" customHeight="1">
      <c r="A16" s="15" t="s">
        <v>566</v>
      </c>
      <c r="B16" s="43">
        <v>34312</v>
      </c>
      <c r="C16" s="43">
        <v>37126</v>
      </c>
      <c r="D16" s="43">
        <v>24547</v>
      </c>
      <c r="E16" s="43">
        <v>9820</v>
      </c>
      <c r="F16" s="43">
        <v>10664</v>
      </c>
      <c r="G16" s="43">
        <v>6923</v>
      </c>
      <c r="H16" s="43">
        <v>26537</v>
      </c>
      <c r="I16" s="43">
        <v>28541</v>
      </c>
      <c r="J16" s="43">
        <v>24442</v>
      </c>
      <c r="K16" s="43"/>
      <c r="L16" s="43"/>
      <c r="M16" s="44"/>
      <c r="N16" s="43"/>
      <c r="O16" s="43"/>
      <c r="P16" s="43"/>
      <c r="Q16" s="43"/>
      <c r="R16" s="43"/>
      <c r="S16" s="44">
        <f t="shared" si="0"/>
        <v>0</v>
      </c>
      <c r="T16" s="44">
        <f t="shared" si="1"/>
        <v>70669</v>
      </c>
      <c r="U16" s="44">
        <f t="shared" si="1"/>
        <v>76331</v>
      </c>
      <c r="V16" s="44">
        <f t="shared" si="1"/>
        <v>55912</v>
      </c>
    </row>
    <row r="17" spans="1:22" s="1" customFormat="1" ht="39">
      <c r="A17" s="148" t="s">
        <v>144</v>
      </c>
      <c r="B17" s="44">
        <f>SUM(B11:B16)</f>
        <v>618511</v>
      </c>
      <c r="C17" s="44">
        <f aca="true" t="shared" si="2" ref="C17:S17">SUM(C11:C16)</f>
        <v>641924</v>
      </c>
      <c r="D17" s="44">
        <f t="shared" si="2"/>
        <v>454511</v>
      </c>
      <c r="E17" s="44">
        <f t="shared" si="2"/>
        <v>176240</v>
      </c>
      <c r="F17" s="44">
        <f t="shared" si="2"/>
        <v>183676</v>
      </c>
      <c r="G17" s="44">
        <f t="shared" si="2"/>
        <v>130821</v>
      </c>
      <c r="H17" s="44">
        <f t="shared" si="2"/>
        <v>252446</v>
      </c>
      <c r="I17" s="44">
        <f t="shared" si="2"/>
        <v>263482</v>
      </c>
      <c r="J17" s="44">
        <f t="shared" si="2"/>
        <v>189129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39</v>
      </c>
      <c r="O17" s="44">
        <f t="shared" si="2"/>
        <v>39</v>
      </c>
      <c r="P17" s="44">
        <f t="shared" si="2"/>
        <v>0</v>
      </c>
      <c r="Q17" s="44">
        <f t="shared" si="2"/>
        <v>0</v>
      </c>
      <c r="R17" s="44">
        <f t="shared" si="2"/>
        <v>0</v>
      </c>
      <c r="S17" s="44">
        <f t="shared" si="2"/>
        <v>0</v>
      </c>
      <c r="T17" s="44">
        <f t="shared" si="1"/>
        <v>1047236</v>
      </c>
      <c r="U17" s="44">
        <f t="shared" si="1"/>
        <v>1089121</v>
      </c>
      <c r="V17" s="44">
        <f t="shared" si="1"/>
        <v>774461</v>
      </c>
    </row>
    <row r="18" spans="1:22" s="1" customFormat="1" ht="24.75" customHeight="1">
      <c r="A18" s="76" t="s">
        <v>374</v>
      </c>
      <c r="B18" s="44">
        <f aca="true" t="shared" si="3" ref="B18:S18">B10+B17</f>
        <v>881351</v>
      </c>
      <c r="C18" s="44">
        <f t="shared" si="3"/>
        <v>915489</v>
      </c>
      <c r="D18" s="44">
        <f t="shared" si="3"/>
        <v>626449</v>
      </c>
      <c r="E18" s="44">
        <f t="shared" si="3"/>
        <v>254872</v>
      </c>
      <c r="F18" s="44">
        <f t="shared" si="3"/>
        <v>265711</v>
      </c>
      <c r="G18" s="44">
        <f t="shared" si="3"/>
        <v>179291</v>
      </c>
      <c r="H18" s="44">
        <f t="shared" si="3"/>
        <v>502885</v>
      </c>
      <c r="I18" s="44">
        <f t="shared" si="3"/>
        <v>511076</v>
      </c>
      <c r="J18" s="44">
        <f t="shared" si="3"/>
        <v>318885</v>
      </c>
      <c r="K18" s="44">
        <f t="shared" si="3"/>
        <v>129386</v>
      </c>
      <c r="L18" s="44">
        <f t="shared" si="3"/>
        <v>132672</v>
      </c>
      <c r="M18" s="44">
        <f t="shared" si="3"/>
        <v>117843</v>
      </c>
      <c r="N18" s="44">
        <f t="shared" si="3"/>
        <v>39</v>
      </c>
      <c r="O18" s="44">
        <f t="shared" si="3"/>
        <v>39</v>
      </c>
      <c r="P18" s="44">
        <f t="shared" si="3"/>
        <v>0</v>
      </c>
      <c r="Q18" s="44">
        <f t="shared" si="3"/>
        <v>34105</v>
      </c>
      <c r="R18" s="44">
        <f t="shared" si="3"/>
        <v>34105</v>
      </c>
      <c r="S18" s="44">
        <f t="shared" si="3"/>
        <v>22324</v>
      </c>
      <c r="T18" s="44">
        <f t="shared" si="1"/>
        <v>1802638</v>
      </c>
      <c r="U18" s="44">
        <f t="shared" si="1"/>
        <v>1859092</v>
      </c>
      <c r="V18" s="44">
        <f t="shared" si="1"/>
        <v>1264792</v>
      </c>
    </row>
  </sheetData>
  <mergeCells count="13">
    <mergeCell ref="E7:G7"/>
    <mergeCell ref="H7:J7"/>
    <mergeCell ref="K7:M7"/>
    <mergeCell ref="A7:A8"/>
    <mergeCell ref="A5:V5"/>
    <mergeCell ref="Q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V35"/>
  <sheetViews>
    <sheetView workbookViewId="0" topLeftCell="D13">
      <selection activeCell="V29" sqref="V29"/>
    </sheetView>
  </sheetViews>
  <sheetFormatPr defaultColWidth="9.140625" defaultRowHeight="12.75"/>
  <cols>
    <col min="1" max="1" width="22.8515625" style="7" bestFit="1" customWidth="1"/>
    <col min="2" max="3" width="7.28125" style="1" customWidth="1"/>
    <col min="4" max="4" width="7.00390625" style="1" customWidth="1"/>
    <col min="5" max="6" width="7.00390625" style="1" bestFit="1" customWidth="1"/>
    <col min="7" max="10" width="7.28125" style="1" customWidth="1"/>
    <col min="11" max="11" width="6.421875" style="1" bestFit="1" customWidth="1"/>
    <col min="12" max="12" width="7.00390625" style="1" bestFit="1" customWidth="1"/>
    <col min="13" max="13" width="7.28125" style="1" customWidth="1"/>
    <col min="14" max="14" width="6.421875" style="1" bestFit="1" customWidth="1"/>
    <col min="15" max="16" width="7.28125" style="1" customWidth="1"/>
    <col min="17" max="17" width="6.421875" style="1" bestFit="1" customWidth="1"/>
    <col min="18" max="18" width="6.140625" style="1" customWidth="1"/>
    <col min="19" max="22" width="7.28125" style="1" customWidth="1"/>
    <col min="23" max="16384" width="9.140625" style="1" customWidth="1"/>
  </cols>
  <sheetData>
    <row r="1" spans="11:22" ht="15.75">
      <c r="K1" s="212" t="s">
        <v>31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4" t="s">
        <v>342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15.75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ht="15.75">
      <c r="A4" s="214" t="s">
        <v>191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15.75">
      <c r="A5" s="214" t="s">
        <v>343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5" customFormat="1" ht="24.75" customHeight="1">
      <c r="A7" s="222" t="s">
        <v>344</v>
      </c>
      <c r="B7" s="209" t="s">
        <v>32</v>
      </c>
      <c r="C7" s="209"/>
      <c r="D7" s="209"/>
      <c r="E7" s="247" t="s">
        <v>46</v>
      </c>
      <c r="F7" s="248"/>
      <c r="G7" s="249"/>
      <c r="H7" s="247" t="s">
        <v>47</v>
      </c>
      <c r="I7" s="248"/>
      <c r="J7" s="249"/>
      <c r="K7" s="247" t="s">
        <v>48</v>
      </c>
      <c r="L7" s="248"/>
      <c r="M7" s="249"/>
      <c r="N7" s="247" t="s">
        <v>49</v>
      </c>
      <c r="O7" s="248"/>
      <c r="P7" s="249"/>
      <c r="Q7" s="247" t="s">
        <v>33</v>
      </c>
      <c r="R7" s="248"/>
      <c r="S7" s="249"/>
      <c r="T7" s="209" t="s">
        <v>353</v>
      </c>
      <c r="U7" s="209"/>
      <c r="V7" s="209"/>
    </row>
    <row r="8" spans="1:22" s="15" customFormat="1" ht="51">
      <c r="A8" s="223"/>
      <c r="B8" s="6" t="s">
        <v>873</v>
      </c>
      <c r="C8" s="6" t="s">
        <v>869</v>
      </c>
      <c r="D8" s="6" t="s">
        <v>899</v>
      </c>
      <c r="E8" s="6" t="s">
        <v>873</v>
      </c>
      <c r="F8" s="6" t="s">
        <v>869</v>
      </c>
      <c r="G8" s="6" t="s">
        <v>899</v>
      </c>
      <c r="H8" s="6" t="s">
        <v>873</v>
      </c>
      <c r="I8" s="6" t="s">
        <v>869</v>
      </c>
      <c r="J8" s="6" t="s">
        <v>899</v>
      </c>
      <c r="K8" s="6" t="s">
        <v>873</v>
      </c>
      <c r="L8" s="6" t="s">
        <v>869</v>
      </c>
      <c r="M8" s="6" t="s">
        <v>899</v>
      </c>
      <c r="N8" s="6" t="s">
        <v>873</v>
      </c>
      <c r="O8" s="6" t="s">
        <v>869</v>
      </c>
      <c r="P8" s="6" t="s">
        <v>899</v>
      </c>
      <c r="Q8" s="6" t="s">
        <v>873</v>
      </c>
      <c r="R8" s="6" t="s">
        <v>869</v>
      </c>
      <c r="S8" s="6" t="s">
        <v>899</v>
      </c>
      <c r="T8" s="6" t="s">
        <v>873</v>
      </c>
      <c r="U8" s="6" t="s">
        <v>869</v>
      </c>
      <c r="V8" s="6" t="s">
        <v>899</v>
      </c>
    </row>
    <row r="9" spans="1:22" s="15" customFormat="1" ht="15" customHeight="1">
      <c r="A9" s="65" t="s">
        <v>16</v>
      </c>
      <c r="B9" s="49">
        <v>350</v>
      </c>
      <c r="C9" s="49">
        <v>350</v>
      </c>
      <c r="D9" s="49">
        <v>233</v>
      </c>
      <c r="E9" s="49">
        <v>120</v>
      </c>
      <c r="F9" s="49">
        <v>120</v>
      </c>
      <c r="G9" s="49">
        <v>47</v>
      </c>
      <c r="H9" s="49">
        <v>7444</v>
      </c>
      <c r="I9" s="49">
        <v>7444</v>
      </c>
      <c r="J9" s="49">
        <v>3779</v>
      </c>
      <c r="K9" s="49"/>
      <c r="L9" s="49"/>
      <c r="M9" s="49"/>
      <c r="N9" s="49"/>
      <c r="O9" s="49"/>
      <c r="P9" s="49"/>
      <c r="Q9" s="49"/>
      <c r="R9" s="49"/>
      <c r="S9" s="49"/>
      <c r="T9" s="66">
        <f>B9+E9+H9+K9+N9+Q9</f>
        <v>7914</v>
      </c>
      <c r="U9" s="66">
        <f>C9+F9+I9+L9+O9+R9</f>
        <v>7914</v>
      </c>
      <c r="V9" s="66">
        <f>D9+G9+J9+M9+P9+S9</f>
        <v>4059</v>
      </c>
    </row>
    <row r="10" spans="1:22" s="15" customFormat="1" ht="15" customHeight="1">
      <c r="A10" s="48" t="s">
        <v>34</v>
      </c>
      <c r="B10" s="50"/>
      <c r="C10" s="50"/>
      <c r="D10" s="50"/>
      <c r="E10" s="50"/>
      <c r="F10" s="50"/>
      <c r="G10" s="50"/>
      <c r="H10" s="50">
        <v>203</v>
      </c>
      <c r="I10" s="50">
        <v>203</v>
      </c>
      <c r="J10" s="50">
        <v>12</v>
      </c>
      <c r="K10" s="50"/>
      <c r="L10" s="50"/>
      <c r="M10" s="50"/>
      <c r="N10" s="50"/>
      <c r="O10" s="50"/>
      <c r="P10" s="50"/>
      <c r="Q10" s="50"/>
      <c r="R10" s="50"/>
      <c r="S10" s="50"/>
      <c r="T10" s="51">
        <f aca="true" t="shared" si="0" ref="T10:V33">B10+E10+H10+K10+N10+Q10</f>
        <v>203</v>
      </c>
      <c r="U10" s="51">
        <f t="shared" si="0"/>
        <v>203</v>
      </c>
      <c r="V10" s="51">
        <f t="shared" si="0"/>
        <v>12</v>
      </c>
    </row>
    <row r="11" spans="1:22" s="15" customFormat="1" ht="15" customHeight="1">
      <c r="A11" s="48" t="s">
        <v>118</v>
      </c>
      <c r="B11" s="50"/>
      <c r="C11" s="50"/>
      <c r="D11" s="50"/>
      <c r="E11" s="50"/>
      <c r="F11" s="50"/>
      <c r="G11" s="50"/>
      <c r="H11" s="50">
        <v>6036</v>
      </c>
      <c r="I11" s="50">
        <v>6036</v>
      </c>
      <c r="J11" s="50">
        <v>1769</v>
      </c>
      <c r="K11" s="50"/>
      <c r="L11" s="50"/>
      <c r="M11" s="50"/>
      <c r="N11" s="50"/>
      <c r="O11" s="50"/>
      <c r="P11" s="50"/>
      <c r="Q11" s="50"/>
      <c r="R11" s="50"/>
      <c r="S11" s="50"/>
      <c r="T11" s="51">
        <f t="shared" si="0"/>
        <v>6036</v>
      </c>
      <c r="U11" s="51">
        <f t="shared" si="0"/>
        <v>6036</v>
      </c>
      <c r="V11" s="51">
        <f t="shared" si="0"/>
        <v>1769</v>
      </c>
    </row>
    <row r="12" spans="1:22" s="15" customFormat="1" ht="15" customHeight="1">
      <c r="A12" s="48" t="s">
        <v>35</v>
      </c>
      <c r="B12" s="50"/>
      <c r="C12" s="50"/>
      <c r="D12" s="50"/>
      <c r="E12" s="50"/>
      <c r="F12" s="50"/>
      <c r="G12" s="50"/>
      <c r="H12" s="50">
        <v>14286</v>
      </c>
      <c r="I12" s="50">
        <v>14286</v>
      </c>
      <c r="J12" s="50">
        <v>2614</v>
      </c>
      <c r="K12" s="50"/>
      <c r="L12" s="50"/>
      <c r="M12" s="50"/>
      <c r="N12" s="50"/>
      <c r="O12" s="50"/>
      <c r="P12" s="50"/>
      <c r="Q12" s="50"/>
      <c r="R12" s="50"/>
      <c r="S12" s="50"/>
      <c r="T12" s="51">
        <f t="shared" si="0"/>
        <v>14286</v>
      </c>
      <c r="U12" s="51">
        <f t="shared" si="0"/>
        <v>14286</v>
      </c>
      <c r="V12" s="51">
        <f t="shared" si="0"/>
        <v>2614</v>
      </c>
    </row>
    <row r="13" spans="1:22" s="15" customFormat="1" ht="15" customHeight="1">
      <c r="A13" s="48" t="s">
        <v>570</v>
      </c>
      <c r="B13" s="50"/>
      <c r="C13" s="50"/>
      <c r="D13" s="50"/>
      <c r="E13" s="50"/>
      <c r="F13" s="50"/>
      <c r="G13" s="50"/>
      <c r="H13" s="50">
        <v>10620</v>
      </c>
      <c r="I13" s="50">
        <v>10559</v>
      </c>
      <c r="J13" s="50">
        <v>4106</v>
      </c>
      <c r="K13" s="50"/>
      <c r="L13" s="50">
        <v>61</v>
      </c>
      <c r="M13" s="50"/>
      <c r="N13" s="50"/>
      <c r="O13" s="50">
        <v>32000</v>
      </c>
      <c r="P13" s="50">
        <v>30500</v>
      </c>
      <c r="Q13" s="50"/>
      <c r="R13" s="50"/>
      <c r="S13" s="50"/>
      <c r="T13" s="51">
        <f t="shared" si="0"/>
        <v>10620</v>
      </c>
      <c r="U13" s="51">
        <f t="shared" si="0"/>
        <v>42620</v>
      </c>
      <c r="V13" s="51">
        <f t="shared" si="0"/>
        <v>34606</v>
      </c>
    </row>
    <row r="14" spans="1:22" s="15" customFormat="1" ht="15" customHeight="1">
      <c r="A14" s="48" t="s">
        <v>36</v>
      </c>
      <c r="B14" s="50"/>
      <c r="C14" s="50"/>
      <c r="D14" s="50"/>
      <c r="E14" s="50"/>
      <c r="F14" s="50"/>
      <c r="G14" s="50"/>
      <c r="H14" s="50">
        <v>27062</v>
      </c>
      <c r="I14" s="50">
        <v>27062</v>
      </c>
      <c r="J14" s="50">
        <v>10473</v>
      </c>
      <c r="K14" s="50"/>
      <c r="L14" s="50"/>
      <c r="M14" s="50"/>
      <c r="N14" s="50"/>
      <c r="O14" s="50"/>
      <c r="P14" s="50"/>
      <c r="Q14" s="50"/>
      <c r="R14" s="50"/>
      <c r="S14" s="50"/>
      <c r="T14" s="51">
        <f t="shared" si="0"/>
        <v>27062</v>
      </c>
      <c r="U14" s="51">
        <f t="shared" si="0"/>
        <v>27062</v>
      </c>
      <c r="V14" s="51">
        <f t="shared" si="0"/>
        <v>10473</v>
      </c>
    </row>
    <row r="15" spans="1:22" s="15" customFormat="1" ht="15" customHeight="1">
      <c r="A15" s="48" t="s">
        <v>37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>
        <f t="shared" si="0"/>
        <v>0</v>
      </c>
      <c r="U15" s="51">
        <f t="shared" si="0"/>
        <v>0</v>
      </c>
      <c r="V15" s="51">
        <f t="shared" si="0"/>
        <v>0</v>
      </c>
    </row>
    <row r="16" spans="1:22" s="15" customFormat="1" ht="15" customHeight="1">
      <c r="A16" s="48" t="s">
        <v>38</v>
      </c>
      <c r="B16" s="50">
        <v>10696</v>
      </c>
      <c r="C16" s="50">
        <v>10696</v>
      </c>
      <c r="D16" s="50">
        <v>8217</v>
      </c>
      <c r="E16" s="50">
        <v>3147</v>
      </c>
      <c r="F16" s="50">
        <v>3147</v>
      </c>
      <c r="G16" s="50">
        <v>2300</v>
      </c>
      <c r="H16" s="50">
        <v>292</v>
      </c>
      <c r="I16" s="50">
        <v>292</v>
      </c>
      <c r="J16" s="50">
        <v>30</v>
      </c>
      <c r="K16" s="50"/>
      <c r="L16" s="50"/>
      <c r="M16" s="50"/>
      <c r="N16" s="50"/>
      <c r="O16" s="50"/>
      <c r="P16" s="50"/>
      <c r="Q16" s="50"/>
      <c r="R16" s="50"/>
      <c r="S16" s="50"/>
      <c r="T16" s="51">
        <f t="shared" si="0"/>
        <v>14135</v>
      </c>
      <c r="U16" s="51">
        <f t="shared" si="0"/>
        <v>14135</v>
      </c>
      <c r="V16" s="51">
        <f t="shared" si="0"/>
        <v>10547</v>
      </c>
    </row>
    <row r="17" spans="1:22" s="15" customFormat="1" ht="15" customHeight="1">
      <c r="A17" s="48" t="s">
        <v>39</v>
      </c>
      <c r="B17" s="50">
        <v>32706</v>
      </c>
      <c r="C17" s="50">
        <v>32706</v>
      </c>
      <c r="D17" s="50">
        <v>22367</v>
      </c>
      <c r="E17" s="50">
        <v>9456</v>
      </c>
      <c r="F17" s="50">
        <v>9456</v>
      </c>
      <c r="G17" s="50">
        <v>5787</v>
      </c>
      <c r="H17" s="50">
        <v>4202</v>
      </c>
      <c r="I17" s="50">
        <v>4202</v>
      </c>
      <c r="J17" s="50">
        <v>2838</v>
      </c>
      <c r="K17" s="50"/>
      <c r="L17" s="50"/>
      <c r="M17" s="50"/>
      <c r="N17" s="50"/>
      <c r="O17" s="50"/>
      <c r="P17" s="50"/>
      <c r="Q17" s="50"/>
      <c r="R17" s="50"/>
      <c r="S17" s="50"/>
      <c r="T17" s="51">
        <f t="shared" si="0"/>
        <v>46364</v>
      </c>
      <c r="U17" s="51">
        <f t="shared" si="0"/>
        <v>46364</v>
      </c>
      <c r="V17" s="51">
        <f t="shared" si="0"/>
        <v>30992</v>
      </c>
    </row>
    <row r="18" spans="1:22" s="41" customFormat="1" ht="15" customHeight="1">
      <c r="A18" s="53" t="s">
        <v>40</v>
      </c>
      <c r="B18" s="54">
        <f aca="true" t="shared" si="1" ref="B18:S18">SUM(B16:B17)</f>
        <v>43402</v>
      </c>
      <c r="C18" s="54">
        <f t="shared" si="1"/>
        <v>43402</v>
      </c>
      <c r="D18" s="54">
        <f t="shared" si="1"/>
        <v>30584</v>
      </c>
      <c r="E18" s="54">
        <f t="shared" si="1"/>
        <v>12603</v>
      </c>
      <c r="F18" s="54">
        <f t="shared" si="1"/>
        <v>12603</v>
      </c>
      <c r="G18" s="54">
        <f t="shared" si="1"/>
        <v>8087</v>
      </c>
      <c r="H18" s="54">
        <f t="shared" si="1"/>
        <v>4494</v>
      </c>
      <c r="I18" s="54">
        <f t="shared" si="1"/>
        <v>4494</v>
      </c>
      <c r="J18" s="54">
        <v>2868</v>
      </c>
      <c r="K18" s="54">
        <f t="shared" si="1"/>
        <v>0</v>
      </c>
      <c r="L18" s="54">
        <f t="shared" si="1"/>
        <v>0</v>
      </c>
      <c r="M18" s="54">
        <f t="shared" si="1"/>
        <v>0</v>
      </c>
      <c r="N18" s="54">
        <f t="shared" si="1"/>
        <v>0</v>
      </c>
      <c r="O18" s="54">
        <f t="shared" si="1"/>
        <v>0</v>
      </c>
      <c r="P18" s="54">
        <f t="shared" si="1"/>
        <v>0</v>
      </c>
      <c r="Q18" s="54">
        <f t="shared" si="1"/>
        <v>0</v>
      </c>
      <c r="R18" s="54">
        <f t="shared" si="1"/>
        <v>0</v>
      </c>
      <c r="S18" s="54">
        <f t="shared" si="1"/>
        <v>0</v>
      </c>
      <c r="T18" s="51">
        <f t="shared" si="0"/>
        <v>60499</v>
      </c>
      <c r="U18" s="51">
        <f t="shared" si="0"/>
        <v>60499</v>
      </c>
      <c r="V18" s="51">
        <f t="shared" si="0"/>
        <v>41539</v>
      </c>
    </row>
    <row r="19" spans="1:22" s="15" customFormat="1" ht="15" customHeight="1">
      <c r="A19" s="48" t="s">
        <v>22</v>
      </c>
      <c r="B19" s="50">
        <v>191833</v>
      </c>
      <c r="C19" s="50">
        <v>201927</v>
      </c>
      <c r="D19" s="50">
        <v>122742</v>
      </c>
      <c r="E19" s="50">
        <v>56216</v>
      </c>
      <c r="F19" s="50">
        <v>59417</v>
      </c>
      <c r="G19" s="50">
        <v>33935</v>
      </c>
      <c r="H19" s="50">
        <v>142396</v>
      </c>
      <c r="I19" s="50">
        <v>139216</v>
      </c>
      <c r="J19" s="50">
        <v>80020</v>
      </c>
      <c r="K19" s="50">
        <v>55000</v>
      </c>
      <c r="L19" s="50">
        <v>52416</v>
      </c>
      <c r="M19" s="50">
        <v>46464</v>
      </c>
      <c r="N19" s="50">
        <v>74386</v>
      </c>
      <c r="O19" s="50">
        <v>15791</v>
      </c>
      <c r="P19" s="50">
        <v>13980</v>
      </c>
      <c r="Q19" s="50"/>
      <c r="R19" s="50"/>
      <c r="S19" s="50"/>
      <c r="T19" s="51">
        <f t="shared" si="0"/>
        <v>519831</v>
      </c>
      <c r="U19" s="51">
        <f t="shared" si="0"/>
        <v>468767</v>
      </c>
      <c r="V19" s="51">
        <f t="shared" si="0"/>
        <v>297141</v>
      </c>
    </row>
    <row r="20" spans="1:22" s="15" customFormat="1" ht="15" customHeight="1">
      <c r="A20" s="48" t="s">
        <v>884</v>
      </c>
      <c r="B20" s="50"/>
      <c r="C20" s="50">
        <v>631</v>
      </c>
      <c r="D20" s="50">
        <v>577</v>
      </c>
      <c r="E20" s="50"/>
      <c r="F20" s="50">
        <v>202</v>
      </c>
      <c r="G20" s="50">
        <v>162</v>
      </c>
      <c r="H20" s="50"/>
      <c r="I20" s="50">
        <v>396</v>
      </c>
      <c r="J20" s="50">
        <v>450</v>
      </c>
      <c r="K20" s="50"/>
      <c r="L20" s="50"/>
      <c r="M20" s="50"/>
      <c r="N20" s="50"/>
      <c r="O20" s="50"/>
      <c r="P20" s="50"/>
      <c r="Q20" s="50"/>
      <c r="R20" s="50"/>
      <c r="S20" s="50"/>
      <c r="T20" s="51">
        <f>B20+E20+H20+K20+N20+Q20</f>
        <v>0</v>
      </c>
      <c r="U20" s="51">
        <f>C20+F20+I20+L20+O20+R20</f>
        <v>1229</v>
      </c>
      <c r="V20" s="51">
        <f>D20+G20+J20+M20+P20+S20</f>
        <v>1189</v>
      </c>
    </row>
    <row r="21" spans="1:22" s="15" customFormat="1" ht="15" customHeight="1">
      <c r="A21" s="48" t="s">
        <v>23</v>
      </c>
      <c r="B21" s="50">
        <v>11358</v>
      </c>
      <c r="C21" s="50">
        <v>11358</v>
      </c>
      <c r="D21" s="50">
        <v>9269</v>
      </c>
      <c r="E21" s="50">
        <v>3251</v>
      </c>
      <c r="F21" s="50">
        <v>3251</v>
      </c>
      <c r="G21" s="50">
        <v>2585</v>
      </c>
      <c r="H21" s="50">
        <v>258</v>
      </c>
      <c r="I21" s="50">
        <v>258</v>
      </c>
      <c r="J21" s="50">
        <v>106</v>
      </c>
      <c r="K21" s="50"/>
      <c r="L21" s="50"/>
      <c r="M21" s="50"/>
      <c r="N21" s="50"/>
      <c r="O21" s="50"/>
      <c r="P21" s="50"/>
      <c r="Q21" s="50"/>
      <c r="R21" s="50"/>
      <c r="S21" s="50"/>
      <c r="T21" s="51">
        <f t="shared" si="0"/>
        <v>14867</v>
      </c>
      <c r="U21" s="51">
        <f t="shared" si="0"/>
        <v>14867</v>
      </c>
      <c r="V21" s="51">
        <f t="shared" si="0"/>
        <v>11960</v>
      </c>
    </row>
    <row r="22" spans="1:22" s="15" customFormat="1" ht="15" customHeight="1">
      <c r="A22" s="48" t="s">
        <v>24</v>
      </c>
      <c r="B22" s="50">
        <v>13232</v>
      </c>
      <c r="C22" s="50">
        <v>13232</v>
      </c>
      <c r="D22" s="50">
        <v>6468</v>
      </c>
      <c r="E22" s="50">
        <v>3654</v>
      </c>
      <c r="F22" s="50">
        <v>3654</v>
      </c>
      <c r="G22" s="50">
        <v>1646</v>
      </c>
      <c r="H22" s="50">
        <v>520</v>
      </c>
      <c r="I22" s="50">
        <v>520</v>
      </c>
      <c r="J22" s="50">
        <v>228</v>
      </c>
      <c r="K22" s="50"/>
      <c r="L22" s="50"/>
      <c r="M22" s="50"/>
      <c r="N22" s="50"/>
      <c r="O22" s="50"/>
      <c r="P22" s="50"/>
      <c r="Q22" s="50"/>
      <c r="R22" s="50"/>
      <c r="S22" s="50"/>
      <c r="T22" s="51">
        <f t="shared" si="0"/>
        <v>17406</v>
      </c>
      <c r="U22" s="51">
        <f t="shared" si="0"/>
        <v>17406</v>
      </c>
      <c r="V22" s="51">
        <f t="shared" si="0"/>
        <v>8342</v>
      </c>
    </row>
    <row r="23" spans="1:22" s="15" customFormat="1" ht="15" customHeight="1">
      <c r="A23" s="48" t="s">
        <v>41</v>
      </c>
      <c r="B23" s="50">
        <v>1036</v>
      </c>
      <c r="C23" s="50">
        <v>1036</v>
      </c>
      <c r="D23" s="50">
        <v>784</v>
      </c>
      <c r="E23" s="50">
        <v>325</v>
      </c>
      <c r="F23" s="50">
        <v>325</v>
      </c>
      <c r="G23" s="50">
        <v>198</v>
      </c>
      <c r="H23" s="50">
        <v>11340</v>
      </c>
      <c r="I23" s="50">
        <v>11340</v>
      </c>
      <c r="J23" s="50">
        <v>6356</v>
      </c>
      <c r="K23" s="50"/>
      <c r="L23" s="50"/>
      <c r="M23" s="50"/>
      <c r="N23" s="50"/>
      <c r="O23" s="50"/>
      <c r="P23" s="50"/>
      <c r="Q23" s="50"/>
      <c r="R23" s="50"/>
      <c r="S23" s="50"/>
      <c r="T23" s="51">
        <f t="shared" si="0"/>
        <v>12701</v>
      </c>
      <c r="U23" s="51">
        <f t="shared" si="0"/>
        <v>12701</v>
      </c>
      <c r="V23" s="51">
        <f t="shared" si="0"/>
        <v>7338</v>
      </c>
    </row>
    <row r="24" spans="1:22" s="15" customFormat="1" ht="15" customHeight="1">
      <c r="A24" s="48" t="s">
        <v>42</v>
      </c>
      <c r="B24" s="50"/>
      <c r="C24" s="50"/>
      <c r="D24" s="50"/>
      <c r="E24" s="50"/>
      <c r="F24" s="50"/>
      <c r="G24" s="50"/>
      <c r="H24" s="50">
        <v>15000</v>
      </c>
      <c r="I24" s="50">
        <v>15000</v>
      </c>
      <c r="J24" s="50">
        <v>9767</v>
      </c>
      <c r="K24" s="50"/>
      <c r="L24" s="50"/>
      <c r="M24" s="50"/>
      <c r="N24" s="50"/>
      <c r="O24" s="50"/>
      <c r="P24" s="50"/>
      <c r="Q24" s="50"/>
      <c r="R24" s="50"/>
      <c r="S24" s="50"/>
      <c r="T24" s="51">
        <f t="shared" si="0"/>
        <v>15000</v>
      </c>
      <c r="U24" s="51">
        <f t="shared" si="0"/>
        <v>15000</v>
      </c>
      <c r="V24" s="51">
        <f t="shared" si="0"/>
        <v>9767</v>
      </c>
    </row>
    <row r="25" spans="1:22" s="15" customFormat="1" ht="15" customHeight="1">
      <c r="A25" s="48" t="s">
        <v>620</v>
      </c>
      <c r="B25" s="50"/>
      <c r="C25" s="50"/>
      <c r="D25" s="50"/>
      <c r="E25" s="50"/>
      <c r="F25" s="50"/>
      <c r="G25" s="50"/>
      <c r="H25" s="50">
        <v>40</v>
      </c>
      <c r="I25" s="50">
        <v>40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>
        <f t="shared" si="0"/>
        <v>40</v>
      </c>
      <c r="U25" s="51">
        <f t="shared" si="0"/>
        <v>40</v>
      </c>
      <c r="V25" s="51">
        <f t="shared" si="0"/>
        <v>0</v>
      </c>
    </row>
    <row r="26" spans="1:22" s="15" customFormat="1" ht="15" customHeight="1">
      <c r="A26" s="48" t="s">
        <v>43</v>
      </c>
      <c r="B26" s="50">
        <v>1629</v>
      </c>
      <c r="C26" s="50">
        <v>1629</v>
      </c>
      <c r="D26" s="50">
        <v>1281</v>
      </c>
      <c r="E26" s="50">
        <v>501</v>
      </c>
      <c r="F26" s="50">
        <v>501</v>
      </c>
      <c r="G26" s="50">
        <v>473</v>
      </c>
      <c r="H26" s="50">
        <v>300</v>
      </c>
      <c r="I26" s="50">
        <v>300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>
        <f t="shared" si="0"/>
        <v>2430</v>
      </c>
      <c r="U26" s="51">
        <f t="shared" si="0"/>
        <v>2430</v>
      </c>
      <c r="V26" s="51">
        <f t="shared" si="0"/>
        <v>1754</v>
      </c>
    </row>
    <row r="27" spans="1:22" s="15" customFormat="1" ht="15" customHeight="1">
      <c r="A27" s="48" t="s">
        <v>571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4</v>
      </c>
      <c r="P27" s="50">
        <v>4</v>
      </c>
      <c r="Q27" s="50"/>
      <c r="R27" s="50"/>
      <c r="S27" s="50"/>
      <c r="T27" s="51">
        <f t="shared" si="0"/>
        <v>0</v>
      </c>
      <c r="U27" s="51">
        <f t="shared" si="0"/>
        <v>4</v>
      </c>
      <c r="V27" s="51">
        <f t="shared" si="0"/>
        <v>4</v>
      </c>
    </row>
    <row r="28" spans="1:22" s="15" customFormat="1" ht="15" customHeight="1">
      <c r="A28" s="48" t="s">
        <v>685</v>
      </c>
      <c r="B28" s="50"/>
      <c r="C28" s="50"/>
      <c r="D28" s="50"/>
      <c r="E28" s="50">
        <v>1962</v>
      </c>
      <c r="F28" s="50">
        <v>1962</v>
      </c>
      <c r="G28" s="50">
        <v>1337</v>
      </c>
      <c r="H28" s="50">
        <v>120</v>
      </c>
      <c r="I28" s="50">
        <v>120</v>
      </c>
      <c r="J28" s="50">
        <v>40</v>
      </c>
      <c r="K28" s="48"/>
      <c r="L28" s="48"/>
      <c r="M28" s="50"/>
      <c r="N28" s="48"/>
      <c r="O28" s="48"/>
      <c r="P28" s="50"/>
      <c r="Q28" s="50">
        <v>20734</v>
      </c>
      <c r="R28" s="50">
        <v>20734</v>
      </c>
      <c r="S28" s="50">
        <v>16421</v>
      </c>
      <c r="T28" s="51">
        <f t="shared" si="0"/>
        <v>22816</v>
      </c>
      <c r="U28" s="51">
        <f t="shared" si="0"/>
        <v>22816</v>
      </c>
      <c r="V28" s="51">
        <f t="shared" si="0"/>
        <v>17798</v>
      </c>
    </row>
    <row r="29" spans="1:22" s="15" customFormat="1" ht="15" customHeight="1">
      <c r="A29" s="48" t="s">
        <v>44</v>
      </c>
      <c r="B29" s="50"/>
      <c r="C29" s="50"/>
      <c r="D29" s="50"/>
      <c r="E29" s="50"/>
      <c r="F29" s="50"/>
      <c r="G29" s="50"/>
      <c r="H29" s="50"/>
      <c r="I29" s="50"/>
      <c r="J29" s="50">
        <v>3</v>
      </c>
      <c r="K29" s="48"/>
      <c r="L29" s="48"/>
      <c r="M29" s="50"/>
      <c r="N29" s="48"/>
      <c r="O29" s="48"/>
      <c r="P29" s="50"/>
      <c r="Q29" s="50">
        <v>13371</v>
      </c>
      <c r="R29" s="50">
        <v>13371</v>
      </c>
      <c r="S29" s="50">
        <v>5903</v>
      </c>
      <c r="T29" s="51">
        <f t="shared" si="0"/>
        <v>13371</v>
      </c>
      <c r="U29" s="51">
        <f t="shared" si="0"/>
        <v>13371</v>
      </c>
      <c r="V29" s="51">
        <f t="shared" si="0"/>
        <v>5906</v>
      </c>
    </row>
    <row r="30" spans="1:22" s="15" customFormat="1" ht="15" customHeight="1">
      <c r="A30" s="48" t="s">
        <v>572</v>
      </c>
      <c r="B30" s="50"/>
      <c r="C30" s="50"/>
      <c r="D30" s="50"/>
      <c r="E30" s="50"/>
      <c r="F30" s="50"/>
      <c r="G30" s="50"/>
      <c r="H30" s="50">
        <v>10320</v>
      </c>
      <c r="I30" s="50">
        <v>10320</v>
      </c>
      <c r="J30" s="50">
        <v>6439</v>
      </c>
      <c r="K30" s="50"/>
      <c r="L30" s="50"/>
      <c r="M30" s="50"/>
      <c r="N30" s="50"/>
      <c r="O30" s="50"/>
      <c r="P30" s="50"/>
      <c r="Q30" s="50"/>
      <c r="R30" s="50"/>
      <c r="S30" s="50"/>
      <c r="T30" s="51">
        <f t="shared" si="0"/>
        <v>10320</v>
      </c>
      <c r="U30" s="51">
        <f t="shared" si="0"/>
        <v>10320</v>
      </c>
      <c r="V30" s="51">
        <f t="shared" si="0"/>
        <v>6439</v>
      </c>
    </row>
    <row r="31" spans="1:22" s="15" customFormat="1" ht="15" customHeight="1">
      <c r="A31" s="48" t="s">
        <v>573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>
        <v>400</v>
      </c>
      <c r="M31" s="50">
        <v>295</v>
      </c>
      <c r="N31" s="50"/>
      <c r="O31" s="50"/>
      <c r="P31" s="50"/>
      <c r="Q31" s="50"/>
      <c r="R31" s="50"/>
      <c r="S31" s="50"/>
      <c r="T31" s="51">
        <f t="shared" si="0"/>
        <v>0</v>
      </c>
      <c r="U31" s="51">
        <f t="shared" si="0"/>
        <v>400</v>
      </c>
      <c r="V31" s="51">
        <f t="shared" si="0"/>
        <v>295</v>
      </c>
    </row>
    <row r="32" spans="1:22" s="15" customFormat="1" ht="15" customHeight="1">
      <c r="A32" s="48" t="s">
        <v>574</v>
      </c>
      <c r="B32" s="50"/>
      <c r="C32" s="50"/>
      <c r="D32" s="50"/>
      <c r="E32" s="50"/>
      <c r="F32" s="50"/>
      <c r="G32" s="50"/>
      <c r="H32" s="50"/>
      <c r="I32" s="50"/>
      <c r="J32" s="50">
        <v>726</v>
      </c>
      <c r="K32" s="50"/>
      <c r="L32" s="50"/>
      <c r="M32" s="50"/>
      <c r="N32" s="50"/>
      <c r="O32" s="50">
        <v>32000</v>
      </c>
      <c r="P32" s="50">
        <v>26600</v>
      </c>
      <c r="Q32" s="50"/>
      <c r="R32" s="50"/>
      <c r="S32" s="50"/>
      <c r="T32" s="51">
        <f t="shared" si="0"/>
        <v>0</v>
      </c>
      <c r="U32" s="51">
        <f t="shared" si="0"/>
        <v>32000</v>
      </c>
      <c r="V32" s="51">
        <f t="shared" si="0"/>
        <v>27326</v>
      </c>
    </row>
    <row r="33" spans="1:22" s="15" customFormat="1" ht="25.5">
      <c r="A33" s="155" t="s">
        <v>45</v>
      </c>
      <c r="B33" s="51">
        <f aca="true" t="shared" si="2" ref="B33:S33">SUM(B18:B32)+B9+B10+B13+B12+B14+B15+B11</f>
        <v>262840</v>
      </c>
      <c r="C33" s="51">
        <f t="shared" si="2"/>
        <v>273565</v>
      </c>
      <c r="D33" s="51">
        <f t="shared" si="2"/>
        <v>171938</v>
      </c>
      <c r="E33" s="51">
        <f t="shared" si="2"/>
        <v>78632</v>
      </c>
      <c r="F33" s="51">
        <f t="shared" si="2"/>
        <v>82035</v>
      </c>
      <c r="G33" s="51">
        <f t="shared" si="2"/>
        <v>48470</v>
      </c>
      <c r="H33" s="51">
        <f t="shared" si="2"/>
        <v>250439</v>
      </c>
      <c r="I33" s="51">
        <f t="shared" si="2"/>
        <v>247594</v>
      </c>
      <c r="J33" s="51">
        <f t="shared" si="2"/>
        <v>129756</v>
      </c>
      <c r="K33" s="51">
        <f t="shared" si="2"/>
        <v>55000</v>
      </c>
      <c r="L33" s="51">
        <f t="shared" si="2"/>
        <v>52877</v>
      </c>
      <c r="M33" s="51">
        <f t="shared" si="2"/>
        <v>46759</v>
      </c>
      <c r="N33" s="51">
        <f t="shared" si="2"/>
        <v>74386</v>
      </c>
      <c r="O33" s="51">
        <f t="shared" si="2"/>
        <v>79795</v>
      </c>
      <c r="P33" s="51">
        <f t="shared" si="2"/>
        <v>71084</v>
      </c>
      <c r="Q33" s="51">
        <f t="shared" si="2"/>
        <v>34105</v>
      </c>
      <c r="R33" s="51">
        <f t="shared" si="2"/>
        <v>34105</v>
      </c>
      <c r="S33" s="51">
        <f t="shared" si="2"/>
        <v>22324</v>
      </c>
      <c r="T33" s="51">
        <f t="shared" si="0"/>
        <v>755402</v>
      </c>
      <c r="U33" s="51">
        <f t="shared" si="0"/>
        <v>769971</v>
      </c>
      <c r="V33" s="51">
        <f>D33+G33+J33+M33+P33+S33</f>
        <v>490331</v>
      </c>
    </row>
    <row r="34" spans="1:21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8"/>
      <c r="U34" s="8"/>
    </row>
    <row r="35" ht="15.75">
      <c r="T35" s="8"/>
    </row>
  </sheetData>
  <mergeCells count="13">
    <mergeCell ref="E7:G7"/>
    <mergeCell ref="H7:J7"/>
    <mergeCell ref="K7:M7"/>
    <mergeCell ref="A7:A8"/>
    <mergeCell ref="A5:V5"/>
    <mergeCell ref="K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7874015748031497" top="0.984251968503937" bottom="0.787401574803149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81"/>
  <sheetViews>
    <sheetView workbookViewId="0" topLeftCell="A1">
      <selection activeCell="D28" sqref="D28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7109375" style="1" customWidth="1"/>
    <col min="4" max="5" width="9.140625" style="1" customWidth="1"/>
    <col min="6" max="6" width="5.28125" style="1" customWidth="1"/>
    <col min="7" max="16384" width="9.140625" style="1" customWidth="1"/>
  </cols>
  <sheetData>
    <row r="1" spans="1:6" ht="15.75" customHeight="1">
      <c r="A1" s="251" t="s">
        <v>503</v>
      </c>
      <c r="B1" s="251"/>
      <c r="C1" s="251"/>
      <c r="D1" s="251"/>
      <c r="E1" s="251"/>
      <c r="F1" s="251"/>
    </row>
    <row r="2" spans="1:3" ht="15.75" customHeight="1">
      <c r="A2" s="4"/>
      <c r="B2" s="4"/>
      <c r="C2" s="4"/>
    </row>
    <row r="3" spans="1:6" ht="15.75">
      <c r="A3" s="214" t="s">
        <v>351</v>
      </c>
      <c r="B3" s="214"/>
      <c r="C3" s="214"/>
      <c r="D3" s="214"/>
      <c r="E3" s="214"/>
      <c r="F3" s="214"/>
    </row>
    <row r="4" spans="1:6" ht="15.75">
      <c r="A4" s="214" t="s">
        <v>898</v>
      </c>
      <c r="B4" s="214"/>
      <c r="C4" s="214"/>
      <c r="D4" s="214"/>
      <c r="E4" s="214"/>
      <c r="F4" s="214"/>
    </row>
    <row r="5" spans="1:6" ht="15.75">
      <c r="A5" s="214" t="s">
        <v>500</v>
      </c>
      <c r="B5" s="214"/>
      <c r="C5" s="214"/>
      <c r="D5" s="214"/>
      <c r="E5" s="214"/>
      <c r="F5" s="214"/>
    </row>
    <row r="6" spans="1:6" ht="15.75">
      <c r="A6" s="213" t="s">
        <v>343</v>
      </c>
      <c r="B6" s="213"/>
      <c r="C6" s="213"/>
      <c r="D6" s="213"/>
      <c r="E6" s="213"/>
      <c r="F6" s="213"/>
    </row>
    <row r="7" spans="1:2" ht="15.75">
      <c r="A7" s="19"/>
      <c r="B7" s="19"/>
    </row>
    <row r="8" spans="1:6" ht="25.5">
      <c r="A8" s="252" t="s">
        <v>344</v>
      </c>
      <c r="B8" s="253"/>
      <c r="C8" s="6" t="s">
        <v>867</v>
      </c>
      <c r="D8" s="6" t="s">
        <v>863</v>
      </c>
      <c r="E8" s="6" t="s">
        <v>899</v>
      </c>
      <c r="F8" s="6" t="s">
        <v>865</v>
      </c>
    </row>
    <row r="9" spans="1:2" ht="15.75">
      <c r="A9" s="254"/>
      <c r="B9" s="254"/>
    </row>
    <row r="10" spans="1:6" ht="15.75">
      <c r="A10" s="250" t="s">
        <v>648</v>
      </c>
      <c r="B10" s="250"/>
      <c r="C10" s="13"/>
      <c r="D10" s="13"/>
      <c r="E10" s="13"/>
      <c r="F10" s="13"/>
    </row>
    <row r="11" spans="1:6" ht="15.75">
      <c r="A11" s="13"/>
      <c r="B11" s="13" t="s">
        <v>650</v>
      </c>
      <c r="C11" s="13"/>
      <c r="D11" s="13"/>
      <c r="E11" s="13"/>
      <c r="F11" s="13"/>
    </row>
    <row r="12" spans="1:6" ht="15.75">
      <c r="A12" s="197" t="s">
        <v>725</v>
      </c>
      <c r="B12" s="13" t="s">
        <v>651</v>
      </c>
      <c r="C12" s="43">
        <v>22000</v>
      </c>
      <c r="D12" s="43">
        <v>21200</v>
      </c>
      <c r="E12" s="43">
        <v>19562</v>
      </c>
      <c r="F12" s="168">
        <f>E12/D12*100</f>
        <v>92.27358490566037</v>
      </c>
    </row>
    <row r="13" spans="1:6" ht="15.75">
      <c r="A13" s="197" t="s">
        <v>726</v>
      </c>
      <c r="B13" s="13" t="s">
        <v>652</v>
      </c>
      <c r="C13" s="43">
        <v>29840</v>
      </c>
      <c r="D13" s="43">
        <v>28351</v>
      </c>
      <c r="E13" s="43">
        <v>26083</v>
      </c>
      <c r="F13" s="168">
        <f aca="true" t="shared" si="0" ref="F13:F78">E13/D13*100</f>
        <v>92.00028217699551</v>
      </c>
    </row>
    <row r="14" spans="1:6" ht="15.75">
      <c r="A14" s="197" t="s">
        <v>727</v>
      </c>
      <c r="B14" s="13" t="s">
        <v>575</v>
      </c>
      <c r="C14" s="87">
        <v>3000</v>
      </c>
      <c r="D14" s="43">
        <v>2500</v>
      </c>
      <c r="E14" s="43"/>
      <c r="F14" s="168">
        <f t="shared" si="0"/>
        <v>0</v>
      </c>
    </row>
    <row r="15" spans="1:6" ht="30" customHeight="1">
      <c r="A15" s="197" t="s">
        <v>728</v>
      </c>
      <c r="B15" s="96" t="s">
        <v>715</v>
      </c>
      <c r="C15" s="87">
        <v>160</v>
      </c>
      <c r="D15" s="43">
        <v>160</v>
      </c>
      <c r="E15" s="43">
        <v>159</v>
      </c>
      <c r="F15" s="168">
        <f t="shared" si="0"/>
        <v>99.375</v>
      </c>
    </row>
    <row r="16" spans="1:6" ht="15.75" customHeight="1">
      <c r="A16" s="197" t="s">
        <v>729</v>
      </c>
      <c r="B16" s="96" t="s">
        <v>474</v>
      </c>
      <c r="C16" s="87"/>
      <c r="D16" s="43">
        <v>50</v>
      </c>
      <c r="E16" s="43">
        <v>50</v>
      </c>
      <c r="F16" s="168">
        <f t="shared" si="0"/>
        <v>100</v>
      </c>
    </row>
    <row r="17" spans="1:6" ht="15.75">
      <c r="A17" s="197" t="s">
        <v>730</v>
      </c>
      <c r="B17" s="96" t="s">
        <v>312</v>
      </c>
      <c r="C17" s="87"/>
      <c r="D17" s="43">
        <v>100</v>
      </c>
      <c r="E17" s="43"/>
      <c r="F17" s="168">
        <f t="shared" si="0"/>
        <v>0</v>
      </c>
    </row>
    <row r="18" spans="1:6" ht="15.75">
      <c r="A18" s="197" t="s">
        <v>731</v>
      </c>
      <c r="B18" s="96" t="s">
        <v>501</v>
      </c>
      <c r="C18" s="43"/>
      <c r="D18" s="43">
        <v>50</v>
      </c>
      <c r="E18" s="43"/>
      <c r="F18" s="168">
        <f t="shared" si="0"/>
        <v>0</v>
      </c>
    </row>
    <row r="19" spans="1:6" ht="15.75">
      <c r="A19" s="197" t="s">
        <v>732</v>
      </c>
      <c r="B19" s="96" t="s">
        <v>472</v>
      </c>
      <c r="C19" s="43"/>
      <c r="D19" s="43">
        <v>5</v>
      </c>
      <c r="E19" s="43"/>
      <c r="F19" s="168">
        <f t="shared" si="0"/>
        <v>0</v>
      </c>
    </row>
    <row r="20" spans="1:6" ht="15.75">
      <c r="A20" s="197" t="s">
        <v>733</v>
      </c>
      <c r="B20" s="96" t="s">
        <v>555</v>
      </c>
      <c r="C20" s="87"/>
      <c r="D20" s="43">
        <v>61</v>
      </c>
      <c r="E20" s="43"/>
      <c r="F20" s="168">
        <f t="shared" si="0"/>
        <v>0</v>
      </c>
    </row>
    <row r="21" spans="1:6" ht="15.75">
      <c r="A21" s="197" t="s">
        <v>734</v>
      </c>
      <c r="B21" s="96" t="s">
        <v>314</v>
      </c>
      <c r="C21" s="87"/>
      <c r="D21" s="43">
        <v>400</v>
      </c>
      <c r="E21" s="43">
        <v>295</v>
      </c>
      <c r="F21" s="168">
        <f t="shared" si="0"/>
        <v>73.75</v>
      </c>
    </row>
    <row r="22" spans="1:6" ht="15.75">
      <c r="A22" s="197" t="s">
        <v>735</v>
      </c>
      <c r="B22" s="96" t="s">
        <v>591</v>
      </c>
      <c r="C22" s="87"/>
      <c r="D22" s="43"/>
      <c r="E22" s="43">
        <v>10</v>
      </c>
      <c r="F22" s="168"/>
    </row>
    <row r="23" spans="1:6" ht="15.75">
      <c r="A23" s="197" t="s">
        <v>736</v>
      </c>
      <c r="B23" s="96" t="s">
        <v>592</v>
      </c>
      <c r="C23" s="87"/>
      <c r="D23" s="43"/>
      <c r="E23" s="43">
        <v>100</v>
      </c>
      <c r="F23" s="168"/>
    </row>
    <row r="24" spans="1:6" ht="15.75">
      <c r="A24" s="197" t="s">
        <v>593</v>
      </c>
      <c r="B24" s="96" t="s">
        <v>313</v>
      </c>
      <c r="C24" s="87"/>
      <c r="D24" s="43"/>
      <c r="E24" s="43">
        <v>500</v>
      </c>
      <c r="F24" s="168"/>
    </row>
    <row r="25" spans="1:6" ht="21" customHeight="1">
      <c r="A25" s="20" t="s">
        <v>653</v>
      </c>
      <c r="B25" s="13"/>
      <c r="C25" s="44">
        <f>SUM(C12:C15)</f>
        <v>55000</v>
      </c>
      <c r="D25" s="44">
        <f>SUM(D12:D21)</f>
        <v>52877</v>
      </c>
      <c r="E25" s="44">
        <f>SUM(E12:E24)</f>
        <v>46759</v>
      </c>
      <c r="F25" s="169">
        <f t="shared" si="0"/>
        <v>88.42975206611571</v>
      </c>
    </row>
    <row r="26" spans="1:6" ht="15.75">
      <c r="A26" s="20"/>
      <c r="B26" s="13"/>
      <c r="C26" s="43"/>
      <c r="D26" s="183"/>
      <c r="E26" s="183"/>
      <c r="F26" s="168"/>
    </row>
    <row r="27" spans="1:6" ht="15.75">
      <c r="A27" s="250" t="s">
        <v>654</v>
      </c>
      <c r="B27" s="250"/>
      <c r="C27" s="43"/>
      <c r="D27" s="43"/>
      <c r="E27" s="43"/>
      <c r="F27" s="168"/>
    </row>
    <row r="28" spans="1:6" ht="15.75">
      <c r="A28" s="198" t="s">
        <v>725</v>
      </c>
      <c r="B28" s="199" t="s">
        <v>903</v>
      </c>
      <c r="C28" s="43"/>
      <c r="D28" s="43">
        <v>32200</v>
      </c>
      <c r="E28" s="43">
        <v>26600</v>
      </c>
      <c r="F28" s="168">
        <f t="shared" si="0"/>
        <v>82.6086956521739</v>
      </c>
    </row>
    <row r="29" spans="1:6" ht="15.75">
      <c r="A29" s="197" t="s">
        <v>726</v>
      </c>
      <c r="B29" s="199" t="s">
        <v>904</v>
      </c>
      <c r="C29" s="43">
        <v>4475</v>
      </c>
      <c r="D29" s="43">
        <v>4475</v>
      </c>
      <c r="E29" s="43">
        <v>3060</v>
      </c>
      <c r="F29" s="168">
        <f t="shared" si="0"/>
        <v>68.37988826815642</v>
      </c>
    </row>
    <row r="30" spans="1:6" ht="15.75">
      <c r="A30" s="197" t="s">
        <v>727</v>
      </c>
      <c r="B30" s="199" t="s">
        <v>905</v>
      </c>
      <c r="C30" s="43"/>
      <c r="D30" s="43">
        <v>1000</v>
      </c>
      <c r="E30" s="43">
        <v>1000</v>
      </c>
      <c r="F30" s="168">
        <f t="shared" si="0"/>
        <v>100</v>
      </c>
    </row>
    <row r="31" spans="1:6" ht="15.75">
      <c r="A31" s="197" t="s">
        <v>728</v>
      </c>
      <c r="B31" s="199" t="s">
        <v>906</v>
      </c>
      <c r="C31" s="43"/>
      <c r="D31" s="43">
        <v>1070</v>
      </c>
      <c r="E31" s="43">
        <v>1070</v>
      </c>
      <c r="F31" s="168">
        <f t="shared" si="0"/>
        <v>100</v>
      </c>
    </row>
    <row r="32" spans="1:6" ht="15.75">
      <c r="A32" s="197" t="s">
        <v>729</v>
      </c>
      <c r="B32" s="199" t="s">
        <v>907</v>
      </c>
      <c r="C32" s="43"/>
      <c r="D32" s="43">
        <v>1300</v>
      </c>
      <c r="E32" s="43">
        <v>1300</v>
      </c>
      <c r="F32" s="168">
        <f t="shared" si="0"/>
        <v>100</v>
      </c>
    </row>
    <row r="33" spans="1:6" ht="15.75">
      <c r="A33" s="197" t="s">
        <v>730</v>
      </c>
      <c r="B33" s="199" t="s">
        <v>908</v>
      </c>
      <c r="C33" s="43"/>
      <c r="D33" s="43">
        <v>200</v>
      </c>
      <c r="E33" s="43">
        <v>200</v>
      </c>
      <c r="F33" s="168">
        <f t="shared" si="0"/>
        <v>100</v>
      </c>
    </row>
    <row r="34" spans="1:6" ht="15.75">
      <c r="A34" s="197" t="s">
        <v>731</v>
      </c>
      <c r="B34" s="199" t="s">
        <v>909</v>
      </c>
      <c r="C34" s="43"/>
      <c r="D34" s="43">
        <v>250</v>
      </c>
      <c r="E34" s="43">
        <v>250</v>
      </c>
      <c r="F34" s="168">
        <f t="shared" si="0"/>
        <v>100</v>
      </c>
    </row>
    <row r="35" spans="1:6" ht="15.75">
      <c r="A35" s="197" t="s">
        <v>732</v>
      </c>
      <c r="B35" s="96" t="s">
        <v>910</v>
      </c>
      <c r="C35" s="43"/>
      <c r="D35" s="43">
        <v>500</v>
      </c>
      <c r="E35" s="43">
        <v>500</v>
      </c>
      <c r="F35" s="168">
        <f t="shared" si="0"/>
        <v>100</v>
      </c>
    </row>
    <row r="36" spans="1:6" ht="15.75">
      <c r="A36" s="197" t="s">
        <v>733</v>
      </c>
      <c r="B36" s="96" t="s">
        <v>911</v>
      </c>
      <c r="C36" s="43"/>
      <c r="D36" s="43">
        <v>100</v>
      </c>
      <c r="E36" s="43">
        <v>100</v>
      </c>
      <c r="F36" s="168">
        <f t="shared" si="0"/>
        <v>100</v>
      </c>
    </row>
    <row r="37" spans="1:6" ht="15.75">
      <c r="A37" s="197" t="s">
        <v>734</v>
      </c>
      <c r="B37" s="96" t="s">
        <v>912</v>
      </c>
      <c r="C37" s="43"/>
      <c r="D37" s="43">
        <v>500</v>
      </c>
      <c r="E37" s="43">
        <v>500</v>
      </c>
      <c r="F37" s="168">
        <f t="shared" si="0"/>
        <v>100</v>
      </c>
    </row>
    <row r="38" spans="1:6" s="123" customFormat="1" ht="15.75">
      <c r="A38" s="197" t="s">
        <v>735</v>
      </c>
      <c r="B38" s="96" t="s">
        <v>913</v>
      </c>
      <c r="C38" s="43"/>
      <c r="D38" s="43">
        <v>700</v>
      </c>
      <c r="E38" s="43">
        <v>700</v>
      </c>
      <c r="F38" s="168">
        <f t="shared" si="0"/>
        <v>100</v>
      </c>
    </row>
    <row r="39" spans="1:6" ht="15.75">
      <c r="A39" s="197" t="s">
        <v>736</v>
      </c>
      <c r="B39" s="96" t="s">
        <v>920</v>
      </c>
      <c r="C39" s="43"/>
      <c r="D39" s="43">
        <v>50</v>
      </c>
      <c r="E39" s="43">
        <v>50</v>
      </c>
      <c r="F39" s="168">
        <f t="shared" si="0"/>
        <v>100</v>
      </c>
    </row>
    <row r="40" spans="1:6" ht="15.75">
      <c r="A40" s="197" t="s">
        <v>737</v>
      </c>
      <c r="B40" s="96" t="s">
        <v>921</v>
      </c>
      <c r="C40" s="43"/>
      <c r="D40" s="43">
        <v>600</v>
      </c>
      <c r="E40" s="43">
        <v>600</v>
      </c>
      <c r="F40" s="168">
        <f t="shared" si="0"/>
        <v>100</v>
      </c>
    </row>
    <row r="41" spans="1:6" ht="15.75">
      <c r="A41" s="197" t="s">
        <v>738</v>
      </c>
      <c r="B41" s="96" t="s">
        <v>922</v>
      </c>
      <c r="C41" s="43"/>
      <c r="D41" s="43">
        <v>200</v>
      </c>
      <c r="E41" s="43">
        <v>200</v>
      </c>
      <c r="F41" s="168">
        <f t="shared" si="0"/>
        <v>100</v>
      </c>
    </row>
    <row r="42" spans="1:6" ht="15.75">
      <c r="A42" s="197" t="s">
        <v>739</v>
      </c>
      <c r="B42" s="96" t="s">
        <v>501</v>
      </c>
      <c r="C42" s="43"/>
      <c r="D42" s="43"/>
      <c r="E42" s="43">
        <v>50</v>
      </c>
      <c r="F42" s="168"/>
    </row>
    <row r="43" spans="1:6" ht="15.75">
      <c r="A43" s="197" t="s">
        <v>740</v>
      </c>
      <c r="B43" s="96" t="s">
        <v>923</v>
      </c>
      <c r="C43" s="43"/>
      <c r="D43" s="43">
        <v>20</v>
      </c>
      <c r="E43" s="43">
        <v>20</v>
      </c>
      <c r="F43" s="168">
        <f t="shared" si="0"/>
        <v>100</v>
      </c>
    </row>
    <row r="44" spans="1:6" ht="15.75">
      <c r="A44" s="197" t="s">
        <v>741</v>
      </c>
      <c r="B44" s="96" t="s">
        <v>544</v>
      </c>
      <c r="C44" s="43"/>
      <c r="D44" s="43"/>
      <c r="E44" s="43">
        <v>10</v>
      </c>
      <c r="F44" s="168"/>
    </row>
    <row r="45" spans="1:6" ht="15.75">
      <c r="A45" s="197" t="s">
        <v>742</v>
      </c>
      <c r="B45" s="96" t="s">
        <v>537</v>
      </c>
      <c r="C45" s="43"/>
      <c r="D45" s="43">
        <v>30</v>
      </c>
      <c r="E45" s="43">
        <v>30</v>
      </c>
      <c r="F45" s="168">
        <f t="shared" si="0"/>
        <v>100</v>
      </c>
    </row>
    <row r="46" spans="1:6" ht="30">
      <c r="A46" s="197" t="s">
        <v>182</v>
      </c>
      <c r="B46" s="96" t="s">
        <v>924</v>
      </c>
      <c r="C46" s="43"/>
      <c r="D46" s="43">
        <v>150</v>
      </c>
      <c r="E46" s="43">
        <v>150</v>
      </c>
      <c r="F46" s="168">
        <f t="shared" si="0"/>
        <v>100</v>
      </c>
    </row>
    <row r="47" spans="1:6" ht="30">
      <c r="A47" s="197" t="s">
        <v>183</v>
      </c>
      <c r="B47" s="96" t="s">
        <v>925</v>
      </c>
      <c r="C47" s="43"/>
      <c r="D47" s="43">
        <v>80</v>
      </c>
      <c r="E47" s="43">
        <v>80</v>
      </c>
      <c r="F47" s="168">
        <f t="shared" si="0"/>
        <v>100</v>
      </c>
    </row>
    <row r="48" spans="1:6" ht="15.75">
      <c r="A48" s="197" t="s">
        <v>184</v>
      </c>
      <c r="B48" s="96" t="s">
        <v>926</v>
      </c>
      <c r="C48" s="43"/>
      <c r="D48" s="43">
        <v>50</v>
      </c>
      <c r="E48" s="43">
        <v>50</v>
      </c>
      <c r="F48" s="168">
        <f t="shared" si="0"/>
        <v>100</v>
      </c>
    </row>
    <row r="49" spans="1:6" ht="15.75" customHeight="1">
      <c r="A49" s="197" t="s">
        <v>556</v>
      </c>
      <c r="B49" s="96" t="s">
        <v>927</v>
      </c>
      <c r="C49" s="43"/>
      <c r="D49" s="43">
        <v>50</v>
      </c>
      <c r="E49" s="43">
        <v>50</v>
      </c>
      <c r="F49" s="168">
        <f t="shared" si="0"/>
        <v>100</v>
      </c>
    </row>
    <row r="50" spans="1:6" ht="15.75">
      <c r="A50" s="197" t="s">
        <v>557</v>
      </c>
      <c r="B50" s="96" t="s">
        <v>928</v>
      </c>
      <c r="C50" s="43"/>
      <c r="D50" s="43">
        <v>50</v>
      </c>
      <c r="E50" s="43">
        <v>50</v>
      </c>
      <c r="F50" s="168">
        <f t="shared" si="0"/>
        <v>100</v>
      </c>
    </row>
    <row r="51" spans="1:6" ht="15.75">
      <c r="A51" s="197" t="s">
        <v>185</v>
      </c>
      <c r="B51" s="96" t="s">
        <v>929</v>
      </c>
      <c r="C51" s="43"/>
      <c r="D51" s="43">
        <v>200</v>
      </c>
      <c r="E51" s="43">
        <v>200</v>
      </c>
      <c r="F51" s="168">
        <f t="shared" si="0"/>
        <v>100</v>
      </c>
    </row>
    <row r="52" spans="1:6" ht="15.75">
      <c r="A52" s="197" t="s">
        <v>558</v>
      </c>
      <c r="B52" s="96" t="s">
        <v>930</v>
      </c>
      <c r="C52" s="43"/>
      <c r="D52" s="43">
        <v>32000</v>
      </c>
      <c r="E52" s="43">
        <v>30500</v>
      </c>
      <c r="F52" s="168">
        <f t="shared" si="0"/>
        <v>95.3125</v>
      </c>
    </row>
    <row r="53" spans="1:6" ht="15.75">
      <c r="A53" s="197" t="s">
        <v>559</v>
      </c>
      <c r="B53" s="96" t="s">
        <v>550</v>
      </c>
      <c r="C53" s="183"/>
      <c r="D53" s="43">
        <v>4</v>
      </c>
      <c r="E53" s="43">
        <v>4</v>
      </c>
      <c r="F53" s="168">
        <f t="shared" si="0"/>
        <v>100</v>
      </c>
    </row>
    <row r="54" spans="1:6" s="123" customFormat="1" ht="15.75">
      <c r="A54" s="197" t="s">
        <v>186</v>
      </c>
      <c r="B54" s="96" t="s">
        <v>931</v>
      </c>
      <c r="C54" s="43"/>
      <c r="D54" s="43">
        <v>50</v>
      </c>
      <c r="E54" s="43">
        <v>50</v>
      </c>
      <c r="F54" s="168">
        <f t="shared" si="0"/>
        <v>100</v>
      </c>
    </row>
    <row r="55" spans="1:6" s="123" customFormat="1" ht="16.5" customHeight="1">
      <c r="A55" s="197" t="s">
        <v>560</v>
      </c>
      <c r="B55" s="96" t="s">
        <v>932</v>
      </c>
      <c r="C55" s="43"/>
      <c r="D55" s="43">
        <v>250</v>
      </c>
      <c r="E55" s="43">
        <v>250</v>
      </c>
      <c r="F55" s="168">
        <f t="shared" si="0"/>
        <v>100</v>
      </c>
    </row>
    <row r="56" spans="1:6" s="123" customFormat="1" ht="15.75">
      <c r="A56" s="197" t="s">
        <v>561</v>
      </c>
      <c r="B56" s="96" t="s">
        <v>0</v>
      </c>
      <c r="C56" s="43"/>
      <c r="D56" s="43">
        <v>300</v>
      </c>
      <c r="E56" s="43">
        <v>300</v>
      </c>
      <c r="F56" s="168">
        <f t="shared" si="0"/>
        <v>100</v>
      </c>
    </row>
    <row r="57" spans="1:6" s="123" customFormat="1" ht="15.75">
      <c r="A57" s="197" t="s">
        <v>562</v>
      </c>
      <c r="B57" s="96" t="s">
        <v>472</v>
      </c>
      <c r="C57" s="43"/>
      <c r="D57" s="43"/>
      <c r="E57" s="43">
        <v>5</v>
      </c>
      <c r="F57" s="168"/>
    </row>
    <row r="58" spans="1:6" s="123" customFormat="1" ht="15.75">
      <c r="A58" s="197" t="s">
        <v>187</v>
      </c>
      <c r="B58" s="96" t="s">
        <v>1</v>
      </c>
      <c r="C58" s="43"/>
      <c r="D58" s="43">
        <v>50</v>
      </c>
      <c r="E58" s="43">
        <v>50</v>
      </c>
      <c r="F58" s="168">
        <f t="shared" si="0"/>
        <v>100</v>
      </c>
    </row>
    <row r="59" spans="1:6" s="123" customFormat="1" ht="15.75" customHeight="1">
      <c r="A59" s="197" t="s">
        <v>251</v>
      </c>
      <c r="B59" s="96" t="s">
        <v>2</v>
      </c>
      <c r="C59" s="43"/>
      <c r="D59" s="43">
        <v>50</v>
      </c>
      <c r="E59" s="43">
        <v>50</v>
      </c>
      <c r="F59" s="168">
        <f t="shared" si="0"/>
        <v>100</v>
      </c>
    </row>
    <row r="60" spans="1:6" s="123" customFormat="1" ht="15.75">
      <c r="A60" s="197" t="s">
        <v>252</v>
      </c>
      <c r="B60" s="96" t="s">
        <v>538</v>
      </c>
      <c r="C60" s="43"/>
      <c r="D60" s="43">
        <v>20</v>
      </c>
      <c r="E60" s="43">
        <v>20</v>
      </c>
      <c r="F60" s="168">
        <f t="shared" si="0"/>
        <v>100</v>
      </c>
    </row>
    <row r="61" spans="1:6" s="123" customFormat="1" ht="15.75">
      <c r="A61" s="197" t="s">
        <v>281</v>
      </c>
      <c r="B61" s="96" t="s">
        <v>3</v>
      </c>
      <c r="C61" s="43"/>
      <c r="D61" s="43">
        <v>20</v>
      </c>
      <c r="E61" s="43">
        <v>20</v>
      </c>
      <c r="F61" s="168">
        <f t="shared" si="0"/>
        <v>100</v>
      </c>
    </row>
    <row r="62" spans="1:6" s="123" customFormat="1" ht="30">
      <c r="A62" s="197" t="s">
        <v>282</v>
      </c>
      <c r="B62" s="96" t="s">
        <v>4</v>
      </c>
      <c r="C62" s="43"/>
      <c r="D62" s="43">
        <v>20</v>
      </c>
      <c r="E62" s="43">
        <v>20</v>
      </c>
      <c r="F62" s="168">
        <f t="shared" si="0"/>
        <v>100</v>
      </c>
    </row>
    <row r="63" spans="1:6" s="123" customFormat="1" ht="15" customHeight="1">
      <c r="A63" s="197" t="s">
        <v>671</v>
      </c>
      <c r="B63" s="96" t="s">
        <v>5</v>
      </c>
      <c r="C63" s="43"/>
      <c r="D63" s="43">
        <v>100</v>
      </c>
      <c r="E63" s="43">
        <v>100</v>
      </c>
      <c r="F63" s="168">
        <f t="shared" si="0"/>
        <v>100</v>
      </c>
    </row>
    <row r="64" spans="1:6" s="123" customFormat="1" ht="15.75">
      <c r="A64" s="197" t="s">
        <v>283</v>
      </c>
      <c r="B64" s="96" t="s">
        <v>6</v>
      </c>
      <c r="C64" s="43"/>
      <c r="D64" s="43">
        <v>50</v>
      </c>
      <c r="E64" s="43">
        <v>50</v>
      </c>
      <c r="F64" s="168">
        <f t="shared" si="0"/>
        <v>100</v>
      </c>
    </row>
    <row r="65" spans="1:6" s="123" customFormat="1" ht="15.75">
      <c r="A65" s="197" t="s">
        <v>576</v>
      </c>
      <c r="B65" s="96" t="s">
        <v>7</v>
      </c>
      <c r="C65" s="43"/>
      <c r="D65" s="43">
        <v>40</v>
      </c>
      <c r="E65" s="43">
        <v>40</v>
      </c>
      <c r="F65" s="168">
        <f t="shared" si="0"/>
        <v>100</v>
      </c>
    </row>
    <row r="66" spans="1:6" s="123" customFormat="1" ht="15.75">
      <c r="A66" s="197" t="s">
        <v>577</v>
      </c>
      <c r="B66" s="96" t="s">
        <v>8</v>
      </c>
      <c r="C66" s="43"/>
      <c r="D66" s="43">
        <v>50</v>
      </c>
      <c r="E66" s="43">
        <v>50</v>
      </c>
      <c r="F66" s="168">
        <f t="shared" si="0"/>
        <v>100</v>
      </c>
    </row>
    <row r="67" spans="1:6" s="123" customFormat="1" ht="15.75">
      <c r="A67" s="197" t="s">
        <v>578</v>
      </c>
      <c r="B67" s="96" t="s">
        <v>539</v>
      </c>
      <c r="C67" s="43"/>
      <c r="D67" s="43">
        <v>156</v>
      </c>
      <c r="E67" s="43"/>
      <c r="F67" s="168">
        <f t="shared" si="0"/>
        <v>0</v>
      </c>
    </row>
    <row r="68" spans="1:6" s="123" customFormat="1" ht="15.75">
      <c r="A68" s="197" t="s">
        <v>579</v>
      </c>
      <c r="B68" s="96" t="s">
        <v>551</v>
      </c>
      <c r="C68" s="43"/>
      <c r="D68" s="43">
        <v>180</v>
      </c>
      <c r="E68" s="43"/>
      <c r="F68" s="168">
        <f t="shared" si="0"/>
        <v>0</v>
      </c>
    </row>
    <row r="69" spans="1:6" s="123" customFormat="1" ht="15.75">
      <c r="A69" s="197" t="s">
        <v>580</v>
      </c>
      <c r="B69" s="96" t="s">
        <v>471</v>
      </c>
      <c r="C69" s="43"/>
      <c r="D69" s="43">
        <v>1600</v>
      </c>
      <c r="E69" s="43">
        <v>1600</v>
      </c>
      <c r="F69" s="168">
        <f t="shared" si="0"/>
        <v>100</v>
      </c>
    </row>
    <row r="70" spans="1:6" s="123" customFormat="1" ht="15.75">
      <c r="A70" s="197" t="s">
        <v>563</v>
      </c>
      <c r="B70" s="96" t="s">
        <v>543</v>
      </c>
      <c r="C70" s="43"/>
      <c r="D70" s="43">
        <v>1080</v>
      </c>
      <c r="E70" s="43">
        <v>1080</v>
      </c>
      <c r="F70" s="168">
        <f t="shared" si="0"/>
        <v>100</v>
      </c>
    </row>
    <row r="71" spans="1:6" s="123" customFormat="1" ht="15.75">
      <c r="A71" s="197" t="s">
        <v>594</v>
      </c>
      <c r="B71" s="96" t="s">
        <v>595</v>
      </c>
      <c r="C71" s="43"/>
      <c r="D71" s="43"/>
      <c r="E71" s="43">
        <v>20</v>
      </c>
      <c r="F71" s="168"/>
    </row>
    <row r="72" spans="1:6" s="123" customFormat="1" ht="15.75">
      <c r="A72" s="197" t="s">
        <v>596</v>
      </c>
      <c r="B72" s="96" t="s">
        <v>597</v>
      </c>
      <c r="C72" s="43"/>
      <c r="D72" s="43"/>
      <c r="E72" s="43">
        <v>50</v>
      </c>
      <c r="F72" s="168"/>
    </row>
    <row r="73" spans="1:6" s="123" customFormat="1" ht="15.75">
      <c r="A73" s="197" t="s">
        <v>598</v>
      </c>
      <c r="B73" s="96" t="s">
        <v>599</v>
      </c>
      <c r="C73" s="43"/>
      <c r="D73" s="43"/>
      <c r="E73" s="43">
        <v>5</v>
      </c>
      <c r="F73" s="168"/>
    </row>
    <row r="74" spans="1:6" s="123" customFormat="1" ht="15.75">
      <c r="A74" s="198"/>
      <c r="B74" s="96" t="s">
        <v>473</v>
      </c>
      <c r="C74" s="43">
        <v>69911</v>
      </c>
      <c r="D74" s="43"/>
      <c r="E74" s="43"/>
      <c r="F74" s="168"/>
    </row>
    <row r="75" spans="1:6" s="123" customFormat="1" ht="15.75">
      <c r="A75" s="198"/>
      <c r="B75" s="96"/>
      <c r="C75" s="43"/>
      <c r="D75" s="43"/>
      <c r="E75" s="43"/>
      <c r="F75" s="168"/>
    </row>
    <row r="76" spans="1:7" ht="15.75">
      <c r="A76" s="20" t="s">
        <v>670</v>
      </c>
      <c r="B76" s="13"/>
      <c r="C76" s="44">
        <f>SUM(C28:C74)</f>
        <v>74386</v>
      </c>
      <c r="D76" s="44">
        <f>SUM(D28:D70)</f>
        <v>79795</v>
      </c>
      <c r="E76" s="44">
        <f>SUM(E28:E73)</f>
        <v>71084</v>
      </c>
      <c r="F76" s="169">
        <f t="shared" si="0"/>
        <v>89.08327589447961</v>
      </c>
      <c r="G76" s="8"/>
    </row>
    <row r="77" spans="1:6" ht="15.75">
      <c r="A77" s="20"/>
      <c r="B77" s="13"/>
      <c r="C77" s="13"/>
      <c r="D77" s="13"/>
      <c r="E77" s="13"/>
      <c r="F77" s="168"/>
    </row>
    <row r="78" spans="1:6" ht="15.75">
      <c r="A78" s="250" t="s">
        <v>549</v>
      </c>
      <c r="B78" s="250"/>
      <c r="C78" s="44">
        <f>C25+C76</f>
        <v>129386</v>
      </c>
      <c r="D78" s="44">
        <f>D25+D76</f>
        <v>132672</v>
      </c>
      <c r="E78" s="44">
        <f>E25+E76</f>
        <v>117843</v>
      </c>
      <c r="F78" s="169">
        <f t="shared" si="0"/>
        <v>88.82281114327061</v>
      </c>
    </row>
    <row r="79" ht="15.75">
      <c r="F79" s="161"/>
    </row>
    <row r="81" ht="15.75">
      <c r="C81" s="8"/>
    </row>
  </sheetData>
  <mergeCells count="10">
    <mergeCell ref="A78:B78"/>
    <mergeCell ref="A3:F3"/>
    <mergeCell ref="A4:F4"/>
    <mergeCell ref="A1:F1"/>
    <mergeCell ref="A27:B27"/>
    <mergeCell ref="A8:B8"/>
    <mergeCell ref="A9:B9"/>
    <mergeCell ref="A10:B10"/>
    <mergeCell ref="A5:F5"/>
    <mergeCell ref="A6:F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S855"/>
  <sheetViews>
    <sheetView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6" sqref="A16"/>
    </sheetView>
  </sheetViews>
  <sheetFormatPr defaultColWidth="9.140625" defaultRowHeight="12.75"/>
  <cols>
    <col min="1" max="1" width="36.7109375" style="15" customWidth="1"/>
    <col min="2" max="16" width="7.421875" style="15" customWidth="1"/>
    <col min="17" max="17" width="8.8515625" style="15" bestFit="1" customWidth="1"/>
    <col min="18" max="19" width="8.8515625" style="15" customWidth="1"/>
    <col min="20" max="16384" width="9.140625" style="15" customWidth="1"/>
  </cols>
  <sheetData>
    <row r="1" spans="14:19" ht="15.75">
      <c r="N1" s="212" t="s">
        <v>504</v>
      </c>
      <c r="O1" s="212"/>
      <c r="P1" s="212"/>
      <c r="Q1" s="212"/>
      <c r="R1" s="212"/>
      <c r="S1" s="212"/>
    </row>
    <row r="2" spans="1:19" ht="12.75">
      <c r="A2" s="255" t="s">
        <v>757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2.75">
      <c r="A3" s="255" t="s">
        <v>791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ht="12.75">
      <c r="A4" s="255" t="s">
        <v>100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ht="12.75">
      <c r="A5" s="255" t="s">
        <v>343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7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9" s="76" customFormat="1" ht="30" customHeight="1">
      <c r="A7" s="256" t="s">
        <v>344</v>
      </c>
      <c r="B7" s="209" t="s">
        <v>792</v>
      </c>
      <c r="C7" s="209"/>
      <c r="D7" s="209"/>
      <c r="E7" s="209" t="s">
        <v>793</v>
      </c>
      <c r="F7" s="209"/>
      <c r="G7" s="209"/>
      <c r="H7" s="209" t="s">
        <v>794</v>
      </c>
      <c r="I7" s="209"/>
      <c r="J7" s="209"/>
      <c r="K7" s="257" t="s">
        <v>795</v>
      </c>
      <c r="L7" s="257"/>
      <c r="M7" s="257"/>
      <c r="N7" s="209" t="s">
        <v>796</v>
      </c>
      <c r="O7" s="209"/>
      <c r="P7" s="209"/>
      <c r="Q7" s="211" t="s">
        <v>353</v>
      </c>
      <c r="R7" s="211"/>
      <c r="S7" s="211"/>
    </row>
    <row r="8" spans="1:19" s="76" customFormat="1" ht="38.25">
      <c r="A8" s="256"/>
      <c r="B8" s="6" t="s">
        <v>873</v>
      </c>
      <c r="C8" s="6" t="s">
        <v>869</v>
      </c>
      <c r="D8" s="6" t="s">
        <v>899</v>
      </c>
      <c r="E8" s="6" t="s">
        <v>873</v>
      </c>
      <c r="F8" s="6" t="s">
        <v>869</v>
      </c>
      <c r="G8" s="6" t="s">
        <v>899</v>
      </c>
      <c r="H8" s="6" t="s">
        <v>873</v>
      </c>
      <c r="I8" s="6" t="s">
        <v>869</v>
      </c>
      <c r="J8" s="6" t="s">
        <v>899</v>
      </c>
      <c r="K8" s="6" t="s">
        <v>873</v>
      </c>
      <c r="L8" s="6" t="s">
        <v>869</v>
      </c>
      <c r="M8" s="6" t="s">
        <v>899</v>
      </c>
      <c r="N8" s="6" t="s">
        <v>873</v>
      </c>
      <c r="O8" s="6" t="s">
        <v>869</v>
      </c>
      <c r="P8" s="6" t="s">
        <v>899</v>
      </c>
      <c r="Q8" s="6" t="s">
        <v>873</v>
      </c>
      <c r="R8" s="6" t="s">
        <v>869</v>
      </c>
      <c r="S8" s="6" t="s">
        <v>899</v>
      </c>
    </row>
    <row r="9" spans="1:19" s="76" customFormat="1" ht="12.75">
      <c r="A9" s="20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76" customFormat="1" ht="12.75" customHeight="1">
      <c r="A10" s="52" t="s">
        <v>337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19"/>
      <c r="S10" s="140"/>
    </row>
    <row r="11" spans="1:19" ht="12.75" customHeight="1">
      <c r="A11" s="48" t="s">
        <v>761</v>
      </c>
      <c r="B11" s="50">
        <v>37514</v>
      </c>
      <c r="C11" s="50">
        <v>38859</v>
      </c>
      <c r="D11" s="50">
        <v>27112</v>
      </c>
      <c r="E11" s="50">
        <v>10313</v>
      </c>
      <c r="F11" s="50">
        <v>10743</v>
      </c>
      <c r="G11" s="50">
        <v>6816</v>
      </c>
      <c r="H11" s="50">
        <v>19966</v>
      </c>
      <c r="I11" s="50">
        <v>19966</v>
      </c>
      <c r="J11" s="50">
        <v>15251</v>
      </c>
      <c r="K11" s="50"/>
      <c r="L11" s="50"/>
      <c r="M11" s="50"/>
      <c r="N11" s="50"/>
      <c r="O11" s="50"/>
      <c r="P11" s="50"/>
      <c r="Q11" s="51">
        <f>B11+E11+H11+K11+N11</f>
        <v>67793</v>
      </c>
      <c r="R11" s="51">
        <f>C11+F11+I11+L11+O11</f>
        <v>69568</v>
      </c>
      <c r="S11" s="51">
        <f>D11+G11+J11+M11+P11</f>
        <v>49179</v>
      </c>
    </row>
    <row r="12" spans="1:19" ht="12.75" customHeight="1">
      <c r="A12" s="48" t="s">
        <v>762</v>
      </c>
      <c r="B12" s="50">
        <v>6358</v>
      </c>
      <c r="C12" s="50">
        <v>6542</v>
      </c>
      <c r="D12" s="50">
        <v>4372</v>
      </c>
      <c r="E12" s="50">
        <v>1769</v>
      </c>
      <c r="F12" s="50">
        <v>1829</v>
      </c>
      <c r="G12" s="50">
        <v>2022</v>
      </c>
      <c r="H12" s="50">
        <v>9537</v>
      </c>
      <c r="I12" s="50">
        <v>9537</v>
      </c>
      <c r="J12" s="50">
        <v>7235</v>
      </c>
      <c r="K12" s="50"/>
      <c r="L12" s="50"/>
      <c r="M12" s="50"/>
      <c r="N12" s="50"/>
      <c r="O12" s="50"/>
      <c r="P12" s="50"/>
      <c r="Q12" s="51">
        <f aca="true" t="shared" si="0" ref="Q12:S24">B12+E12+H12+K12+N12</f>
        <v>17664</v>
      </c>
      <c r="R12" s="51">
        <f t="shared" si="0"/>
        <v>17908</v>
      </c>
      <c r="S12" s="51">
        <f t="shared" si="0"/>
        <v>13629</v>
      </c>
    </row>
    <row r="13" spans="1:19" ht="12.75" customHeight="1">
      <c r="A13" s="48" t="s">
        <v>763</v>
      </c>
      <c r="B13" s="50">
        <v>18320</v>
      </c>
      <c r="C13" s="50">
        <v>18852</v>
      </c>
      <c r="D13" s="50">
        <v>11831</v>
      </c>
      <c r="E13" s="50">
        <v>5096</v>
      </c>
      <c r="F13" s="50">
        <v>5266</v>
      </c>
      <c r="G13" s="50">
        <v>3416</v>
      </c>
      <c r="H13" s="50">
        <v>27489</v>
      </c>
      <c r="I13" s="50">
        <v>27489</v>
      </c>
      <c r="J13" s="50">
        <v>19576</v>
      </c>
      <c r="K13" s="50"/>
      <c r="L13" s="50"/>
      <c r="M13" s="50"/>
      <c r="N13" s="50"/>
      <c r="O13" s="50"/>
      <c r="P13" s="50"/>
      <c r="Q13" s="51">
        <f t="shared" si="0"/>
        <v>50905</v>
      </c>
      <c r="R13" s="51">
        <f t="shared" si="0"/>
        <v>51607</v>
      </c>
      <c r="S13" s="51">
        <f t="shared" si="0"/>
        <v>34823</v>
      </c>
    </row>
    <row r="14" spans="1:19" ht="12.75" customHeight="1">
      <c r="A14" s="48" t="s">
        <v>797</v>
      </c>
      <c r="B14" s="50">
        <v>749</v>
      </c>
      <c r="C14" s="50">
        <v>771</v>
      </c>
      <c r="D14" s="50">
        <v>514</v>
      </c>
      <c r="E14" s="50">
        <v>209</v>
      </c>
      <c r="F14" s="50">
        <v>216</v>
      </c>
      <c r="G14" s="50">
        <v>148</v>
      </c>
      <c r="H14" s="50">
        <v>1122</v>
      </c>
      <c r="I14" s="50">
        <v>1122</v>
      </c>
      <c r="J14" s="50">
        <v>852</v>
      </c>
      <c r="K14" s="50"/>
      <c r="L14" s="50"/>
      <c r="M14" s="50"/>
      <c r="N14" s="50"/>
      <c r="O14" s="50"/>
      <c r="P14" s="50"/>
      <c r="Q14" s="51">
        <f t="shared" si="0"/>
        <v>2080</v>
      </c>
      <c r="R14" s="51">
        <f t="shared" si="0"/>
        <v>2109</v>
      </c>
      <c r="S14" s="51">
        <f t="shared" si="0"/>
        <v>1514</v>
      </c>
    </row>
    <row r="15" spans="1:19" ht="12.75" customHeight="1">
      <c r="A15" s="48" t="s">
        <v>765</v>
      </c>
      <c r="B15" s="50">
        <v>11965</v>
      </c>
      <c r="C15" s="50">
        <v>12312</v>
      </c>
      <c r="D15" s="50">
        <v>9002</v>
      </c>
      <c r="E15" s="50">
        <v>3327</v>
      </c>
      <c r="F15" s="50">
        <v>3438</v>
      </c>
      <c r="G15" s="50">
        <v>2598</v>
      </c>
      <c r="H15" s="50">
        <v>17952</v>
      </c>
      <c r="I15" s="50">
        <v>17952</v>
      </c>
      <c r="J15" s="50">
        <v>14896</v>
      </c>
      <c r="K15" s="50"/>
      <c r="L15" s="50"/>
      <c r="M15" s="50"/>
      <c r="N15" s="50"/>
      <c r="O15" s="50"/>
      <c r="P15" s="50"/>
      <c r="Q15" s="51">
        <f t="shared" si="0"/>
        <v>33244</v>
      </c>
      <c r="R15" s="51">
        <f t="shared" si="0"/>
        <v>33702</v>
      </c>
      <c r="S15" s="51">
        <f t="shared" si="0"/>
        <v>26496</v>
      </c>
    </row>
    <row r="16" spans="1:19" ht="12.75" customHeight="1">
      <c r="A16" s="48" t="s">
        <v>766</v>
      </c>
      <c r="B16" s="50">
        <v>54595</v>
      </c>
      <c r="C16" s="50">
        <v>56555</v>
      </c>
      <c r="D16" s="50">
        <v>39784</v>
      </c>
      <c r="E16" s="50">
        <v>15345</v>
      </c>
      <c r="F16" s="50">
        <v>15972</v>
      </c>
      <c r="G16" s="50">
        <v>10830</v>
      </c>
      <c r="H16" s="50">
        <v>8900</v>
      </c>
      <c r="I16" s="50">
        <v>8900</v>
      </c>
      <c r="J16" s="50">
        <v>4249</v>
      </c>
      <c r="K16" s="50"/>
      <c r="L16" s="50"/>
      <c r="M16" s="50"/>
      <c r="N16" s="50"/>
      <c r="O16" s="50"/>
      <c r="P16" s="50"/>
      <c r="Q16" s="51">
        <f t="shared" si="0"/>
        <v>78840</v>
      </c>
      <c r="R16" s="51">
        <f t="shared" si="0"/>
        <v>81427</v>
      </c>
      <c r="S16" s="51">
        <f t="shared" si="0"/>
        <v>54863</v>
      </c>
    </row>
    <row r="17" spans="1:19" ht="12.75" customHeight="1">
      <c r="A17" s="48" t="s">
        <v>767</v>
      </c>
      <c r="B17" s="50">
        <v>1529</v>
      </c>
      <c r="C17" s="50">
        <v>1569</v>
      </c>
      <c r="D17" s="50">
        <v>1194</v>
      </c>
      <c r="E17" s="50">
        <v>438</v>
      </c>
      <c r="F17" s="50">
        <v>451</v>
      </c>
      <c r="G17" s="50">
        <v>342</v>
      </c>
      <c r="H17" s="50">
        <v>484</v>
      </c>
      <c r="I17" s="50">
        <v>484</v>
      </c>
      <c r="J17" s="50">
        <v>463</v>
      </c>
      <c r="K17" s="50"/>
      <c r="L17" s="50"/>
      <c r="M17" s="50"/>
      <c r="N17" s="50"/>
      <c r="O17" s="50"/>
      <c r="P17" s="50"/>
      <c r="Q17" s="51">
        <f t="shared" si="0"/>
        <v>2451</v>
      </c>
      <c r="R17" s="51">
        <f t="shared" si="0"/>
        <v>2504</v>
      </c>
      <c r="S17" s="51">
        <f t="shared" si="0"/>
        <v>1999</v>
      </c>
    </row>
    <row r="18" spans="1:19" ht="12.75" customHeight="1">
      <c r="A18" s="48" t="s">
        <v>769</v>
      </c>
      <c r="B18" s="50"/>
      <c r="C18" s="50"/>
      <c r="D18" s="50"/>
      <c r="E18" s="50"/>
      <c r="F18" s="50"/>
      <c r="G18" s="50"/>
      <c r="H18" s="50">
        <v>0</v>
      </c>
      <c r="I18" s="50"/>
      <c r="J18" s="50"/>
      <c r="K18" s="50"/>
      <c r="L18" s="50"/>
      <c r="M18" s="50"/>
      <c r="N18" s="50"/>
      <c r="O18" s="50"/>
      <c r="P18" s="50"/>
      <c r="Q18" s="51">
        <f t="shared" si="0"/>
        <v>0</v>
      </c>
      <c r="R18" s="51">
        <f t="shared" si="0"/>
        <v>0</v>
      </c>
      <c r="S18" s="51">
        <f t="shared" si="0"/>
        <v>0</v>
      </c>
    </row>
    <row r="19" spans="1:19" ht="12.75" customHeight="1">
      <c r="A19" s="48" t="s">
        <v>798</v>
      </c>
      <c r="B19" s="50">
        <v>0</v>
      </c>
      <c r="C19" s="50"/>
      <c r="D19" s="50"/>
      <c r="E19" s="50"/>
      <c r="F19" s="50"/>
      <c r="G19" s="50"/>
      <c r="H19" s="50">
        <v>1846</v>
      </c>
      <c r="I19" s="50">
        <v>1846</v>
      </c>
      <c r="J19" s="50">
        <v>1237</v>
      </c>
      <c r="K19" s="50"/>
      <c r="L19" s="50"/>
      <c r="M19" s="50"/>
      <c r="N19" s="50"/>
      <c r="O19" s="50"/>
      <c r="P19" s="50"/>
      <c r="Q19" s="51">
        <f t="shared" si="0"/>
        <v>1846</v>
      </c>
      <c r="R19" s="51">
        <f t="shared" si="0"/>
        <v>1846</v>
      </c>
      <c r="S19" s="51">
        <f t="shared" si="0"/>
        <v>1237</v>
      </c>
    </row>
    <row r="20" spans="1:19" ht="12.75" customHeight="1">
      <c r="A20" s="48" t="s">
        <v>770</v>
      </c>
      <c r="B20" s="50">
        <v>10347</v>
      </c>
      <c r="C20" s="50">
        <v>10447</v>
      </c>
      <c r="D20" s="50">
        <v>8218</v>
      </c>
      <c r="E20" s="50">
        <v>3135</v>
      </c>
      <c r="F20" s="50">
        <v>3167</v>
      </c>
      <c r="G20" s="50">
        <v>2285</v>
      </c>
      <c r="H20" s="50">
        <v>24180</v>
      </c>
      <c r="I20" s="50">
        <v>24180</v>
      </c>
      <c r="J20" s="50">
        <v>15973</v>
      </c>
      <c r="K20" s="50"/>
      <c r="L20" s="50"/>
      <c r="M20" s="50"/>
      <c r="N20" s="50"/>
      <c r="O20" s="50"/>
      <c r="P20" s="50"/>
      <c r="Q20" s="51">
        <f t="shared" si="0"/>
        <v>37662</v>
      </c>
      <c r="R20" s="51">
        <f t="shared" si="0"/>
        <v>37794</v>
      </c>
      <c r="S20" s="51">
        <f t="shared" si="0"/>
        <v>26476</v>
      </c>
    </row>
    <row r="21" spans="1:19" ht="12.75" customHeight="1">
      <c r="A21" s="48" t="s">
        <v>800</v>
      </c>
      <c r="B21" s="50">
        <v>242</v>
      </c>
      <c r="C21" s="50">
        <v>242</v>
      </c>
      <c r="D21" s="50">
        <v>0</v>
      </c>
      <c r="E21" s="50">
        <v>77</v>
      </c>
      <c r="F21" s="50">
        <v>77</v>
      </c>
      <c r="G21" s="50">
        <v>0</v>
      </c>
      <c r="H21" s="50">
        <v>0</v>
      </c>
      <c r="I21" s="50"/>
      <c r="J21" s="50">
        <v>249</v>
      </c>
      <c r="K21" s="50"/>
      <c r="L21" s="50"/>
      <c r="M21" s="50"/>
      <c r="N21" s="50"/>
      <c r="O21" s="50"/>
      <c r="P21" s="50"/>
      <c r="Q21" s="51">
        <f t="shared" si="0"/>
        <v>319</v>
      </c>
      <c r="R21" s="51">
        <f t="shared" si="0"/>
        <v>319</v>
      </c>
      <c r="S21" s="51">
        <f t="shared" si="0"/>
        <v>249</v>
      </c>
    </row>
    <row r="22" spans="1:19" ht="12.75" customHeight="1">
      <c r="A22" s="48" t="s">
        <v>772</v>
      </c>
      <c r="B22" s="50">
        <v>0</v>
      </c>
      <c r="C22" s="50"/>
      <c r="D22" s="50"/>
      <c r="E22" s="50"/>
      <c r="F22" s="50"/>
      <c r="G22" s="50"/>
      <c r="H22" s="50">
        <v>1158</v>
      </c>
      <c r="I22" s="50">
        <v>1158</v>
      </c>
      <c r="J22" s="50">
        <v>942</v>
      </c>
      <c r="K22" s="50"/>
      <c r="L22" s="50"/>
      <c r="M22" s="50"/>
      <c r="N22" s="50"/>
      <c r="O22" s="50"/>
      <c r="P22" s="50"/>
      <c r="Q22" s="51">
        <f t="shared" si="0"/>
        <v>1158</v>
      </c>
      <c r="R22" s="51">
        <f t="shared" si="0"/>
        <v>1158</v>
      </c>
      <c r="S22" s="51">
        <f t="shared" si="0"/>
        <v>942</v>
      </c>
    </row>
    <row r="23" spans="1:19" ht="12.75" customHeight="1">
      <c r="A23" s="48" t="s">
        <v>801</v>
      </c>
      <c r="B23" s="50">
        <v>7156</v>
      </c>
      <c r="C23" s="50">
        <v>7326</v>
      </c>
      <c r="D23" s="50">
        <v>4693</v>
      </c>
      <c r="E23" s="50">
        <v>1990</v>
      </c>
      <c r="F23" s="50">
        <v>2044</v>
      </c>
      <c r="G23" s="50">
        <v>1399</v>
      </c>
      <c r="H23" s="50">
        <v>5302</v>
      </c>
      <c r="I23" s="50">
        <v>5102</v>
      </c>
      <c r="J23" s="50">
        <v>1227</v>
      </c>
      <c r="K23" s="50"/>
      <c r="L23" s="50"/>
      <c r="M23" s="50"/>
      <c r="N23" s="50"/>
      <c r="O23" s="50"/>
      <c r="P23" s="50"/>
      <c r="Q23" s="51">
        <f t="shared" si="0"/>
        <v>14448</v>
      </c>
      <c r="R23" s="51">
        <f t="shared" si="0"/>
        <v>14472</v>
      </c>
      <c r="S23" s="51">
        <f t="shared" si="0"/>
        <v>7319</v>
      </c>
    </row>
    <row r="24" spans="1:19" ht="12.75" customHeight="1">
      <c r="A24" s="52" t="s">
        <v>802</v>
      </c>
      <c r="B24" s="51">
        <f aca="true" t="shared" si="1" ref="B24:J24">SUM(B11:B23)</f>
        <v>148775</v>
      </c>
      <c r="C24" s="51">
        <f t="shared" si="1"/>
        <v>153475</v>
      </c>
      <c r="D24" s="51">
        <f t="shared" si="1"/>
        <v>106720</v>
      </c>
      <c r="E24" s="51">
        <f t="shared" si="1"/>
        <v>41699</v>
      </c>
      <c r="F24" s="51">
        <f t="shared" si="1"/>
        <v>43203</v>
      </c>
      <c r="G24" s="51">
        <f t="shared" si="1"/>
        <v>29856</v>
      </c>
      <c r="H24" s="51">
        <f t="shared" si="1"/>
        <v>117936</v>
      </c>
      <c r="I24" s="51">
        <f t="shared" si="1"/>
        <v>117736</v>
      </c>
      <c r="J24" s="51">
        <f t="shared" si="1"/>
        <v>82150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f t="shared" si="0"/>
        <v>308410</v>
      </c>
      <c r="R24" s="51">
        <f t="shared" si="0"/>
        <v>314414</v>
      </c>
      <c r="S24" s="51">
        <f t="shared" si="0"/>
        <v>218726</v>
      </c>
    </row>
    <row r="25" spans="1:19" ht="12.75" customHeight="1">
      <c r="A25" s="5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20"/>
      <c r="S25" s="141"/>
    </row>
    <row r="26" spans="1:19" ht="12.75" customHeight="1">
      <c r="A26" s="52" t="s">
        <v>338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120"/>
      <c r="S26" s="141"/>
    </row>
    <row r="27" spans="1:19" ht="12.75" customHeight="1">
      <c r="A27" s="48" t="s">
        <v>803</v>
      </c>
      <c r="B27" s="50">
        <v>9185</v>
      </c>
      <c r="C27" s="50">
        <v>9370</v>
      </c>
      <c r="D27" s="50">
        <v>8956</v>
      </c>
      <c r="E27" s="50">
        <v>2705</v>
      </c>
      <c r="F27" s="50">
        <v>2765</v>
      </c>
      <c r="G27" s="50">
        <v>3013</v>
      </c>
      <c r="H27" s="50">
        <v>1200</v>
      </c>
      <c r="I27" s="50">
        <v>1200</v>
      </c>
      <c r="J27" s="50">
        <v>2046</v>
      </c>
      <c r="K27" s="50"/>
      <c r="L27" s="50"/>
      <c r="M27" s="50"/>
      <c r="N27" s="50"/>
      <c r="O27" s="50"/>
      <c r="P27" s="50"/>
      <c r="Q27" s="51">
        <f aca="true" t="shared" si="2" ref="Q27:S30">B27+E27+H27+K27+N27</f>
        <v>13090</v>
      </c>
      <c r="R27" s="51">
        <f t="shared" si="2"/>
        <v>13335</v>
      </c>
      <c r="S27" s="51">
        <f t="shared" si="2"/>
        <v>14015</v>
      </c>
    </row>
    <row r="28" spans="1:19" ht="12.75" customHeight="1">
      <c r="A28" s="48" t="s">
        <v>804</v>
      </c>
      <c r="B28" s="50">
        <v>87119</v>
      </c>
      <c r="C28" s="50">
        <v>90002</v>
      </c>
      <c r="D28" s="50">
        <v>63769</v>
      </c>
      <c r="E28" s="50">
        <v>25231</v>
      </c>
      <c r="F28" s="50">
        <v>26153</v>
      </c>
      <c r="G28" s="50">
        <v>19034</v>
      </c>
      <c r="H28" s="50">
        <v>13565</v>
      </c>
      <c r="I28" s="50">
        <v>13565</v>
      </c>
      <c r="J28" s="50">
        <v>8680</v>
      </c>
      <c r="K28" s="50"/>
      <c r="L28" s="50"/>
      <c r="M28" s="50"/>
      <c r="N28" s="50">
        <v>39</v>
      </c>
      <c r="O28" s="50">
        <v>39</v>
      </c>
      <c r="P28" s="50">
        <v>0</v>
      </c>
      <c r="Q28" s="51">
        <f t="shared" si="2"/>
        <v>125954</v>
      </c>
      <c r="R28" s="51">
        <f t="shared" si="2"/>
        <v>129759</v>
      </c>
      <c r="S28" s="51">
        <f t="shared" si="2"/>
        <v>91483</v>
      </c>
    </row>
    <row r="29" spans="1:19" ht="12.75" customHeight="1">
      <c r="A29" s="48" t="s">
        <v>805</v>
      </c>
      <c r="B29" s="50">
        <v>4962</v>
      </c>
      <c r="C29" s="50">
        <v>5062</v>
      </c>
      <c r="D29" s="50">
        <v>3408</v>
      </c>
      <c r="E29" s="50">
        <v>1445</v>
      </c>
      <c r="F29" s="50">
        <v>1477</v>
      </c>
      <c r="G29" s="50">
        <v>978</v>
      </c>
      <c r="H29" s="50">
        <v>300</v>
      </c>
      <c r="I29" s="50">
        <v>300</v>
      </c>
      <c r="J29" s="50">
        <v>348</v>
      </c>
      <c r="K29" s="50"/>
      <c r="L29" s="50"/>
      <c r="M29" s="50"/>
      <c r="N29" s="50"/>
      <c r="O29" s="50"/>
      <c r="P29" s="50"/>
      <c r="Q29" s="51">
        <f t="shared" si="2"/>
        <v>6707</v>
      </c>
      <c r="R29" s="51">
        <f t="shared" si="2"/>
        <v>6839</v>
      </c>
      <c r="S29" s="51">
        <f t="shared" si="2"/>
        <v>4734</v>
      </c>
    </row>
    <row r="30" spans="1:19" ht="12.75" customHeight="1">
      <c r="A30" s="52" t="s">
        <v>806</v>
      </c>
      <c r="B30" s="51">
        <f aca="true" t="shared" si="3" ref="B30:P30">SUM(B27:B29)</f>
        <v>101266</v>
      </c>
      <c r="C30" s="51">
        <f t="shared" si="3"/>
        <v>104434</v>
      </c>
      <c r="D30" s="51">
        <f t="shared" si="3"/>
        <v>76133</v>
      </c>
      <c r="E30" s="51">
        <f t="shared" si="3"/>
        <v>29381</v>
      </c>
      <c r="F30" s="51">
        <f t="shared" si="3"/>
        <v>30395</v>
      </c>
      <c r="G30" s="51">
        <f t="shared" si="3"/>
        <v>23025</v>
      </c>
      <c r="H30" s="51">
        <f t="shared" si="3"/>
        <v>15065</v>
      </c>
      <c r="I30" s="51">
        <f t="shared" si="3"/>
        <v>15065</v>
      </c>
      <c r="J30" s="51">
        <f t="shared" si="3"/>
        <v>11074</v>
      </c>
      <c r="K30" s="51">
        <f t="shared" si="3"/>
        <v>0</v>
      </c>
      <c r="L30" s="51">
        <f t="shared" si="3"/>
        <v>0</v>
      </c>
      <c r="M30" s="51">
        <f t="shared" si="3"/>
        <v>0</v>
      </c>
      <c r="N30" s="51">
        <f t="shared" si="3"/>
        <v>39</v>
      </c>
      <c r="O30" s="51">
        <f t="shared" si="3"/>
        <v>39</v>
      </c>
      <c r="P30" s="51">
        <f t="shared" si="3"/>
        <v>0</v>
      </c>
      <c r="Q30" s="51">
        <f t="shared" si="2"/>
        <v>145751</v>
      </c>
      <c r="R30" s="51">
        <f t="shared" si="2"/>
        <v>149933</v>
      </c>
      <c r="S30" s="51">
        <f t="shared" si="2"/>
        <v>110232</v>
      </c>
    </row>
    <row r="31" spans="1:19" ht="12.75" customHeight="1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20"/>
      <c r="S31" s="141"/>
    </row>
    <row r="32" spans="1:19" s="76" customFormat="1" ht="12.75" customHeight="1">
      <c r="A32" s="52" t="s">
        <v>807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19"/>
      <c r="S32" s="140"/>
    </row>
    <row r="33" spans="1:19" ht="12.75" customHeight="1">
      <c r="A33" s="48" t="s">
        <v>808</v>
      </c>
      <c r="B33" s="50">
        <v>111475</v>
      </c>
      <c r="C33" s="50">
        <v>115371</v>
      </c>
      <c r="D33" s="50">
        <v>86835</v>
      </c>
      <c r="E33" s="50">
        <v>32267</v>
      </c>
      <c r="F33" s="50">
        <v>33513</v>
      </c>
      <c r="G33" s="50">
        <v>24706</v>
      </c>
      <c r="H33" s="50">
        <v>32762</v>
      </c>
      <c r="I33" s="50">
        <v>32762</v>
      </c>
      <c r="J33" s="50">
        <v>24044</v>
      </c>
      <c r="K33" s="50"/>
      <c r="L33" s="50"/>
      <c r="M33" s="50"/>
      <c r="N33" s="50"/>
      <c r="O33" s="50"/>
      <c r="P33" s="50"/>
      <c r="Q33" s="51">
        <f aca="true" t="shared" si="4" ref="Q33:S37">B33+E33+H33+K33+N33</f>
        <v>176504</v>
      </c>
      <c r="R33" s="51">
        <f t="shared" si="4"/>
        <v>181646</v>
      </c>
      <c r="S33" s="51">
        <f t="shared" si="4"/>
        <v>135585</v>
      </c>
    </row>
    <row r="34" spans="1:19" ht="12.75" customHeight="1">
      <c r="A34" s="48" t="s">
        <v>809</v>
      </c>
      <c r="B34" s="50">
        <v>12089</v>
      </c>
      <c r="C34" s="50">
        <v>12484</v>
      </c>
      <c r="D34" s="50">
        <v>8998</v>
      </c>
      <c r="E34" s="50">
        <v>3492</v>
      </c>
      <c r="F34" s="50">
        <v>3619</v>
      </c>
      <c r="G34" s="50">
        <v>2572</v>
      </c>
      <c r="H34" s="50">
        <v>0</v>
      </c>
      <c r="I34" s="50">
        <v>0</v>
      </c>
      <c r="J34" s="50">
        <v>73</v>
      </c>
      <c r="K34" s="50"/>
      <c r="L34" s="50"/>
      <c r="M34" s="50"/>
      <c r="N34" s="50"/>
      <c r="O34" s="50"/>
      <c r="P34" s="50"/>
      <c r="Q34" s="51">
        <f t="shared" si="4"/>
        <v>15581</v>
      </c>
      <c r="R34" s="51">
        <f t="shared" si="4"/>
        <v>16103</v>
      </c>
      <c r="S34" s="51">
        <f t="shared" si="4"/>
        <v>11643</v>
      </c>
    </row>
    <row r="35" spans="1:19" ht="12.75" customHeight="1">
      <c r="A35" s="48" t="s">
        <v>810</v>
      </c>
      <c r="B35" s="50">
        <v>26048</v>
      </c>
      <c r="C35" s="50">
        <v>26945</v>
      </c>
      <c r="D35" s="50">
        <v>20486</v>
      </c>
      <c r="E35" s="50">
        <v>7483</v>
      </c>
      <c r="F35" s="50">
        <v>7770</v>
      </c>
      <c r="G35" s="50">
        <v>5743</v>
      </c>
      <c r="H35" s="50">
        <v>0</v>
      </c>
      <c r="I35" s="50">
        <v>0</v>
      </c>
      <c r="J35" s="50">
        <v>12</v>
      </c>
      <c r="K35" s="50"/>
      <c r="L35" s="50"/>
      <c r="M35" s="50"/>
      <c r="N35" s="50"/>
      <c r="O35" s="50"/>
      <c r="P35" s="50"/>
      <c r="Q35" s="51">
        <f t="shared" si="4"/>
        <v>33531</v>
      </c>
      <c r="R35" s="51">
        <f t="shared" si="4"/>
        <v>34715</v>
      </c>
      <c r="S35" s="51">
        <f t="shared" si="4"/>
        <v>26241</v>
      </c>
    </row>
    <row r="36" spans="1:19" ht="12.75" customHeight="1">
      <c r="A36" s="48" t="s">
        <v>319</v>
      </c>
      <c r="B36" s="50">
        <v>16533</v>
      </c>
      <c r="C36" s="50">
        <v>18476</v>
      </c>
      <c r="D36" s="50">
        <v>10496</v>
      </c>
      <c r="E36" s="50">
        <v>4802</v>
      </c>
      <c r="F36" s="50">
        <v>5424</v>
      </c>
      <c r="G36" s="50">
        <v>2900</v>
      </c>
      <c r="H36" s="50">
        <v>0</v>
      </c>
      <c r="I36" s="50">
        <v>0</v>
      </c>
      <c r="J36" s="50">
        <v>56</v>
      </c>
      <c r="K36" s="50"/>
      <c r="L36" s="50"/>
      <c r="M36" s="50"/>
      <c r="N36" s="50"/>
      <c r="O36" s="50"/>
      <c r="P36" s="50"/>
      <c r="Q36" s="51">
        <f t="shared" si="4"/>
        <v>21335</v>
      </c>
      <c r="R36" s="51">
        <f t="shared" si="4"/>
        <v>23900</v>
      </c>
      <c r="S36" s="51">
        <f t="shared" si="4"/>
        <v>13452</v>
      </c>
    </row>
    <row r="37" spans="1:19" ht="12.75" customHeight="1">
      <c r="A37" s="52" t="s">
        <v>811</v>
      </c>
      <c r="B37" s="51">
        <f>SUM(B33:B36)</f>
        <v>166145</v>
      </c>
      <c r="C37" s="51">
        <f aca="true" t="shared" si="5" ref="C37:P37">SUM(C33:C36)</f>
        <v>173276</v>
      </c>
      <c r="D37" s="51">
        <f t="shared" si="5"/>
        <v>126815</v>
      </c>
      <c r="E37" s="51">
        <f t="shared" si="5"/>
        <v>48044</v>
      </c>
      <c r="F37" s="51">
        <f t="shared" si="5"/>
        <v>50326</v>
      </c>
      <c r="G37" s="51">
        <f t="shared" si="5"/>
        <v>35921</v>
      </c>
      <c r="H37" s="51">
        <f t="shared" si="5"/>
        <v>32762</v>
      </c>
      <c r="I37" s="51">
        <f t="shared" si="5"/>
        <v>32762</v>
      </c>
      <c r="J37" s="51">
        <f t="shared" si="5"/>
        <v>24185</v>
      </c>
      <c r="K37" s="51">
        <f t="shared" si="5"/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  <c r="O37" s="51">
        <f t="shared" si="5"/>
        <v>0</v>
      </c>
      <c r="P37" s="51">
        <f t="shared" si="5"/>
        <v>0</v>
      </c>
      <c r="Q37" s="51">
        <f t="shared" si="4"/>
        <v>246951</v>
      </c>
      <c r="R37" s="51">
        <f t="shared" si="4"/>
        <v>256364</v>
      </c>
      <c r="S37" s="51">
        <f t="shared" si="4"/>
        <v>186921</v>
      </c>
    </row>
    <row r="38" spans="1:19" ht="12.75">
      <c r="A38" s="4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20"/>
      <c r="S38" s="141"/>
    </row>
    <row r="39" spans="1:19" s="76" customFormat="1" ht="12.75" customHeight="1">
      <c r="A39" s="52" t="s">
        <v>812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19"/>
      <c r="S39" s="140"/>
    </row>
    <row r="40" spans="1:19" ht="12.75" customHeight="1">
      <c r="A40" s="48" t="s">
        <v>813</v>
      </c>
      <c r="B40" s="50">
        <v>69881</v>
      </c>
      <c r="C40" s="50">
        <v>72281</v>
      </c>
      <c r="D40" s="50">
        <v>50976</v>
      </c>
      <c r="E40" s="50">
        <v>20123</v>
      </c>
      <c r="F40" s="50">
        <v>20891</v>
      </c>
      <c r="G40" s="50">
        <v>15084</v>
      </c>
      <c r="H40" s="50">
        <v>13509</v>
      </c>
      <c r="I40" s="50">
        <v>15389</v>
      </c>
      <c r="J40" s="50">
        <v>8826</v>
      </c>
      <c r="K40" s="50"/>
      <c r="L40" s="50"/>
      <c r="M40" s="50"/>
      <c r="N40" s="50"/>
      <c r="O40" s="50"/>
      <c r="P40" s="50"/>
      <c r="Q40" s="51">
        <f aca="true" t="shared" si="6" ref="Q40:S41">B40+E40+H40+K40+N40</f>
        <v>103513</v>
      </c>
      <c r="R40" s="51">
        <f t="shared" si="6"/>
        <v>108561</v>
      </c>
      <c r="S40" s="51">
        <f t="shared" si="6"/>
        <v>74886</v>
      </c>
    </row>
    <row r="41" spans="1:19" ht="12.75" customHeight="1">
      <c r="A41" s="52" t="s">
        <v>814</v>
      </c>
      <c r="B41" s="51">
        <f aca="true" t="shared" si="7" ref="B41:P41">SUM(B40)</f>
        <v>69881</v>
      </c>
      <c r="C41" s="51">
        <f t="shared" si="7"/>
        <v>72281</v>
      </c>
      <c r="D41" s="51">
        <f t="shared" si="7"/>
        <v>50976</v>
      </c>
      <c r="E41" s="51">
        <f t="shared" si="7"/>
        <v>20123</v>
      </c>
      <c r="F41" s="51">
        <f t="shared" si="7"/>
        <v>20891</v>
      </c>
      <c r="G41" s="51">
        <f t="shared" si="7"/>
        <v>15084</v>
      </c>
      <c r="H41" s="51">
        <f t="shared" si="7"/>
        <v>13509</v>
      </c>
      <c r="I41" s="51">
        <f t="shared" si="7"/>
        <v>15389</v>
      </c>
      <c r="J41" s="51">
        <f t="shared" si="7"/>
        <v>8826</v>
      </c>
      <c r="K41" s="51">
        <f t="shared" si="7"/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  <c r="O41" s="51">
        <f t="shared" si="7"/>
        <v>0</v>
      </c>
      <c r="P41" s="51">
        <f t="shared" si="7"/>
        <v>0</v>
      </c>
      <c r="Q41" s="51">
        <f t="shared" si="6"/>
        <v>103513</v>
      </c>
      <c r="R41" s="51">
        <f t="shared" si="6"/>
        <v>108561</v>
      </c>
      <c r="S41" s="51">
        <f t="shared" si="6"/>
        <v>74886</v>
      </c>
    </row>
    <row r="42" spans="1:19" ht="21" customHeight="1">
      <c r="A42" s="5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20"/>
      <c r="S42" s="141"/>
    </row>
    <row r="43" spans="1:19" s="76" customFormat="1" ht="12.75" customHeight="1">
      <c r="A43" s="52" t="s">
        <v>782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19"/>
      <c r="S43" s="140"/>
    </row>
    <row r="44" spans="1:19" s="76" customFormat="1" ht="12.75" customHeight="1">
      <c r="A44" s="48" t="s">
        <v>765</v>
      </c>
      <c r="B44" s="50">
        <v>589</v>
      </c>
      <c r="C44" s="50">
        <v>611</v>
      </c>
      <c r="D44" s="50">
        <v>463</v>
      </c>
      <c r="E44" s="50">
        <v>159</v>
      </c>
      <c r="F44" s="50">
        <v>166</v>
      </c>
      <c r="G44" s="50">
        <v>133</v>
      </c>
      <c r="H44" s="50">
        <v>3080</v>
      </c>
      <c r="I44" s="50">
        <v>3080</v>
      </c>
      <c r="J44" s="50">
        <v>1741</v>
      </c>
      <c r="K44" s="50"/>
      <c r="L44" s="50"/>
      <c r="M44" s="50"/>
      <c r="N44" s="50"/>
      <c r="O44" s="50"/>
      <c r="P44" s="50"/>
      <c r="Q44" s="51">
        <f>B44+E44+H44+K44+N44</f>
        <v>3828</v>
      </c>
      <c r="R44" s="51">
        <f>C44+F44+I44+L44+O44</f>
        <v>3857</v>
      </c>
      <c r="S44" s="51">
        <f>D44+G44+J44+M44+P44</f>
        <v>2337</v>
      </c>
    </row>
    <row r="45" spans="1:19" s="76" customFormat="1" ht="12.75" customHeight="1">
      <c r="A45" s="48" t="s">
        <v>783</v>
      </c>
      <c r="B45" s="50">
        <v>8700</v>
      </c>
      <c r="C45" s="50">
        <v>9005</v>
      </c>
      <c r="D45" s="50">
        <v>5961</v>
      </c>
      <c r="E45" s="50">
        <v>2456</v>
      </c>
      <c r="F45" s="50">
        <v>2553</v>
      </c>
      <c r="G45" s="50">
        <v>1692</v>
      </c>
      <c r="H45" s="50">
        <v>700</v>
      </c>
      <c r="I45" s="50">
        <v>700</v>
      </c>
      <c r="J45" s="50">
        <v>303</v>
      </c>
      <c r="K45" s="51"/>
      <c r="L45" s="51"/>
      <c r="M45" s="51"/>
      <c r="N45" s="51"/>
      <c r="O45" s="51"/>
      <c r="P45" s="51"/>
      <c r="Q45" s="51">
        <f aca="true" t="shared" si="8" ref="Q45:S53">B45+E45+H45+K45+N45</f>
        <v>11856</v>
      </c>
      <c r="R45" s="51">
        <f t="shared" si="8"/>
        <v>12258</v>
      </c>
      <c r="S45" s="51">
        <f t="shared" si="8"/>
        <v>7956</v>
      </c>
    </row>
    <row r="46" spans="1:19" ht="12.75" customHeight="1">
      <c r="A46" s="48" t="s">
        <v>815</v>
      </c>
      <c r="B46" s="50">
        <v>44492</v>
      </c>
      <c r="C46" s="50">
        <v>46133</v>
      </c>
      <c r="D46" s="50">
        <v>32799</v>
      </c>
      <c r="E46" s="50">
        <v>12321</v>
      </c>
      <c r="F46" s="50">
        <v>12845</v>
      </c>
      <c r="G46" s="50">
        <v>9347</v>
      </c>
      <c r="H46" s="50">
        <v>32257</v>
      </c>
      <c r="I46" s="50">
        <v>36361</v>
      </c>
      <c r="J46" s="50">
        <v>27179</v>
      </c>
      <c r="K46" s="50"/>
      <c r="L46" s="50"/>
      <c r="M46" s="50"/>
      <c r="N46" s="50"/>
      <c r="O46" s="50"/>
      <c r="P46" s="50"/>
      <c r="Q46" s="51">
        <f t="shared" si="8"/>
        <v>89070</v>
      </c>
      <c r="R46" s="51">
        <f t="shared" si="8"/>
        <v>95339</v>
      </c>
      <c r="S46" s="51">
        <f t="shared" si="8"/>
        <v>69325</v>
      </c>
    </row>
    <row r="47" spans="1:19" ht="12.75" customHeight="1">
      <c r="A47" s="48" t="s">
        <v>372</v>
      </c>
      <c r="B47" s="50">
        <v>11115</v>
      </c>
      <c r="C47" s="50">
        <v>11376</v>
      </c>
      <c r="D47" s="50">
        <v>7457</v>
      </c>
      <c r="E47" s="50">
        <v>3042</v>
      </c>
      <c r="F47" s="50">
        <v>3126</v>
      </c>
      <c r="G47" s="50">
        <v>2110</v>
      </c>
      <c r="H47" s="50">
        <v>400</v>
      </c>
      <c r="I47" s="50">
        <v>400</v>
      </c>
      <c r="J47" s="50">
        <v>614</v>
      </c>
      <c r="K47" s="50"/>
      <c r="L47" s="50"/>
      <c r="M47" s="50"/>
      <c r="N47" s="50"/>
      <c r="O47" s="50"/>
      <c r="P47" s="50"/>
      <c r="Q47" s="51">
        <f t="shared" si="8"/>
        <v>14557</v>
      </c>
      <c r="R47" s="51">
        <f t="shared" si="8"/>
        <v>14902</v>
      </c>
      <c r="S47" s="51">
        <f t="shared" si="8"/>
        <v>10181</v>
      </c>
    </row>
    <row r="48" spans="1:19" ht="12.75" customHeight="1">
      <c r="A48" s="48" t="s">
        <v>816</v>
      </c>
      <c r="B48" s="50">
        <v>5591</v>
      </c>
      <c r="C48" s="50">
        <v>5746</v>
      </c>
      <c r="D48" s="50">
        <v>2958</v>
      </c>
      <c r="E48" s="50">
        <v>1572</v>
      </c>
      <c r="F48" s="50">
        <v>1622</v>
      </c>
      <c r="G48" s="50">
        <v>921</v>
      </c>
      <c r="H48" s="50"/>
      <c r="I48" s="50">
        <v>3194</v>
      </c>
      <c r="J48" s="50">
        <v>2204</v>
      </c>
      <c r="K48" s="50"/>
      <c r="L48" s="50"/>
      <c r="M48" s="50"/>
      <c r="N48" s="50"/>
      <c r="O48" s="50"/>
      <c r="P48" s="50"/>
      <c r="Q48" s="51">
        <f t="shared" si="8"/>
        <v>7163</v>
      </c>
      <c r="R48" s="51">
        <f t="shared" si="8"/>
        <v>10562</v>
      </c>
      <c r="S48" s="51">
        <f t="shared" si="8"/>
        <v>6083</v>
      </c>
    </row>
    <row r="49" spans="1:19" ht="12.75" customHeight="1">
      <c r="A49" s="48" t="s">
        <v>30</v>
      </c>
      <c r="B49" s="50">
        <v>5512</v>
      </c>
      <c r="C49" s="50">
        <v>5653</v>
      </c>
      <c r="D49" s="50">
        <v>3240</v>
      </c>
      <c r="E49" s="50">
        <v>1373</v>
      </c>
      <c r="F49" s="50">
        <v>1418</v>
      </c>
      <c r="G49" s="50">
        <v>1020</v>
      </c>
      <c r="H49" s="50">
        <v>1000</v>
      </c>
      <c r="I49" s="50">
        <v>1000</v>
      </c>
      <c r="J49" s="50">
        <v>445</v>
      </c>
      <c r="K49" s="50"/>
      <c r="L49" s="50"/>
      <c r="M49" s="50"/>
      <c r="N49" s="50"/>
      <c r="O49" s="50"/>
      <c r="P49" s="50"/>
      <c r="Q49" s="51">
        <f t="shared" si="8"/>
        <v>7885</v>
      </c>
      <c r="R49" s="51">
        <f t="shared" si="8"/>
        <v>8071</v>
      </c>
      <c r="S49" s="51">
        <f t="shared" si="8"/>
        <v>4705</v>
      </c>
    </row>
    <row r="50" spans="1:19" ht="12.75" customHeight="1">
      <c r="A50" s="48" t="s">
        <v>751</v>
      </c>
      <c r="B50" s="50">
        <v>6708</v>
      </c>
      <c r="C50" s="50">
        <v>7023</v>
      </c>
      <c r="D50" s="50">
        <v>5103</v>
      </c>
      <c r="E50" s="50">
        <v>1824</v>
      </c>
      <c r="F50" s="50">
        <v>1925</v>
      </c>
      <c r="G50" s="50">
        <v>1415</v>
      </c>
      <c r="H50" s="50">
        <v>6300</v>
      </c>
      <c r="I50" s="50">
        <v>6300</v>
      </c>
      <c r="J50" s="50">
        <v>3634</v>
      </c>
      <c r="K50" s="50"/>
      <c r="L50" s="50"/>
      <c r="M50" s="50"/>
      <c r="N50" s="50"/>
      <c r="O50" s="50"/>
      <c r="P50" s="50"/>
      <c r="Q50" s="51">
        <f t="shared" si="8"/>
        <v>14832</v>
      </c>
      <c r="R50" s="51">
        <f t="shared" si="8"/>
        <v>15248</v>
      </c>
      <c r="S50" s="51">
        <f t="shared" si="8"/>
        <v>10152</v>
      </c>
    </row>
    <row r="51" spans="1:19" ht="12.75" customHeight="1">
      <c r="A51" s="48" t="s">
        <v>373</v>
      </c>
      <c r="B51" s="50">
        <v>7050</v>
      </c>
      <c r="C51" s="50">
        <v>7180</v>
      </c>
      <c r="D51" s="50">
        <v>5409</v>
      </c>
      <c r="E51" s="50">
        <v>1997</v>
      </c>
      <c r="F51" s="50">
        <v>2039</v>
      </c>
      <c r="G51" s="50">
        <v>1608</v>
      </c>
      <c r="H51" s="50">
        <v>2200</v>
      </c>
      <c r="I51" s="50">
        <v>2200</v>
      </c>
      <c r="J51" s="50">
        <v>2077</v>
      </c>
      <c r="K51" s="50"/>
      <c r="L51" s="50"/>
      <c r="M51" s="50"/>
      <c r="N51" s="50"/>
      <c r="O51" s="50"/>
      <c r="P51" s="50"/>
      <c r="Q51" s="51">
        <f t="shared" si="8"/>
        <v>11247</v>
      </c>
      <c r="R51" s="51">
        <f t="shared" si="8"/>
        <v>11419</v>
      </c>
      <c r="S51" s="51">
        <f t="shared" si="8"/>
        <v>9094</v>
      </c>
    </row>
    <row r="52" spans="1:19" ht="12.75" customHeight="1">
      <c r="A52" s="48" t="s">
        <v>817</v>
      </c>
      <c r="B52" s="50">
        <v>8375</v>
      </c>
      <c r="C52" s="50">
        <v>8605</v>
      </c>
      <c r="D52" s="50">
        <v>5930</v>
      </c>
      <c r="E52" s="50">
        <v>2429</v>
      </c>
      <c r="F52" s="50">
        <v>2503</v>
      </c>
      <c r="G52" s="50">
        <v>1766</v>
      </c>
      <c r="H52" s="50">
        <v>700</v>
      </c>
      <c r="I52" s="50">
        <v>754</v>
      </c>
      <c r="J52" s="50">
        <v>255</v>
      </c>
      <c r="K52" s="50"/>
      <c r="L52" s="50"/>
      <c r="M52" s="50"/>
      <c r="N52" s="50"/>
      <c r="O52" s="50"/>
      <c r="P52" s="50"/>
      <c r="Q52" s="51">
        <f t="shared" si="8"/>
        <v>11504</v>
      </c>
      <c r="R52" s="51">
        <f t="shared" si="8"/>
        <v>11862</v>
      </c>
      <c r="S52" s="51">
        <f t="shared" si="8"/>
        <v>7951</v>
      </c>
    </row>
    <row r="53" spans="1:19" ht="12.75" customHeight="1">
      <c r="A53" s="52" t="s">
        <v>818</v>
      </c>
      <c r="B53" s="51">
        <f>SUM(B44:B52)</f>
        <v>98132</v>
      </c>
      <c r="C53" s="51">
        <f aca="true" t="shared" si="9" ref="C53:J53">SUM(C44:C52)</f>
        <v>101332</v>
      </c>
      <c r="D53" s="51">
        <f t="shared" si="9"/>
        <v>69320</v>
      </c>
      <c r="E53" s="51">
        <f t="shared" si="9"/>
        <v>27173</v>
      </c>
      <c r="F53" s="51">
        <f t="shared" si="9"/>
        <v>28197</v>
      </c>
      <c r="G53" s="51">
        <f t="shared" si="9"/>
        <v>20012</v>
      </c>
      <c r="H53" s="51">
        <f t="shared" si="9"/>
        <v>46637</v>
      </c>
      <c r="I53" s="51">
        <f t="shared" si="9"/>
        <v>53989</v>
      </c>
      <c r="J53" s="51">
        <f t="shared" si="9"/>
        <v>38452</v>
      </c>
      <c r="K53" s="51">
        <f aca="true" t="shared" si="10" ref="K53:P53">SUM(K44:K52)</f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0</v>
      </c>
      <c r="Q53" s="51">
        <f t="shared" si="8"/>
        <v>171942</v>
      </c>
      <c r="R53" s="51">
        <f t="shared" si="8"/>
        <v>183518</v>
      </c>
      <c r="S53" s="51">
        <f t="shared" si="8"/>
        <v>127784</v>
      </c>
    </row>
    <row r="54" spans="1:19" ht="12.75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120"/>
      <c r="S54" s="141"/>
    </row>
    <row r="55" spans="1:19" s="76" customFormat="1" ht="12.75" customHeight="1">
      <c r="A55" s="52" t="s">
        <v>784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19"/>
      <c r="S55" s="140"/>
    </row>
    <row r="56" spans="1:19" ht="12.75" customHeight="1">
      <c r="A56" s="48" t="s">
        <v>819</v>
      </c>
      <c r="B56" s="50">
        <v>13430</v>
      </c>
      <c r="C56" s="50">
        <v>13829</v>
      </c>
      <c r="D56" s="50">
        <v>9042</v>
      </c>
      <c r="E56" s="50">
        <v>3864</v>
      </c>
      <c r="F56" s="50">
        <v>3992</v>
      </c>
      <c r="G56" s="50">
        <v>2371</v>
      </c>
      <c r="H56" s="50">
        <v>12064</v>
      </c>
      <c r="I56" s="50">
        <v>12064</v>
      </c>
      <c r="J56" s="50">
        <v>14808</v>
      </c>
      <c r="K56" s="50"/>
      <c r="L56" s="50"/>
      <c r="M56" s="50"/>
      <c r="N56" s="50"/>
      <c r="O56" s="50"/>
      <c r="P56" s="50"/>
      <c r="Q56" s="51">
        <f aca="true" t="shared" si="11" ref="Q56:S60">B56+E56+H56+K56+N56</f>
        <v>29358</v>
      </c>
      <c r="R56" s="51">
        <f t="shared" si="11"/>
        <v>29885</v>
      </c>
      <c r="S56" s="51">
        <f t="shared" si="11"/>
        <v>26221</v>
      </c>
    </row>
    <row r="57" spans="1:19" ht="12.75" customHeight="1">
      <c r="A57" s="48" t="s">
        <v>820</v>
      </c>
      <c r="B57" s="50">
        <v>6970</v>
      </c>
      <c r="C57" s="50">
        <v>7127</v>
      </c>
      <c r="D57" s="50">
        <v>5521</v>
      </c>
      <c r="E57" s="50">
        <v>1976</v>
      </c>
      <c r="F57" s="50">
        <v>2027</v>
      </c>
      <c r="G57" s="50">
        <v>1472</v>
      </c>
      <c r="H57" s="50">
        <v>9093</v>
      </c>
      <c r="I57" s="50">
        <v>9093</v>
      </c>
      <c r="J57" s="50">
        <v>6549</v>
      </c>
      <c r="K57" s="50"/>
      <c r="L57" s="50"/>
      <c r="M57" s="50"/>
      <c r="N57" s="50"/>
      <c r="O57" s="50"/>
      <c r="P57" s="50"/>
      <c r="Q57" s="51">
        <f t="shared" si="11"/>
        <v>18039</v>
      </c>
      <c r="R57" s="51">
        <f t="shared" si="11"/>
        <v>18247</v>
      </c>
      <c r="S57" s="51">
        <f t="shared" si="11"/>
        <v>13542</v>
      </c>
    </row>
    <row r="58" spans="1:19" ht="12.75" customHeight="1">
      <c r="A58" s="48" t="s">
        <v>821</v>
      </c>
      <c r="B58" s="50">
        <v>7961</v>
      </c>
      <c r="C58" s="50">
        <v>9921</v>
      </c>
      <c r="D58" s="50">
        <v>5408</v>
      </c>
      <c r="E58" s="50">
        <v>2267</v>
      </c>
      <c r="F58" s="50">
        <v>2837</v>
      </c>
      <c r="G58" s="50">
        <v>1754</v>
      </c>
      <c r="H58" s="50">
        <v>3110</v>
      </c>
      <c r="I58" s="50">
        <v>5114</v>
      </c>
      <c r="J58" s="50">
        <v>1727</v>
      </c>
      <c r="K58" s="50"/>
      <c r="L58" s="50"/>
      <c r="M58" s="50"/>
      <c r="N58" s="50"/>
      <c r="O58" s="50"/>
      <c r="P58" s="50"/>
      <c r="Q58" s="51">
        <f t="shared" si="11"/>
        <v>13338</v>
      </c>
      <c r="R58" s="51">
        <f t="shared" si="11"/>
        <v>17872</v>
      </c>
      <c r="S58" s="51">
        <f t="shared" si="11"/>
        <v>8889</v>
      </c>
    </row>
    <row r="59" spans="1:19" ht="12.75" customHeight="1">
      <c r="A59" s="48" t="s">
        <v>822</v>
      </c>
      <c r="B59" s="50">
        <v>5951</v>
      </c>
      <c r="C59" s="50">
        <v>6249</v>
      </c>
      <c r="D59" s="50">
        <v>4576</v>
      </c>
      <c r="E59" s="50">
        <v>1713</v>
      </c>
      <c r="F59" s="50">
        <v>1808</v>
      </c>
      <c r="G59" s="50">
        <v>1326</v>
      </c>
      <c r="H59" s="50">
        <v>2270</v>
      </c>
      <c r="I59" s="50">
        <v>2270</v>
      </c>
      <c r="J59" s="50">
        <v>1358</v>
      </c>
      <c r="K59" s="50"/>
      <c r="L59" s="50"/>
      <c r="M59" s="50"/>
      <c r="N59" s="50"/>
      <c r="O59" s="50"/>
      <c r="P59" s="50"/>
      <c r="Q59" s="51">
        <f t="shared" si="11"/>
        <v>9934</v>
      </c>
      <c r="R59" s="51">
        <f t="shared" si="11"/>
        <v>10327</v>
      </c>
      <c r="S59" s="51">
        <f t="shared" si="11"/>
        <v>7260</v>
      </c>
    </row>
    <row r="60" spans="1:19" ht="12.75" customHeight="1">
      <c r="A60" s="52" t="s">
        <v>823</v>
      </c>
      <c r="B60" s="51">
        <f aca="true" t="shared" si="12" ref="B60:P60">SUM(B56:B59)</f>
        <v>34312</v>
      </c>
      <c r="C60" s="51">
        <f t="shared" si="12"/>
        <v>37126</v>
      </c>
      <c r="D60" s="166">
        <f t="shared" si="12"/>
        <v>24547</v>
      </c>
      <c r="E60" s="51">
        <f t="shared" si="12"/>
        <v>9820</v>
      </c>
      <c r="F60" s="51">
        <f t="shared" si="12"/>
        <v>10664</v>
      </c>
      <c r="G60" s="51">
        <f t="shared" si="12"/>
        <v>6923</v>
      </c>
      <c r="H60" s="51">
        <f t="shared" si="12"/>
        <v>26537</v>
      </c>
      <c r="I60" s="51">
        <f t="shared" si="12"/>
        <v>28541</v>
      </c>
      <c r="J60" s="51">
        <f t="shared" si="12"/>
        <v>24442</v>
      </c>
      <c r="K60" s="51">
        <f t="shared" si="12"/>
        <v>0</v>
      </c>
      <c r="L60" s="51">
        <f t="shared" si="12"/>
        <v>0</v>
      </c>
      <c r="M60" s="51">
        <f t="shared" si="12"/>
        <v>0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51">
        <f t="shared" si="11"/>
        <v>70669</v>
      </c>
      <c r="R60" s="51">
        <f t="shared" si="11"/>
        <v>76331</v>
      </c>
      <c r="S60" s="51">
        <f t="shared" si="11"/>
        <v>55912</v>
      </c>
    </row>
    <row r="61" spans="1:19" ht="12.75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  <c r="R61" s="120"/>
      <c r="S61" s="141"/>
    </row>
    <row r="62" spans="1:19" ht="12.75" customHeight="1">
      <c r="A62" s="52" t="s">
        <v>824</v>
      </c>
      <c r="B62" s="51">
        <f aca="true" t="shared" si="13" ref="B62:P62">B24+B30+B37+B41+B53+B60</f>
        <v>618511</v>
      </c>
      <c r="C62" s="51">
        <f t="shared" si="13"/>
        <v>641924</v>
      </c>
      <c r="D62" s="51">
        <f t="shared" si="13"/>
        <v>454511</v>
      </c>
      <c r="E62" s="51">
        <f t="shared" si="13"/>
        <v>176240</v>
      </c>
      <c r="F62" s="51">
        <f t="shared" si="13"/>
        <v>183676</v>
      </c>
      <c r="G62" s="51">
        <f t="shared" si="13"/>
        <v>130821</v>
      </c>
      <c r="H62" s="51">
        <f t="shared" si="13"/>
        <v>252446</v>
      </c>
      <c r="I62" s="51">
        <f t="shared" si="13"/>
        <v>263482</v>
      </c>
      <c r="J62" s="51">
        <f t="shared" si="13"/>
        <v>189129</v>
      </c>
      <c r="K62" s="51">
        <f t="shared" si="13"/>
        <v>0</v>
      </c>
      <c r="L62" s="51">
        <f t="shared" si="13"/>
        <v>0</v>
      </c>
      <c r="M62" s="51">
        <f t="shared" si="13"/>
        <v>0</v>
      </c>
      <c r="N62" s="51">
        <f t="shared" si="13"/>
        <v>39</v>
      </c>
      <c r="O62" s="51">
        <f t="shared" si="13"/>
        <v>39</v>
      </c>
      <c r="P62" s="51">
        <f t="shared" si="13"/>
        <v>0</v>
      </c>
      <c r="Q62" s="51">
        <f>B62+E62+H62+K62+N62</f>
        <v>1047236</v>
      </c>
      <c r="R62" s="51">
        <f>C62+F62+I62+L62+O62</f>
        <v>1089121</v>
      </c>
      <c r="S62" s="51">
        <f>D62+G62+J62+M62+P62</f>
        <v>774461</v>
      </c>
    </row>
    <row r="63" spans="2:19" ht="12.7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19"/>
      <c r="R63" s="120"/>
      <c r="S63" s="141"/>
    </row>
    <row r="64" spans="1:19" ht="12.75" customHeight="1">
      <c r="A64" s="48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0"/>
      <c r="R64" s="141"/>
      <c r="S64" s="141"/>
    </row>
    <row r="65" spans="2:19" ht="12.75" customHeight="1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2:19" ht="12.75" customHeight="1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2:19" ht="12.75" customHeight="1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2:19" ht="12.75" customHeight="1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2:19" ht="12.75" customHeight="1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2:19" ht="12.75" customHeight="1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2:19" ht="12.75" customHeight="1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2:19" ht="12.75" customHeight="1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2:19" ht="12.75" customHeight="1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2:19" ht="12.75" customHeight="1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2:19" ht="12.75" customHeight="1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2:19" ht="12.75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2:19" ht="12.75" customHeight="1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19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19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19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1:19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1:19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1:19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1:19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1:19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1:19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1:19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1:19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1:19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1:19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1:19" ht="12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1:19" ht="12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1:19" ht="12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1:19" ht="12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1:19" ht="12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1:19" ht="12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 ht="12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1:19" ht="12.7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ht="12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1:19" ht="12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1:19" ht="12.7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1:19" ht="12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ht="12.7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1:19" ht="12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1:19" ht="12.7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1:19" ht="12.7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1:19" ht="12.7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1:19" ht="12.7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1:19" ht="12.7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1:19" ht="12.7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1:19" ht="12.7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1:19" ht="12.7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1:19" ht="12.7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1:19" ht="12.7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1:19" ht="12.7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1:19" ht="12.7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1:19" ht="12.7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1:19" ht="12.7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1:19" ht="12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1:19" ht="12.7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1:19" ht="12.7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1:19" ht="12.7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1:19" ht="12.7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1:19" ht="12.7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1:19" ht="12.7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1:19" ht="12.7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1:19" ht="12.7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1:19" ht="12.7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1:19" ht="12.7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1:19" ht="12.7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1:19" ht="12.7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1:19" ht="12.7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1:19" ht="12.7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1:19" ht="12.7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1:19" ht="12.7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1:19" ht="12.7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1:19" ht="12.7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1:19" ht="12.7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1:19" ht="12.7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1:19" ht="12.7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1:19" ht="12.7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1:19" ht="12.7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1:19" ht="12.7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1:19" ht="12.7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1:19" ht="12.7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1:19" ht="12.7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1:19" ht="12.7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1:19" ht="12.7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1:19" ht="12.7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1:19" ht="12.7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1:19" ht="12.7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1:19" ht="12.7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1:19" ht="12.7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1:19" ht="12.7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1:19" ht="12.7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1:19" ht="12.7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1:19" ht="12.7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1:19" ht="12.7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1:19" ht="12.7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1:19" ht="12.7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1:19" ht="12.7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1:19" ht="12.7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1:19" ht="12.7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1:19" ht="12.7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1:19" ht="12.7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1:19" ht="12.7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1:19" ht="12.7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1:19" ht="12.7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1:19" ht="12.7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1:19" ht="12.7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1:19" ht="12.7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1:19" ht="12.7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1:19" ht="12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1:19" ht="12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1:19" ht="12.7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1:19" ht="12.7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1:19" ht="12.7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1:19" ht="12.7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1:19" ht="12.7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1:19" ht="12.7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19" ht="12.7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1:19" ht="12.7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1:19" ht="12.7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1:19" ht="12.7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1:19" ht="12.7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1:19" ht="12.7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1:19" ht="12.7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1:19" ht="12.7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1:19" ht="12.7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1:19" ht="12.7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1:19" ht="12.7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1:19" ht="12.7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1:19" ht="12.7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1:19" ht="12.7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1:19" ht="12.7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1:19" ht="12.7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1:19" ht="12.7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1:19" ht="12.7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1:19" ht="12.7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1:19" ht="12.7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1:19" ht="12.7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1:19" ht="12.7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1:19" ht="12.7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1:19" ht="12.7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1:19" ht="12.7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1:19" ht="12.7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1:19" ht="12.7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1:19" ht="12.7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1:19" ht="12.7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1:19" ht="12.7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1:19" ht="12.7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1:19" ht="12.7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1:19" ht="12.7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1:19" ht="12.7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1:19" ht="12.7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1:19" ht="12.7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1:19" ht="12.7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1:19" ht="12.7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1:19" ht="12.7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1:19" ht="12.7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1:19" ht="12.7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1:19" ht="12.7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1:19" ht="12.7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1:19" ht="12.7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1:19" ht="12.7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1:19" ht="12.7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1:19" ht="12.7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1:19" ht="12.7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1:19" ht="12.7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1:19" ht="12.7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1:19" ht="12.7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1:19" ht="12.7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1:19" ht="12.7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1:19" ht="12.7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1:19" ht="12.7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1:19" ht="12.7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1:19" ht="12.7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1:19" ht="12.7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1:19" ht="12.7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1:19" ht="12.7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1:19" ht="12.7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1:19" ht="12.7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  <row r="248" spans="1:19" ht="12.7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</row>
    <row r="249" spans="1:19" ht="12.7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</row>
    <row r="250" spans="1:19" ht="12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</row>
    <row r="251" spans="1:19" ht="12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1:19" ht="12.7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</row>
    <row r="253" spans="1:19" ht="12.7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</row>
    <row r="254" spans="1:19" ht="12.7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</row>
    <row r="255" spans="1:19" ht="12.7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</row>
    <row r="256" spans="1:19" ht="12.7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</row>
    <row r="257" spans="1:19" ht="12.7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</row>
    <row r="258" spans="1:19" ht="12.7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</row>
    <row r="259" spans="1:19" ht="12.7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</row>
    <row r="260" spans="1:19" ht="12.7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</row>
    <row r="261" spans="1:19" ht="12.7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</row>
    <row r="262" spans="1:19" ht="12.7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</row>
    <row r="263" spans="1:19" ht="12.7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</row>
    <row r="264" spans="1:19" ht="12.7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</row>
    <row r="265" spans="1:19" ht="12.7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</row>
    <row r="266" spans="1:19" ht="12.7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</row>
    <row r="267" spans="1:19" ht="12.75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</row>
    <row r="268" spans="1:19" ht="12.7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</row>
    <row r="269" spans="1:19" ht="12.75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</row>
    <row r="270" spans="1:19" ht="12.7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</row>
    <row r="271" spans="1:19" ht="12.7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</row>
    <row r="272" spans="1:19" ht="12.7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</row>
    <row r="273" spans="1:19" ht="12.7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</row>
    <row r="274" spans="1:19" ht="12.7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</row>
    <row r="275" spans="1:19" ht="12.7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</row>
    <row r="276" spans="1:19" ht="12.7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</row>
    <row r="277" spans="1:19" ht="12.75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</row>
    <row r="278" spans="1:19" ht="12.7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</row>
    <row r="279" spans="1:19" ht="12.75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</row>
    <row r="280" spans="1:19" ht="12.7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</row>
    <row r="281" spans="1:19" ht="12.75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</row>
    <row r="282" spans="1:19" ht="12.7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</row>
    <row r="283" spans="1:19" ht="12.75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</row>
    <row r="284" spans="1:19" ht="12.7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</row>
    <row r="285" spans="1:19" ht="12.7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</row>
    <row r="286" spans="1:19" ht="12.7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</row>
    <row r="287" spans="1:19" ht="12.7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</row>
    <row r="288" spans="1:19" ht="12.7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</row>
    <row r="289" spans="1:19" ht="12.75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</row>
    <row r="290" spans="1:19" ht="12.7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</row>
    <row r="291" spans="1:19" ht="12.75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</row>
    <row r="292" spans="1:19" ht="12.7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</row>
    <row r="293" spans="1:19" ht="12.75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</row>
    <row r="294" spans="1:19" ht="12.7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</row>
    <row r="295" spans="1:19" ht="12.7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</row>
    <row r="296" spans="1:19" ht="12.7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</row>
    <row r="297" spans="1:19" ht="12.7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</row>
    <row r="298" spans="1:19" ht="12.7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</row>
    <row r="299" spans="1:19" ht="12.7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</row>
    <row r="300" spans="1:19" ht="12.7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</row>
    <row r="301" spans="1:19" ht="12.7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</row>
    <row r="302" spans="1:19" ht="12.7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</row>
    <row r="303" spans="1:19" ht="12.75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</row>
    <row r="304" spans="1:19" ht="12.7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</row>
    <row r="305" spans="1:19" ht="12.7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</row>
    <row r="306" spans="1:19" ht="12.7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</row>
    <row r="307" spans="1:19" ht="12.7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</row>
    <row r="308" spans="1:19" ht="12.7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</row>
    <row r="309" spans="1:19" ht="12.7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</row>
    <row r="310" spans="1:19" ht="12.7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</row>
    <row r="311" spans="1:19" ht="12.7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</row>
    <row r="312" spans="1:19" ht="12.7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</row>
    <row r="313" spans="1:19" ht="12.7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</row>
    <row r="314" spans="1:19" ht="12.7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</row>
    <row r="315" spans="1:19" ht="12.7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</row>
    <row r="316" spans="1:19" ht="12.7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</row>
    <row r="317" spans="1:19" ht="12.7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</row>
    <row r="318" spans="1:19" ht="12.7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</row>
    <row r="319" spans="1:19" ht="12.75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</row>
    <row r="320" spans="1:19" ht="12.7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</row>
    <row r="321" spans="1:19" ht="12.7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</row>
    <row r="322" spans="1:19" ht="12.7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</row>
    <row r="323" spans="1:19" ht="12.7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</row>
    <row r="324" spans="1:19" ht="12.7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</row>
    <row r="325" spans="1:19" ht="12.7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</row>
    <row r="326" spans="1:19" ht="12.7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</row>
    <row r="327" spans="1:19" ht="12.75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</row>
    <row r="328" spans="1:19" ht="12.7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</row>
    <row r="329" spans="1:19" ht="12.7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</row>
    <row r="330" spans="1:19" ht="12.7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</row>
    <row r="331" spans="1:19" ht="12.75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</row>
    <row r="332" spans="1:19" ht="12.7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</row>
    <row r="333" spans="1:19" ht="12.75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</row>
    <row r="334" spans="1:19" ht="12.7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</row>
    <row r="335" spans="1:19" ht="12.7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</row>
    <row r="336" spans="1:19" ht="12.7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</row>
    <row r="337" spans="1:19" ht="12.75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</row>
    <row r="338" spans="1:19" ht="12.7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</row>
    <row r="339" spans="1:19" ht="12.75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</row>
    <row r="340" spans="1:19" ht="12.7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</row>
    <row r="341" spans="1:19" ht="12.75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</row>
    <row r="342" spans="1:19" ht="12.7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</row>
    <row r="343" spans="1:19" ht="12.7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</row>
    <row r="344" spans="1:19" ht="12.7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</row>
    <row r="345" spans="1:19" ht="12.7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</row>
    <row r="346" spans="1:19" ht="12.7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</row>
    <row r="347" spans="1:19" ht="12.75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</row>
    <row r="348" spans="1:19" ht="12.7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</row>
    <row r="349" spans="1:19" ht="12.75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</row>
    <row r="350" spans="1:19" ht="12.7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</row>
    <row r="351" spans="1:19" ht="12.7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</row>
    <row r="352" spans="1:19" ht="12.7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</row>
    <row r="353" spans="1:19" ht="12.75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</row>
    <row r="354" spans="1:19" ht="12.7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</row>
    <row r="355" spans="1:19" ht="12.7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</row>
    <row r="356" spans="1:19" ht="12.7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</row>
    <row r="357" spans="1:19" ht="12.7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</row>
    <row r="358" spans="1:19" ht="12.7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</row>
    <row r="359" spans="1:19" ht="12.7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</row>
    <row r="360" spans="1:19" ht="12.7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</row>
    <row r="361" spans="1:19" ht="12.75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</row>
    <row r="362" spans="1:19" ht="12.7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</row>
    <row r="363" spans="1:19" ht="12.75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</row>
    <row r="364" spans="1:19" ht="12.7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</row>
    <row r="365" spans="1:19" ht="12.7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</row>
    <row r="366" spans="1:19" ht="12.7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</row>
    <row r="367" spans="1:19" ht="12.75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</row>
    <row r="368" spans="1:19" ht="12.7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</row>
    <row r="369" spans="1:19" ht="12.75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</row>
    <row r="370" spans="1:19" ht="12.7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</row>
    <row r="371" spans="1:19" ht="12.7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</row>
    <row r="372" spans="1:19" ht="12.7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</row>
    <row r="373" spans="1:19" ht="12.75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</row>
    <row r="374" spans="1:19" ht="12.7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</row>
    <row r="375" spans="1:19" ht="12.7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</row>
    <row r="376" spans="1:19" ht="12.7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</row>
    <row r="377" spans="1:19" ht="12.7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</row>
    <row r="378" spans="1:19" ht="12.7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</row>
    <row r="379" spans="1:19" ht="12.7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</row>
    <row r="380" spans="1:19" ht="12.7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</row>
    <row r="381" spans="1:19" ht="12.75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</row>
    <row r="382" spans="1:19" ht="12.7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</row>
    <row r="383" spans="1:19" ht="12.75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</row>
    <row r="384" spans="1:19" ht="12.7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</row>
    <row r="385" spans="1:19" ht="12.7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</row>
    <row r="386" spans="1:19" ht="12.7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</row>
    <row r="387" spans="1:19" ht="12.75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</row>
    <row r="388" spans="1:19" ht="12.7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</row>
    <row r="389" spans="1:19" ht="12.7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</row>
    <row r="390" spans="1:19" ht="12.7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</row>
    <row r="391" spans="1:19" ht="12.75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</row>
    <row r="392" spans="1:19" ht="12.7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</row>
    <row r="393" spans="1:19" ht="12.75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</row>
    <row r="394" spans="1:19" ht="12.7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</row>
    <row r="395" spans="1:19" ht="12.7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</row>
    <row r="396" spans="1:19" ht="12.7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</row>
    <row r="397" spans="1:19" ht="12.75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</row>
    <row r="398" spans="1:19" ht="12.7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</row>
    <row r="399" spans="1:19" ht="12.75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</row>
    <row r="400" spans="1:19" ht="12.7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</row>
    <row r="401" spans="1:19" ht="12.7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</row>
    <row r="402" spans="1:19" ht="12.7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</row>
    <row r="403" spans="1:19" ht="12.75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</row>
    <row r="404" spans="1:19" ht="12.7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</row>
    <row r="405" spans="1:19" ht="12.7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</row>
    <row r="406" spans="1:19" ht="12.7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</row>
    <row r="407" spans="1:19" ht="12.75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</row>
    <row r="408" spans="1:19" ht="12.7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</row>
    <row r="409" spans="1:19" ht="12.75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</row>
    <row r="410" spans="1:19" ht="12.7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</row>
    <row r="411" spans="1:19" ht="12.7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</row>
    <row r="412" spans="1:19" ht="12.7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</row>
    <row r="413" spans="1:19" ht="12.75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</row>
    <row r="414" spans="1:19" ht="12.7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</row>
    <row r="415" spans="1:19" ht="12.7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</row>
    <row r="416" spans="1:19" ht="12.7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</row>
    <row r="417" spans="1:19" ht="12.75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</row>
    <row r="418" spans="1:19" ht="12.7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</row>
    <row r="419" spans="1:19" ht="12.75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</row>
    <row r="420" spans="1:19" ht="12.7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</row>
    <row r="421" spans="1:19" ht="12.7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</row>
    <row r="422" spans="1:19" ht="12.7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</row>
    <row r="423" spans="1:19" ht="12.7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</row>
    <row r="424" spans="1:19" ht="12.7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</row>
    <row r="425" spans="1:19" ht="12.7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</row>
    <row r="426" spans="1:19" ht="12.7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</row>
    <row r="427" spans="1:19" ht="12.7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</row>
    <row r="428" spans="1:19" ht="12.7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</row>
    <row r="429" spans="1:19" ht="12.7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</row>
    <row r="430" spans="1:19" ht="12.7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</row>
    <row r="431" spans="1:19" ht="12.7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</row>
    <row r="432" spans="1:19" ht="12.7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</row>
    <row r="433" spans="1:19" ht="12.7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</row>
    <row r="434" spans="1:19" ht="12.7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</row>
    <row r="435" spans="1:19" ht="12.7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</row>
    <row r="436" spans="1:19" ht="12.7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</row>
    <row r="437" spans="1:19" ht="12.7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</row>
    <row r="438" spans="1:19" ht="12.7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</row>
    <row r="439" spans="1:19" ht="12.7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</row>
    <row r="440" spans="1:19" ht="12.7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</row>
    <row r="441" spans="1:19" ht="12.75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</row>
    <row r="442" spans="1:19" ht="12.7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</row>
    <row r="443" spans="1:19" ht="12.75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</row>
    <row r="444" spans="1:19" ht="12.7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</row>
    <row r="445" spans="1:19" ht="12.7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</row>
    <row r="446" spans="1:19" ht="12.7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</row>
    <row r="447" spans="1:19" ht="12.7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</row>
    <row r="448" spans="1:19" ht="12.7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</row>
    <row r="449" spans="1:19" ht="12.75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</row>
    <row r="450" spans="1:19" ht="12.7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</row>
    <row r="451" spans="1:19" ht="12.75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</row>
    <row r="452" spans="1:19" ht="12.7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</row>
    <row r="453" spans="1:19" ht="12.7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</row>
    <row r="454" spans="1:19" ht="12.7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</row>
    <row r="455" spans="1:19" ht="12.7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</row>
    <row r="456" spans="1:19" ht="12.7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</row>
    <row r="457" spans="1:19" ht="12.75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</row>
    <row r="458" spans="1:19" ht="12.7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</row>
    <row r="459" spans="1:19" ht="12.7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</row>
    <row r="460" spans="1:19" ht="12.7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</row>
    <row r="461" spans="1:19" ht="12.7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</row>
    <row r="462" spans="1:19" ht="12.7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</row>
    <row r="463" spans="1:19" ht="12.75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</row>
    <row r="464" spans="1:19" ht="12.7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</row>
    <row r="465" spans="1:19" ht="12.75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</row>
    <row r="466" spans="1:19" ht="12.7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</row>
    <row r="467" spans="1:19" ht="12.7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</row>
    <row r="468" spans="1:19" ht="12.7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</row>
    <row r="469" spans="1:19" ht="12.75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</row>
    <row r="470" spans="1:19" ht="12.7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</row>
    <row r="471" spans="1:19" ht="12.75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</row>
    <row r="472" spans="1:19" ht="12.7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</row>
    <row r="473" spans="1:19" ht="12.75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</row>
    <row r="474" spans="1:19" ht="12.7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</row>
    <row r="475" spans="1:19" ht="12.7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</row>
    <row r="476" spans="1:19" ht="12.7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</row>
    <row r="477" spans="1:19" ht="12.75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</row>
    <row r="478" spans="1:19" ht="12.7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</row>
    <row r="479" spans="1:19" ht="12.75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</row>
    <row r="480" spans="1:19" ht="12.7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</row>
    <row r="481" spans="1:19" ht="12.7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</row>
    <row r="482" spans="1:19" ht="12.7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</row>
    <row r="483" spans="1:19" ht="12.75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</row>
    <row r="484" spans="1:19" ht="12.7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</row>
    <row r="485" spans="1:19" ht="12.75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</row>
    <row r="486" spans="1:19" ht="12.7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</row>
    <row r="487" spans="1:19" ht="12.75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</row>
    <row r="488" spans="1:19" ht="12.7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</row>
    <row r="489" spans="1:19" ht="12.75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</row>
    <row r="490" spans="1:19" ht="12.7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</row>
    <row r="491" spans="1:19" ht="12.7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</row>
    <row r="492" spans="1:19" ht="12.7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</row>
    <row r="493" spans="1:19" ht="12.7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</row>
    <row r="494" spans="1:19" ht="12.7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</row>
    <row r="495" spans="1:19" ht="12.7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</row>
    <row r="496" spans="1:19" ht="12.7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</row>
    <row r="497" spans="1:19" ht="12.75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</row>
    <row r="498" spans="1:19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</row>
    <row r="499" spans="1:19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</row>
    <row r="500" spans="1:19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</row>
    <row r="501" spans="1:19" ht="12.75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</row>
    <row r="502" spans="1:19" ht="12.7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</row>
    <row r="503" spans="1:19" ht="12.75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</row>
    <row r="504" spans="1:19" ht="12.7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</row>
    <row r="505" spans="1:19" ht="12.7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</row>
    <row r="506" spans="1:19" ht="12.7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</row>
    <row r="507" spans="1:19" ht="12.75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</row>
    <row r="508" spans="1:19" ht="12.7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</row>
    <row r="509" spans="1:19" ht="12.7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</row>
    <row r="510" spans="1:19" ht="12.7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</row>
    <row r="511" spans="1:19" ht="12.75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</row>
    <row r="512" spans="1:19" ht="12.7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</row>
    <row r="513" spans="1:19" ht="12.75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</row>
    <row r="514" spans="1:19" ht="12.7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</row>
    <row r="515" spans="1:19" ht="12.75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</row>
    <row r="516" spans="1:19" ht="12.75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</row>
    <row r="517" spans="1:19" ht="12.75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</row>
    <row r="518" spans="1:19" ht="12.75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</row>
    <row r="519" spans="1:19" ht="12.75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</row>
    <row r="520" spans="1:19" ht="12.75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</row>
    <row r="521" spans="1:19" ht="12.75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</row>
    <row r="522" spans="1:19" ht="12.7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</row>
    <row r="523" spans="1:19" ht="12.7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</row>
    <row r="524" spans="1:19" ht="12.75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</row>
    <row r="525" spans="1:19" ht="12.75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</row>
    <row r="526" spans="1:19" ht="12.75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</row>
    <row r="527" spans="1:19" ht="12.75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</row>
    <row r="528" spans="1:19" ht="12.75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</row>
    <row r="529" spans="1:19" ht="12.75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</row>
    <row r="530" spans="1:19" ht="12.75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</row>
    <row r="531" spans="1:19" ht="12.75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</row>
    <row r="532" spans="1:19" ht="12.75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</row>
    <row r="533" spans="1:19" ht="12.75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</row>
    <row r="534" spans="1:19" ht="12.75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</row>
    <row r="535" spans="1:19" ht="12.7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</row>
    <row r="536" spans="1:19" ht="12.75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</row>
    <row r="537" spans="1:19" ht="12.7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</row>
    <row r="538" spans="1:19" ht="12.75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</row>
    <row r="539" spans="1:19" ht="12.75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</row>
    <row r="540" spans="1:19" ht="12.75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</row>
    <row r="541" spans="1:19" ht="12.75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</row>
    <row r="542" spans="1:19" ht="12.75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</row>
    <row r="543" spans="1:19" ht="12.75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</row>
    <row r="544" spans="1:19" ht="12.75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</row>
    <row r="545" spans="1:19" ht="12.75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</row>
    <row r="546" spans="1:19" ht="12.75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</row>
    <row r="547" spans="1:19" ht="12.75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</row>
    <row r="548" spans="1:19" ht="12.75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</row>
    <row r="549" spans="1:19" ht="12.75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</row>
    <row r="550" spans="1:19" ht="12.75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</row>
    <row r="551" spans="1:19" ht="12.7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</row>
    <row r="552" spans="1:19" ht="12.75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</row>
    <row r="553" spans="1:19" ht="12.75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</row>
    <row r="554" spans="1:19" ht="12.75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</row>
    <row r="555" spans="1:19" ht="12.75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</row>
    <row r="556" spans="1:19" ht="12.75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</row>
    <row r="557" spans="1:19" ht="12.75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</row>
    <row r="558" spans="1:19" ht="12.75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</row>
    <row r="559" spans="1:19" ht="12.7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</row>
    <row r="560" spans="1:19" ht="12.75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</row>
    <row r="561" spans="1:19" ht="12.75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</row>
    <row r="562" spans="1:19" ht="12.75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</row>
    <row r="563" spans="1:19" ht="12.75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</row>
    <row r="564" spans="1:19" ht="12.75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</row>
    <row r="565" spans="1:19" ht="12.7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</row>
    <row r="566" spans="1:19" ht="12.75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</row>
    <row r="567" spans="1:19" ht="12.75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</row>
    <row r="568" spans="1:19" ht="12.75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</row>
    <row r="569" spans="1:19" ht="12.75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</row>
    <row r="570" spans="1:19" ht="12.75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</row>
    <row r="571" spans="1:19" ht="12.75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</row>
    <row r="572" spans="1:19" ht="12.75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</row>
    <row r="573" spans="1:19" ht="12.75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</row>
    <row r="574" spans="1:19" ht="12.75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</row>
    <row r="575" spans="1:19" ht="12.75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</row>
    <row r="576" spans="1:19" ht="12.75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</row>
    <row r="577" spans="1:19" ht="12.75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</row>
    <row r="578" spans="1:19" ht="12.75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</row>
    <row r="579" spans="1:19" ht="12.7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</row>
    <row r="580" spans="1:19" ht="12.75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</row>
    <row r="581" spans="1:19" ht="12.75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</row>
    <row r="582" spans="1:19" ht="12.75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</row>
    <row r="583" spans="1:19" ht="12.75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</row>
    <row r="584" spans="1:19" ht="12.75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</row>
    <row r="585" spans="1:19" ht="12.75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</row>
    <row r="586" spans="1:19" ht="12.75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</row>
    <row r="587" spans="1:19" ht="12.75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</row>
    <row r="588" spans="1:19" ht="12.75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</row>
    <row r="589" spans="1:19" ht="12.75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</row>
    <row r="590" spans="1:19" ht="12.75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</row>
    <row r="591" spans="1:19" ht="12.75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</row>
    <row r="592" spans="1:19" ht="12.75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</row>
    <row r="593" spans="1:19" ht="12.7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</row>
    <row r="594" spans="1:19" ht="12.75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</row>
    <row r="595" spans="1:19" ht="12.75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</row>
    <row r="596" spans="1:19" ht="12.75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</row>
    <row r="597" spans="1:19" ht="12.75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</row>
    <row r="598" spans="1:19" ht="12.75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</row>
    <row r="599" spans="1:19" ht="12.75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</row>
    <row r="600" spans="1:19" ht="12.75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</row>
    <row r="601" spans="1:19" ht="12.75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</row>
    <row r="602" spans="1:19" ht="12.75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</row>
    <row r="603" spans="1:19" ht="12.75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</row>
    <row r="604" spans="1:19" ht="12.75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</row>
    <row r="605" spans="1:19" ht="12.7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</row>
    <row r="606" spans="1:19" ht="12.75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</row>
    <row r="607" spans="1:19" ht="12.7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</row>
    <row r="608" spans="1:19" ht="12.75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</row>
    <row r="609" spans="1:19" ht="12.75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</row>
    <row r="610" spans="1:19" ht="12.75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</row>
    <row r="611" spans="1:19" ht="12.75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</row>
    <row r="612" spans="1:19" ht="12.75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</row>
    <row r="613" spans="1:19" ht="12.75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</row>
    <row r="614" spans="1:19" ht="12.75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</row>
    <row r="615" spans="1:19" ht="12.75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</row>
    <row r="616" spans="1:19" ht="12.75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</row>
    <row r="617" spans="1:19" ht="12.75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</row>
    <row r="618" spans="1:19" ht="12.75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</row>
    <row r="619" spans="1:19" ht="12.75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</row>
    <row r="620" spans="1:19" ht="12.75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</row>
    <row r="621" spans="1:19" ht="12.75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</row>
    <row r="622" spans="1:19" ht="12.75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</row>
    <row r="623" spans="1:19" ht="12.75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</row>
    <row r="624" spans="1:19" ht="12.75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</row>
    <row r="625" spans="1:19" ht="12.75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</row>
    <row r="626" spans="1:19" ht="12.75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</row>
    <row r="627" spans="1:19" ht="12.75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</row>
    <row r="628" spans="1:19" ht="12.75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</row>
    <row r="629" spans="1:19" ht="12.75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</row>
    <row r="630" spans="1:19" ht="12.75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</row>
    <row r="631" spans="1:19" ht="12.75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</row>
    <row r="632" spans="1:19" ht="12.75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</row>
    <row r="633" spans="1:19" ht="12.75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</row>
    <row r="634" spans="1:19" ht="12.75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</row>
    <row r="635" spans="1:19" ht="12.7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</row>
    <row r="636" spans="1:19" ht="12.75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</row>
    <row r="637" spans="1:19" ht="12.75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</row>
    <row r="638" spans="1:19" ht="12.75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</row>
    <row r="639" spans="1:19" ht="12.75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</row>
    <row r="640" spans="1:19" ht="12.75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</row>
    <row r="641" spans="1:19" ht="12.75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</row>
    <row r="642" spans="1:19" ht="12.75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</row>
    <row r="643" spans="1:19" ht="12.75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</row>
    <row r="644" spans="1:19" ht="12.75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</row>
    <row r="645" spans="1:19" ht="12.75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</row>
    <row r="646" spans="1:19" ht="12.75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</row>
    <row r="647" spans="1:19" ht="12.75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</row>
    <row r="648" spans="1:19" ht="12.75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</row>
    <row r="649" spans="1:19" ht="12.7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</row>
    <row r="650" spans="1:19" ht="12.75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</row>
    <row r="651" spans="1:19" ht="12.75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</row>
    <row r="652" spans="1:19" ht="12.75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</row>
    <row r="653" spans="1:19" ht="12.75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</row>
    <row r="654" spans="1:19" ht="12.75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</row>
    <row r="655" spans="1:19" ht="12.75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</row>
    <row r="656" spans="1:19" ht="12.75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</row>
    <row r="657" spans="1:19" ht="12.75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</row>
    <row r="658" spans="1:19" ht="12.75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</row>
    <row r="659" spans="1:19" ht="12.75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</row>
    <row r="660" spans="1:19" ht="12.75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</row>
    <row r="661" spans="1:19" ht="12.75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</row>
    <row r="662" spans="1:19" ht="12.75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</row>
    <row r="663" spans="1:19" ht="12.75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</row>
    <row r="664" spans="1:19" ht="12.75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</row>
    <row r="665" spans="1:19" ht="12.75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</row>
    <row r="666" spans="1:19" ht="12.75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</row>
    <row r="667" spans="1:19" ht="12.75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</row>
    <row r="668" spans="1:19" ht="12.75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</row>
    <row r="669" spans="1:19" ht="12.75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</row>
    <row r="670" spans="1:19" ht="12.75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</row>
    <row r="671" spans="1:19" ht="12.75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</row>
    <row r="672" spans="1:19" ht="12.75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</row>
    <row r="673" spans="1:19" ht="12.75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</row>
    <row r="674" spans="1:19" ht="12.75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</row>
    <row r="675" spans="1:19" ht="12.75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</row>
    <row r="676" spans="1:19" ht="12.75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</row>
    <row r="677" spans="1:19" ht="12.75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</row>
    <row r="678" spans="1:19" ht="12.75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</row>
    <row r="679" spans="1:19" ht="12.75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</row>
    <row r="680" spans="1:19" ht="12.75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</row>
    <row r="681" spans="1:19" ht="12.75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</row>
    <row r="682" spans="1:19" ht="12.75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</row>
    <row r="683" spans="1:19" ht="12.75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</row>
    <row r="684" spans="1:19" ht="12.75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</row>
    <row r="685" spans="1:19" ht="12.75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</row>
    <row r="686" spans="1:19" ht="12.75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</row>
    <row r="687" spans="1:19" ht="12.75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</row>
    <row r="688" spans="1:19" ht="12.75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</row>
    <row r="689" spans="1:19" ht="12.75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</row>
    <row r="690" spans="1:19" ht="12.75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</row>
    <row r="691" spans="1:19" ht="12.75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</row>
    <row r="692" spans="1:19" ht="12.75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</row>
    <row r="693" spans="1:19" ht="12.75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</row>
    <row r="694" spans="1:19" ht="12.75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</row>
    <row r="695" spans="1:19" ht="12.7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</row>
    <row r="696" spans="1:19" ht="12.75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</row>
    <row r="697" spans="1:19" ht="12.75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</row>
    <row r="698" spans="1:19" ht="12.75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</row>
    <row r="699" spans="1:19" ht="12.75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</row>
    <row r="700" spans="1:19" ht="12.75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</row>
    <row r="701" spans="1:19" ht="12.75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</row>
    <row r="702" spans="1:19" ht="12.75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</row>
    <row r="703" spans="1:19" ht="12.75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</row>
    <row r="704" spans="1:19" ht="12.75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</row>
    <row r="705" spans="1:19" ht="12.75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</row>
    <row r="706" spans="1:19" ht="12.75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</row>
    <row r="707" spans="1:19" ht="12.75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</row>
    <row r="708" spans="1:19" ht="12.7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</row>
    <row r="709" spans="1:19" ht="12.75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</row>
    <row r="710" spans="1:19" ht="12.75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</row>
    <row r="711" spans="1:19" ht="12.75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</row>
    <row r="712" spans="1:19" ht="12.75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</row>
    <row r="713" spans="1:19" ht="12.75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</row>
    <row r="714" spans="1:19" ht="12.75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</row>
    <row r="715" spans="1:19" ht="12.75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</row>
    <row r="716" spans="1:19" ht="12.75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</row>
    <row r="717" spans="1:19" ht="12.75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</row>
    <row r="718" spans="1:19" ht="12.75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</row>
    <row r="719" spans="1:19" ht="12.75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</row>
    <row r="720" spans="1:19" ht="12.75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</row>
    <row r="721" spans="1:19" ht="12.75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</row>
    <row r="722" spans="1:19" ht="12.75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</row>
    <row r="723" spans="1:19" ht="12.75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</row>
    <row r="724" spans="1:19" ht="12.75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</row>
    <row r="725" spans="1:19" ht="12.75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</row>
    <row r="726" spans="1:19" ht="12.75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</row>
    <row r="727" spans="1:19" ht="12.75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</row>
    <row r="728" spans="1:19" ht="12.75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</row>
    <row r="729" spans="1:19" ht="12.75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</row>
    <row r="730" spans="1:19" ht="12.75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</row>
    <row r="731" spans="1:19" ht="12.75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</row>
    <row r="732" spans="1:19" ht="12.75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</row>
    <row r="733" spans="1:19" ht="12.75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</row>
    <row r="734" spans="1:19" ht="12.75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</row>
    <row r="735" spans="1:19" ht="12.75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</row>
    <row r="736" spans="1:19" ht="12.75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</row>
    <row r="737" spans="1:19" ht="12.75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</row>
    <row r="738" spans="1:19" ht="12.75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</row>
    <row r="739" spans="1:19" ht="12.75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</row>
    <row r="740" spans="1:19" ht="12.75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</row>
    <row r="741" spans="1:19" ht="12.75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</row>
    <row r="742" spans="1:19" ht="12.75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</row>
    <row r="743" spans="1:19" ht="12.75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</row>
    <row r="744" spans="1:19" ht="12.75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</row>
    <row r="745" spans="1:19" ht="12.7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</row>
    <row r="746" spans="1:19" ht="12.75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</row>
    <row r="747" spans="1:19" ht="12.75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</row>
    <row r="748" spans="1:19" ht="12.75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</row>
    <row r="749" spans="1:19" ht="12.75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</row>
    <row r="750" spans="1:19" ht="12.7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</row>
    <row r="751" spans="1:19" ht="12.75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</row>
    <row r="752" spans="1:19" ht="12.75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</row>
    <row r="753" spans="1:19" ht="12.75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</row>
    <row r="754" spans="1:19" ht="12.75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</row>
    <row r="755" spans="1:19" ht="12.75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</row>
    <row r="756" spans="1:19" ht="12.75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</row>
    <row r="757" spans="1:19" ht="12.75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</row>
    <row r="758" spans="1:19" ht="12.75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</row>
    <row r="759" spans="1:19" ht="12.75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</row>
    <row r="760" spans="1:19" ht="12.75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</row>
    <row r="761" spans="1:19" ht="12.75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</row>
    <row r="762" spans="1:19" ht="12.75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</row>
    <row r="763" spans="1:19" ht="12.75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</row>
    <row r="764" spans="1:19" ht="12.75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</row>
    <row r="765" spans="1:19" ht="12.75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</row>
    <row r="766" spans="1:19" ht="12.75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</row>
    <row r="767" spans="1:19" ht="12.75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</row>
    <row r="768" spans="1:19" ht="12.75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</row>
    <row r="769" spans="1:19" ht="12.75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</row>
    <row r="770" spans="1:19" ht="12.75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</row>
    <row r="771" spans="1:19" ht="12.75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</row>
    <row r="772" spans="1:19" ht="12.75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</row>
    <row r="773" spans="1:19" ht="12.75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</row>
    <row r="774" spans="1:19" ht="12.75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</row>
    <row r="775" spans="1:19" ht="12.75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</row>
    <row r="776" spans="1:19" ht="12.75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</row>
    <row r="777" spans="1:19" ht="12.75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</row>
    <row r="778" spans="1:19" ht="12.75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</row>
    <row r="779" spans="1:19" ht="12.75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</row>
    <row r="780" spans="1:19" ht="12.75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</row>
    <row r="781" spans="1:19" ht="12.75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</row>
    <row r="782" spans="1:19" ht="12.75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</row>
    <row r="783" spans="1:19" ht="12.75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</row>
    <row r="784" spans="1:19" ht="12.75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</row>
    <row r="785" spans="1:19" ht="12.75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</row>
    <row r="786" spans="1:19" ht="12.75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</row>
    <row r="787" spans="1:19" ht="12.75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</row>
    <row r="788" spans="1:19" ht="12.75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</row>
    <row r="789" spans="1:19" ht="12.75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</row>
    <row r="790" spans="1:19" ht="12.75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</row>
    <row r="791" spans="1:19" ht="12.75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</row>
    <row r="792" spans="1:19" ht="12.75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</row>
    <row r="793" spans="1:19" ht="12.75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</row>
    <row r="794" spans="1:19" ht="12.75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</row>
    <row r="795" spans="1:19" ht="12.75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</row>
    <row r="796" spans="1:19" ht="12.75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</row>
    <row r="797" spans="1:19" ht="12.75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</row>
    <row r="798" spans="1:19" ht="12.75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</row>
    <row r="799" spans="1:19" ht="12.75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</row>
    <row r="800" spans="1:19" ht="12.75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</row>
    <row r="801" spans="1:19" ht="12.75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</row>
    <row r="802" spans="1:19" ht="12.75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</row>
    <row r="803" spans="1:19" ht="12.75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</row>
    <row r="804" spans="1:19" ht="12.75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</row>
    <row r="805" spans="1:19" ht="12.75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</row>
    <row r="806" spans="1:19" ht="12.75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</row>
    <row r="807" spans="1:19" ht="12.75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</row>
    <row r="808" spans="1:19" ht="12.75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</row>
    <row r="809" spans="1:19" ht="12.75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</row>
    <row r="810" spans="1:19" ht="12.75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</row>
    <row r="811" spans="1:19" ht="12.75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</row>
    <row r="812" spans="1:19" ht="12.75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</row>
    <row r="813" spans="1:19" ht="12.75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</row>
    <row r="814" spans="1:19" ht="12.75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</row>
    <row r="815" spans="1:19" ht="12.75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</row>
    <row r="816" spans="1:19" ht="12.75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</row>
    <row r="817" spans="1:19" ht="12.75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</row>
    <row r="818" spans="1:19" ht="12.75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</row>
    <row r="819" spans="1:19" ht="12.75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</row>
    <row r="820" spans="1:19" ht="12.75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</row>
    <row r="821" spans="1:19" ht="12.75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</row>
    <row r="822" spans="1:19" ht="12.75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</row>
    <row r="823" spans="1:19" ht="12.75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</row>
    <row r="824" spans="1:19" ht="12.75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</row>
    <row r="825" spans="1:19" ht="12.75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</row>
    <row r="826" spans="1:19" ht="12.75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</row>
    <row r="827" spans="1:19" ht="12.75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</row>
    <row r="828" spans="1:19" ht="12.75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</row>
    <row r="829" spans="1:19" ht="12.75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</row>
    <row r="830" spans="1:19" ht="12.75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</row>
    <row r="831" spans="1:19" ht="12.75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</row>
    <row r="832" spans="1:19" ht="12.75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</row>
    <row r="833" spans="1:19" ht="12.75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</row>
    <row r="834" spans="1:19" ht="12.75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</row>
    <row r="835" spans="1:19" ht="12.75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</row>
    <row r="836" spans="1:19" ht="12.75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</row>
    <row r="837" spans="1:19" ht="12.75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</row>
    <row r="838" spans="1:19" ht="12.75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</row>
    <row r="839" spans="1:19" ht="12.75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</row>
    <row r="840" spans="1:19" ht="12.75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</row>
    <row r="841" spans="1:19" ht="12.75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</row>
    <row r="842" spans="1:19" ht="12.75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</row>
    <row r="843" spans="1:19" ht="12.75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</row>
    <row r="844" spans="1:19" ht="12.75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</row>
    <row r="845" spans="1:19" ht="12.75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</row>
    <row r="846" spans="1:19" ht="12.75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</row>
    <row r="847" spans="1:19" ht="12.75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</row>
    <row r="848" spans="1:19" ht="12.75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</row>
    <row r="849" spans="1:19" ht="12.75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</row>
    <row r="850" spans="1:19" ht="12.75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</row>
    <row r="851" spans="1:19" ht="12.75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</row>
    <row r="852" spans="1:19" ht="12.75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</row>
    <row r="853" spans="1:19" ht="12.75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</row>
    <row r="854" spans="1:19" ht="12.75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</row>
    <row r="855" spans="1:19" ht="12.75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</row>
  </sheetData>
  <mergeCells count="12">
    <mergeCell ref="N1:S1"/>
    <mergeCell ref="A2:S2"/>
    <mergeCell ref="A3:S3"/>
    <mergeCell ref="A4:S4"/>
    <mergeCell ref="A5:S5"/>
    <mergeCell ref="Q7:S7"/>
    <mergeCell ref="A7:A8"/>
    <mergeCell ref="B7:D7"/>
    <mergeCell ref="E7:G7"/>
    <mergeCell ref="H7:J7"/>
    <mergeCell ref="K7:M7"/>
    <mergeCell ref="N7:P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31"/>
  <sheetViews>
    <sheetView workbookViewId="0" topLeftCell="A1">
      <selection activeCell="C28" sqref="C28"/>
    </sheetView>
  </sheetViews>
  <sheetFormatPr defaultColWidth="9.140625" defaultRowHeight="12.75"/>
  <cols>
    <col min="1" max="1" width="61.57421875" style="1" customWidth="1"/>
    <col min="2" max="3" width="11.8515625" style="1" customWidth="1"/>
    <col min="4" max="16384" width="9.140625" style="1" customWidth="1"/>
  </cols>
  <sheetData>
    <row r="1" spans="1:3" ht="15.75">
      <c r="A1" s="212" t="s">
        <v>754</v>
      </c>
      <c r="B1" s="212"/>
      <c r="C1" s="212"/>
    </row>
    <row r="2" spans="1:3" ht="15" customHeight="1">
      <c r="A2" s="214" t="s">
        <v>351</v>
      </c>
      <c r="B2" s="214"/>
      <c r="C2" s="214"/>
    </row>
    <row r="3" spans="1:3" ht="15" customHeight="1">
      <c r="A3" s="214" t="s">
        <v>898</v>
      </c>
      <c r="B3" s="214"/>
      <c r="C3" s="214"/>
    </row>
    <row r="4" spans="1:3" ht="15" customHeight="1">
      <c r="A4" s="214" t="s">
        <v>294</v>
      </c>
      <c r="B4" s="214"/>
      <c r="C4" s="214"/>
    </row>
    <row r="5" spans="1:3" ht="15" customHeight="1">
      <c r="A5" s="214" t="s">
        <v>343</v>
      </c>
      <c r="B5" s="214"/>
      <c r="C5" s="214"/>
    </row>
    <row r="6" s="12" customFormat="1" ht="19.5" customHeight="1"/>
    <row r="7" spans="1:2" s="12" customFormat="1" ht="19.5" customHeight="1">
      <c r="A7" s="4"/>
      <c r="B7" s="4"/>
    </row>
    <row r="8" spans="1:3" ht="42.75">
      <c r="A8" s="77" t="s">
        <v>344</v>
      </c>
      <c r="B8" s="156" t="s">
        <v>864</v>
      </c>
      <c r="C8" s="156" t="s">
        <v>581</v>
      </c>
    </row>
    <row r="9" spans="1:2" ht="19.5" customHeight="1">
      <c r="A9" s="36"/>
      <c r="B9" s="36"/>
    </row>
    <row r="10" ht="19.5" customHeight="1">
      <c r="A10" s="78" t="s">
        <v>295</v>
      </c>
    </row>
    <row r="11" ht="19.5" customHeight="1">
      <c r="A11" s="38" t="s">
        <v>52</v>
      </c>
    </row>
    <row r="12" spans="1:3" ht="19.5" customHeight="1">
      <c r="A12" s="1" t="s">
        <v>296</v>
      </c>
      <c r="B12" s="8">
        <v>645014</v>
      </c>
      <c r="C12" s="8">
        <v>601314</v>
      </c>
    </row>
    <row r="13" spans="1:3" ht="19.5" customHeight="1">
      <c r="A13" s="1" t="s">
        <v>297</v>
      </c>
      <c r="B13" s="8">
        <v>2000</v>
      </c>
      <c r="C13" s="8">
        <v>2000</v>
      </c>
    </row>
    <row r="14" spans="1:3" ht="19.5" customHeight="1">
      <c r="A14" s="1" t="s">
        <v>686</v>
      </c>
      <c r="B14" s="8">
        <v>1000</v>
      </c>
      <c r="C14" s="8">
        <v>1000</v>
      </c>
    </row>
    <row r="15" spans="1:3" ht="19.5" customHeight="1">
      <c r="A15" s="1" t="s">
        <v>322</v>
      </c>
      <c r="B15" s="8">
        <v>2000</v>
      </c>
      <c r="C15" s="8">
        <v>2000</v>
      </c>
    </row>
    <row r="16" spans="1:3" ht="19.5" customHeight="1">
      <c r="A16" s="1" t="s">
        <v>323</v>
      </c>
      <c r="B16" s="8">
        <v>3000</v>
      </c>
      <c r="C16" s="8">
        <v>3000</v>
      </c>
    </row>
    <row r="17" spans="1:3" ht="19.5" customHeight="1">
      <c r="A17" s="1" t="s">
        <v>298</v>
      </c>
      <c r="B17" s="8">
        <v>41614</v>
      </c>
      <c r="C17" s="8">
        <v>41614</v>
      </c>
    </row>
    <row r="18" spans="1:3" ht="19.5" customHeight="1">
      <c r="A18" s="1" t="s">
        <v>324</v>
      </c>
      <c r="B18" s="8">
        <v>75610</v>
      </c>
      <c r="C18" s="8">
        <v>35888</v>
      </c>
    </row>
    <row r="19" spans="1:3" ht="19.5" customHeight="1">
      <c r="A19" s="80" t="s">
        <v>299</v>
      </c>
      <c r="B19" s="8">
        <v>3000</v>
      </c>
      <c r="C19" s="8">
        <v>2165</v>
      </c>
    </row>
    <row r="20" spans="1:3" ht="30">
      <c r="A20" s="96" t="s">
        <v>675</v>
      </c>
      <c r="B20" s="8">
        <v>1600</v>
      </c>
      <c r="C20" s="8">
        <v>0</v>
      </c>
    </row>
    <row r="21" spans="1:3" s="123" customFormat="1" ht="30">
      <c r="A21" s="96" t="s">
        <v>321</v>
      </c>
      <c r="B21" s="8">
        <v>2000</v>
      </c>
      <c r="C21" s="8">
        <v>2000</v>
      </c>
    </row>
    <row r="22" spans="1:3" s="123" customFormat="1" ht="30">
      <c r="A22" s="96" t="s">
        <v>582</v>
      </c>
      <c r="B22" s="8"/>
      <c r="C22" s="8">
        <v>9000</v>
      </c>
    </row>
    <row r="23" spans="1:3" s="7" customFormat="1" ht="19.5" customHeight="1">
      <c r="A23" s="81" t="s">
        <v>300</v>
      </c>
      <c r="B23" s="11">
        <f>SUM(B12:B21)</f>
        <v>776838</v>
      </c>
      <c r="C23" s="11">
        <f>SUM(C12:C22)</f>
        <v>699981</v>
      </c>
    </row>
    <row r="24" spans="1:3" ht="19.5" customHeight="1">
      <c r="A24" s="80"/>
      <c r="B24" s="8"/>
      <c r="C24" s="8"/>
    </row>
    <row r="25" spans="1:3" ht="19.5" customHeight="1">
      <c r="A25" s="78" t="s">
        <v>301</v>
      </c>
      <c r="B25" s="8"/>
      <c r="C25" s="8"/>
    </row>
    <row r="26" spans="1:3" ht="19.5" customHeight="1">
      <c r="A26" s="1" t="s">
        <v>302</v>
      </c>
      <c r="B26" s="8">
        <v>7909</v>
      </c>
      <c r="C26" s="8">
        <v>376</v>
      </c>
    </row>
    <row r="27" spans="1:3" s="7" customFormat="1" ht="19.5" customHeight="1">
      <c r="A27" s="7" t="s">
        <v>303</v>
      </c>
      <c r="B27" s="11">
        <f>SUM(B26:B26)</f>
        <v>7909</v>
      </c>
      <c r="C27" s="11">
        <f>SUM(C26:C26)</f>
        <v>376</v>
      </c>
    </row>
    <row r="28" spans="2:3" ht="19.5" customHeight="1">
      <c r="B28" s="8"/>
      <c r="C28" s="8"/>
    </row>
    <row r="29" spans="1:3" s="7" customFormat="1" ht="19.5" customHeight="1">
      <c r="A29" s="7" t="s">
        <v>304</v>
      </c>
      <c r="B29" s="11">
        <f>B23+B27</f>
        <v>784747</v>
      </c>
      <c r="C29" s="11">
        <f>C23+C27</f>
        <v>700357</v>
      </c>
    </row>
    <row r="30" s="7" customFormat="1" ht="19.5" customHeight="1">
      <c r="B30" s="11"/>
    </row>
    <row r="31" ht="19.5" customHeight="1">
      <c r="A31" s="82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94"/>
  <sheetViews>
    <sheetView workbookViewId="0" topLeftCell="A46">
      <selection activeCell="C92" sqref="C92"/>
    </sheetView>
  </sheetViews>
  <sheetFormatPr defaultColWidth="11.421875" defaultRowHeight="15" customHeight="1"/>
  <cols>
    <col min="1" max="1" width="59.57421875" style="1" customWidth="1"/>
    <col min="2" max="2" width="10.421875" style="1" customWidth="1"/>
    <col min="3" max="3" width="10.140625" style="1" customWidth="1"/>
    <col min="4" max="4" width="10.8515625" style="1" customWidth="1"/>
    <col min="5" max="5" width="5.8515625" style="1" customWidth="1"/>
    <col min="6" max="16384" width="11.421875" style="1" customWidth="1"/>
  </cols>
  <sheetData>
    <row r="1" spans="1:5" ht="15" customHeight="1">
      <c r="A1" s="212" t="s">
        <v>188</v>
      </c>
      <c r="B1" s="212"/>
      <c r="C1" s="212"/>
      <c r="D1" s="212"/>
      <c r="E1" s="212"/>
    </row>
    <row r="2" spans="1:5" ht="15" customHeight="1">
      <c r="A2" s="214" t="s">
        <v>351</v>
      </c>
      <c r="B2" s="214"/>
      <c r="C2" s="214"/>
      <c r="D2" s="214"/>
      <c r="E2" s="214"/>
    </row>
    <row r="3" spans="1:5" ht="15" customHeight="1">
      <c r="A3" s="214" t="s">
        <v>637</v>
      </c>
      <c r="B3" s="214"/>
      <c r="C3" s="214"/>
      <c r="D3" s="214"/>
      <c r="E3" s="214"/>
    </row>
    <row r="4" spans="1:5" ht="15" customHeight="1">
      <c r="A4" s="214" t="s">
        <v>898</v>
      </c>
      <c r="B4" s="214"/>
      <c r="C4" s="214"/>
      <c r="D4" s="214"/>
      <c r="E4" s="214"/>
    </row>
    <row r="5" spans="1:5" ht="15" customHeight="1">
      <c r="A5" s="214" t="s">
        <v>376</v>
      </c>
      <c r="B5" s="214"/>
      <c r="C5" s="214"/>
      <c r="D5" s="214"/>
      <c r="E5" s="214"/>
    </row>
    <row r="6" spans="1:5" ht="15" customHeight="1">
      <c r="A6" s="213" t="s">
        <v>343</v>
      </c>
      <c r="B6" s="213"/>
      <c r="C6" s="213"/>
      <c r="D6" s="213"/>
      <c r="E6" s="213"/>
    </row>
    <row r="7" spans="1:2" ht="15" customHeight="1">
      <c r="A7" s="18"/>
      <c r="B7" s="18"/>
    </row>
    <row r="8" spans="1:5" s="25" customFormat="1" ht="25.5">
      <c r="A8" s="157" t="s">
        <v>344</v>
      </c>
      <c r="B8" s="157" t="s">
        <v>864</v>
      </c>
      <c r="C8" s="157" t="s">
        <v>863</v>
      </c>
      <c r="D8" s="157" t="s">
        <v>861</v>
      </c>
      <c r="E8" s="157" t="s">
        <v>865</v>
      </c>
    </row>
    <row r="9" spans="1:2" ht="15" customHeight="1">
      <c r="A9" s="17" t="s">
        <v>377</v>
      </c>
      <c r="B9" s="28"/>
    </row>
    <row r="10" spans="1:4" ht="15" customHeight="1">
      <c r="A10" s="28"/>
      <c r="B10" s="158"/>
      <c r="C10" s="8"/>
      <c r="D10" s="8"/>
    </row>
    <row r="11" spans="1:4" ht="15" customHeight="1">
      <c r="A11" s="29" t="s">
        <v>688</v>
      </c>
      <c r="B11" s="9"/>
      <c r="C11" s="8"/>
      <c r="D11" s="8"/>
    </row>
    <row r="12" spans="1:5" ht="15" customHeight="1">
      <c r="A12" s="30" t="s">
        <v>616</v>
      </c>
      <c r="B12" s="9">
        <v>32684</v>
      </c>
      <c r="C12" s="8">
        <v>32684</v>
      </c>
      <c r="D12" s="8">
        <v>20166</v>
      </c>
      <c r="E12" s="161">
        <f>D12/C12*100</f>
        <v>61.699914331171215</v>
      </c>
    </row>
    <row r="13" spans="1:5" ht="15" customHeight="1">
      <c r="A13" s="30" t="s">
        <v>249</v>
      </c>
      <c r="B13" s="9">
        <v>1500</v>
      </c>
      <c r="C13" s="8">
        <v>1500</v>
      </c>
      <c r="D13" s="8">
        <v>378</v>
      </c>
      <c r="E13" s="161">
        <f aca="true" t="shared" si="0" ref="E13:E41">D13/C13*100</f>
        <v>25.2</v>
      </c>
    </row>
    <row r="14" spans="1:5" ht="15" customHeight="1">
      <c r="A14" s="30" t="s">
        <v>250</v>
      </c>
      <c r="B14" s="9">
        <v>500</v>
      </c>
      <c r="C14" s="8">
        <v>500</v>
      </c>
      <c r="D14" s="8">
        <v>218</v>
      </c>
      <c r="E14" s="161">
        <f t="shared" si="0"/>
        <v>43.6</v>
      </c>
    </row>
    <row r="15" spans="1:5" ht="15" customHeight="1">
      <c r="A15" s="30" t="s">
        <v>617</v>
      </c>
      <c r="B15" s="9">
        <v>7000</v>
      </c>
      <c r="C15" s="8">
        <v>7000</v>
      </c>
      <c r="D15" s="8">
        <v>0</v>
      </c>
      <c r="E15" s="161">
        <f t="shared" si="0"/>
        <v>0</v>
      </c>
    </row>
    <row r="16" spans="1:5" ht="15" customHeight="1">
      <c r="A16" s="30" t="s">
        <v>618</v>
      </c>
      <c r="B16" s="9"/>
      <c r="C16" s="8"/>
      <c r="D16" s="8"/>
      <c r="E16" s="161"/>
    </row>
    <row r="17" spans="1:5" ht="15" customHeight="1">
      <c r="A17" s="30" t="s">
        <v>619</v>
      </c>
      <c r="B17" s="9">
        <v>4039</v>
      </c>
      <c r="C17" s="8">
        <v>4039</v>
      </c>
      <c r="D17" s="8">
        <v>3162</v>
      </c>
      <c r="E17" s="161">
        <f t="shared" si="0"/>
        <v>78.28670462985887</v>
      </c>
    </row>
    <row r="18" spans="1:5" ht="15" customHeight="1">
      <c r="A18" s="30" t="s">
        <v>96</v>
      </c>
      <c r="B18" s="9"/>
      <c r="C18" s="8"/>
      <c r="D18" s="8"/>
      <c r="E18" s="161"/>
    </row>
    <row r="19" spans="1:5" ht="15" customHeight="1">
      <c r="A19" s="30" t="s">
        <v>834</v>
      </c>
      <c r="B19" s="9">
        <v>4680</v>
      </c>
      <c r="C19" s="8">
        <v>4680</v>
      </c>
      <c r="D19" s="8">
        <v>6793</v>
      </c>
      <c r="E19" s="161">
        <f t="shared" si="0"/>
        <v>145.14957264957263</v>
      </c>
    </row>
    <row r="20" spans="1:5" ht="15" customHeight="1">
      <c r="A20" s="31" t="s">
        <v>629</v>
      </c>
      <c r="B20" s="10">
        <f>SUM(B12:B19)</f>
        <v>50403</v>
      </c>
      <c r="C20" s="10">
        <f>SUM(C12:C19)</f>
        <v>50403</v>
      </c>
      <c r="D20" s="10">
        <f>SUM(D12:D19)</f>
        <v>30717</v>
      </c>
      <c r="E20" s="45">
        <f t="shared" si="0"/>
        <v>60.942801023748586</v>
      </c>
    </row>
    <row r="21" spans="1:5" ht="15" customHeight="1">
      <c r="A21" s="31"/>
      <c r="B21" s="10"/>
      <c r="C21" s="8"/>
      <c r="D21" s="8"/>
      <c r="E21" s="161"/>
    </row>
    <row r="22" spans="1:5" ht="15" customHeight="1">
      <c r="A22" s="29" t="s">
        <v>690</v>
      </c>
      <c r="B22" s="9"/>
      <c r="C22" s="8"/>
      <c r="D22" s="8"/>
      <c r="E22" s="161"/>
    </row>
    <row r="23" spans="1:5" ht="15" customHeight="1">
      <c r="A23" s="30" t="s">
        <v>691</v>
      </c>
      <c r="B23" s="9">
        <v>128382</v>
      </c>
      <c r="C23" s="8">
        <v>128382</v>
      </c>
      <c r="D23" s="8">
        <v>115749</v>
      </c>
      <c r="E23" s="161">
        <f t="shared" si="0"/>
        <v>90.15983549095668</v>
      </c>
    </row>
    <row r="24" spans="1:5" ht="15" customHeight="1">
      <c r="A24" s="30" t="s">
        <v>378</v>
      </c>
      <c r="B24" s="9">
        <v>791768</v>
      </c>
      <c r="C24" s="8">
        <v>791768</v>
      </c>
      <c r="D24" s="8">
        <v>690082</v>
      </c>
      <c r="E24" s="161">
        <f t="shared" si="0"/>
        <v>87.15709652322397</v>
      </c>
    </row>
    <row r="25" spans="1:5" ht="15" customHeight="1">
      <c r="A25" s="30" t="s">
        <v>625</v>
      </c>
      <c r="B25" s="9"/>
      <c r="C25" s="8"/>
      <c r="D25" s="8"/>
      <c r="E25" s="161"/>
    </row>
    <row r="26" spans="1:5" s="23" customFormat="1" ht="15.75">
      <c r="A26" s="23" t="s">
        <v>626</v>
      </c>
      <c r="B26" s="26">
        <v>823013</v>
      </c>
      <c r="C26" s="26">
        <v>861332</v>
      </c>
      <c r="D26" s="26">
        <v>694098</v>
      </c>
      <c r="E26" s="161">
        <f t="shared" si="0"/>
        <v>80.58425787036822</v>
      </c>
    </row>
    <row r="27" spans="1:5" s="23" customFormat="1" ht="15.75">
      <c r="A27" s="23" t="s">
        <v>628</v>
      </c>
      <c r="B27" s="26">
        <v>50939</v>
      </c>
      <c r="C27" s="26">
        <v>50822</v>
      </c>
      <c r="D27" s="26">
        <v>32461</v>
      </c>
      <c r="E27" s="161">
        <f t="shared" si="0"/>
        <v>63.871945220573764</v>
      </c>
    </row>
    <row r="28" spans="1:5" s="23" customFormat="1" ht="15.75">
      <c r="A28" s="23" t="s">
        <v>627</v>
      </c>
      <c r="B28" s="27"/>
      <c r="C28" s="26"/>
      <c r="D28" s="26"/>
      <c r="E28" s="161"/>
    </row>
    <row r="29" spans="1:5" s="23" customFormat="1" ht="15.75">
      <c r="A29" s="23" t="s">
        <v>548</v>
      </c>
      <c r="B29" s="27"/>
      <c r="C29" s="26"/>
      <c r="D29" s="26">
        <v>57096</v>
      </c>
      <c r="E29" s="161"/>
    </row>
    <row r="30" spans="1:5" ht="15" customHeight="1">
      <c r="A30" s="32" t="s">
        <v>461</v>
      </c>
      <c r="B30" s="33">
        <f>SUM(B26:B28)</f>
        <v>873952</v>
      </c>
      <c r="C30" s="33">
        <f>SUM(C26:C28)</f>
        <v>912154</v>
      </c>
      <c r="D30" s="33">
        <f>SUM(D26:D29)</f>
        <v>783655</v>
      </c>
      <c r="E30" s="167">
        <f t="shared" si="0"/>
        <v>85.91257616586672</v>
      </c>
    </row>
    <row r="31" spans="1:5" ht="15" customHeight="1">
      <c r="A31" s="31" t="s">
        <v>462</v>
      </c>
      <c r="B31" s="10">
        <f>B23+B24+B30</f>
        <v>1794102</v>
      </c>
      <c r="C31" s="10">
        <f>C23+C24+C30</f>
        <v>1832304</v>
      </c>
      <c r="D31" s="10">
        <f>D23+D24+D30</f>
        <v>1589486</v>
      </c>
      <c r="E31" s="45">
        <f t="shared" si="0"/>
        <v>86.7479413896384</v>
      </c>
    </row>
    <row r="32" spans="1:5" ht="15" customHeight="1">
      <c r="A32" s="31" t="s">
        <v>463</v>
      </c>
      <c r="B32" s="10">
        <f>B20+B31</f>
        <v>1844505</v>
      </c>
      <c r="C32" s="10">
        <f>C20+C31</f>
        <v>1882707</v>
      </c>
      <c r="D32" s="10">
        <f>D20+D31</f>
        <v>1620203</v>
      </c>
      <c r="E32" s="45">
        <f t="shared" si="0"/>
        <v>86.05709757280341</v>
      </c>
    </row>
    <row r="33" spans="1:5" ht="15" customHeight="1">
      <c r="A33" s="31"/>
      <c r="B33" s="10"/>
      <c r="C33" s="8"/>
      <c r="D33" s="8"/>
      <c r="E33" s="161"/>
    </row>
    <row r="34" spans="1:5" s="7" customFormat="1" ht="15" customHeight="1">
      <c r="A34" s="29" t="s">
        <v>833</v>
      </c>
      <c r="B34" s="10">
        <v>840713</v>
      </c>
      <c r="C34" s="11">
        <v>854938</v>
      </c>
      <c r="D34" s="11">
        <v>250493</v>
      </c>
      <c r="E34" s="45">
        <f t="shared" si="0"/>
        <v>29.299551546427928</v>
      </c>
    </row>
    <row r="35" spans="1:5" s="7" customFormat="1" ht="15" customHeight="1">
      <c r="A35" s="29" t="s">
        <v>632</v>
      </c>
      <c r="B35" s="10">
        <f>B31+B34</f>
        <v>2634815</v>
      </c>
      <c r="C35" s="10">
        <f>C31+C34</f>
        <v>2687242</v>
      </c>
      <c r="D35" s="10">
        <f>D31+D34</f>
        <v>1839979</v>
      </c>
      <c r="E35" s="45">
        <f t="shared" si="0"/>
        <v>68.47090809089765</v>
      </c>
    </row>
    <row r="36" spans="1:5" s="7" customFormat="1" ht="15" customHeight="1">
      <c r="A36" s="31" t="s">
        <v>495</v>
      </c>
      <c r="B36" s="10">
        <v>9420</v>
      </c>
      <c r="C36" s="11">
        <v>9420</v>
      </c>
      <c r="D36" s="11">
        <v>9420</v>
      </c>
      <c r="E36" s="45">
        <f>D36/C36*100</f>
        <v>100</v>
      </c>
    </row>
    <row r="37" spans="1:5" s="7" customFormat="1" ht="15" customHeight="1">
      <c r="A37" s="31" t="s">
        <v>464</v>
      </c>
      <c r="B37" s="10">
        <f>B32+B34+B36</f>
        <v>2694638</v>
      </c>
      <c r="C37" s="10">
        <f>C32+C34+C36</f>
        <v>2747065</v>
      </c>
      <c r="D37" s="10">
        <f>D32+D34+D36</f>
        <v>1880116</v>
      </c>
      <c r="E37" s="45">
        <f t="shared" si="0"/>
        <v>68.44089965108215</v>
      </c>
    </row>
    <row r="38" spans="1:5" s="7" customFormat="1" ht="15" customHeight="1">
      <c r="A38" s="31" t="s">
        <v>494</v>
      </c>
      <c r="B38" s="10">
        <v>22605</v>
      </c>
      <c r="C38" s="11">
        <v>22605</v>
      </c>
      <c r="D38" s="11">
        <v>230012</v>
      </c>
      <c r="E38" s="45">
        <f t="shared" si="0"/>
        <v>1017.527095775271</v>
      </c>
    </row>
    <row r="39" spans="1:5" s="7" customFormat="1" ht="15" customHeight="1">
      <c r="A39" s="31" t="s">
        <v>477</v>
      </c>
      <c r="B39" s="10"/>
      <c r="C39" s="11"/>
      <c r="D39" s="11">
        <v>53815</v>
      </c>
      <c r="E39" s="45"/>
    </row>
    <row r="40" spans="1:5" s="7" customFormat="1" ht="15" customHeight="1">
      <c r="A40" s="31" t="s">
        <v>496</v>
      </c>
      <c r="B40" s="9"/>
      <c r="C40" s="11"/>
      <c r="D40" s="8">
        <v>90</v>
      </c>
      <c r="E40" s="161"/>
    </row>
    <row r="41" spans="1:5" s="7" customFormat="1" ht="15" customHeight="1">
      <c r="A41" s="31" t="s">
        <v>465</v>
      </c>
      <c r="B41" s="10">
        <f>SUM(B37:B38)-B39+B40</f>
        <v>2717243</v>
      </c>
      <c r="C41" s="10">
        <f>SUM(C37:C38)-C39+C40</f>
        <v>2769670</v>
      </c>
      <c r="D41" s="10">
        <f>SUM(D37:D38)-D39+D40</f>
        <v>2056403</v>
      </c>
      <c r="E41" s="45">
        <f t="shared" si="0"/>
        <v>74.24722078803612</v>
      </c>
    </row>
    <row r="42" spans="1:2" s="7" customFormat="1" ht="15" customHeight="1">
      <c r="A42" s="31"/>
      <c r="B42" s="10"/>
    </row>
    <row r="43" spans="1:4" s="7" customFormat="1" ht="15" customHeight="1">
      <c r="A43" s="31"/>
      <c r="B43" s="51"/>
      <c r="C43" s="76"/>
      <c r="D43" s="76"/>
    </row>
    <row r="44" spans="1:4" s="7" customFormat="1" ht="15" customHeight="1">
      <c r="A44" s="31"/>
      <c r="B44" s="51"/>
      <c r="C44" s="76"/>
      <c r="D44" s="76"/>
    </row>
    <row r="45" spans="1:4" s="7" customFormat="1" ht="15" customHeight="1">
      <c r="A45" s="31"/>
      <c r="B45" s="51"/>
      <c r="C45" s="76"/>
      <c r="D45" s="76"/>
    </row>
    <row r="46" spans="1:4" s="7" customFormat="1" ht="15" customHeight="1">
      <c r="A46" s="31"/>
      <c r="B46" s="51"/>
      <c r="C46" s="76"/>
      <c r="D46" s="76"/>
    </row>
    <row r="47" spans="1:5" s="25" customFormat="1" ht="25.5">
      <c r="A47" s="157" t="s">
        <v>344</v>
      </c>
      <c r="B47" s="157" t="s">
        <v>864</v>
      </c>
      <c r="C47" s="157" t="s">
        <v>863</v>
      </c>
      <c r="D47" s="157" t="s">
        <v>861</v>
      </c>
      <c r="E47" s="157" t="s">
        <v>865</v>
      </c>
    </row>
    <row r="48" spans="1:2" ht="15" customHeight="1">
      <c r="A48" s="17" t="s">
        <v>466</v>
      </c>
      <c r="B48" s="9"/>
    </row>
    <row r="49" spans="1:2" ht="15" customHeight="1">
      <c r="A49" s="29" t="s">
        <v>692</v>
      </c>
      <c r="B49" s="9"/>
    </row>
    <row r="50" spans="1:5" ht="15" customHeight="1">
      <c r="A50" s="30" t="s">
        <v>467</v>
      </c>
      <c r="B50" s="9">
        <v>84000</v>
      </c>
      <c r="C50" s="8">
        <v>97700</v>
      </c>
      <c r="D50" s="8">
        <v>2526</v>
      </c>
      <c r="E50" s="161">
        <f>D50/C50*100</f>
        <v>2.58546571136131</v>
      </c>
    </row>
    <row r="51" spans="1:5" ht="15" customHeight="1">
      <c r="A51" s="30" t="s">
        <v>605</v>
      </c>
      <c r="B51" s="9">
        <v>136781</v>
      </c>
      <c r="C51" s="8">
        <v>194374</v>
      </c>
      <c r="D51" s="8">
        <v>77088</v>
      </c>
      <c r="E51" s="161">
        <f aca="true" t="shared" si="1" ref="E51:E94">D51/C51*100</f>
        <v>39.65962525852223</v>
      </c>
    </row>
    <row r="52" spans="1:5" ht="15" customHeight="1">
      <c r="A52" s="30" t="s">
        <v>635</v>
      </c>
      <c r="B52" s="9"/>
      <c r="C52" s="8"/>
      <c r="D52" s="8"/>
      <c r="E52" s="161"/>
    </row>
    <row r="53" spans="1:5" ht="15" customHeight="1">
      <c r="A53" s="30" t="s">
        <v>634</v>
      </c>
      <c r="B53" s="9"/>
      <c r="C53" s="8">
        <v>1100</v>
      </c>
      <c r="D53" s="8"/>
      <c r="E53" s="161">
        <f t="shared" si="1"/>
        <v>0</v>
      </c>
    </row>
    <row r="54" spans="1:5" ht="15" customHeight="1">
      <c r="A54" s="30" t="s">
        <v>633</v>
      </c>
      <c r="B54" s="9">
        <v>6630</v>
      </c>
      <c r="C54" s="8">
        <v>5900</v>
      </c>
      <c r="D54" s="8">
        <v>6660</v>
      </c>
      <c r="E54" s="161">
        <f t="shared" si="1"/>
        <v>112.88135593220339</v>
      </c>
    </row>
    <row r="55" spans="1:5" ht="15" customHeight="1">
      <c r="A55" s="30" t="s">
        <v>636</v>
      </c>
      <c r="B55" s="9">
        <v>3000</v>
      </c>
      <c r="C55" s="8">
        <v>3000</v>
      </c>
      <c r="D55" s="8">
        <v>800</v>
      </c>
      <c r="E55" s="161">
        <f t="shared" si="1"/>
        <v>26.666666666666668</v>
      </c>
    </row>
    <row r="56" spans="1:5" ht="15" customHeight="1">
      <c r="A56" s="30" t="s">
        <v>639</v>
      </c>
      <c r="B56" s="9"/>
      <c r="C56" s="8"/>
      <c r="D56" s="8"/>
      <c r="E56" s="161"/>
    </row>
    <row r="57" spans="1:6" ht="15" customHeight="1">
      <c r="A57" s="30" t="s">
        <v>640</v>
      </c>
      <c r="B57" s="9">
        <v>10620</v>
      </c>
      <c r="C57" s="8">
        <v>10820</v>
      </c>
      <c r="D57" s="8">
        <v>3690</v>
      </c>
      <c r="E57" s="161">
        <f t="shared" si="1"/>
        <v>34.10351201478743</v>
      </c>
      <c r="F57" s="8"/>
    </row>
    <row r="58" spans="1:5" ht="15" customHeight="1">
      <c r="A58" s="30" t="s">
        <v>641</v>
      </c>
      <c r="B58" s="9"/>
      <c r="C58" s="8"/>
      <c r="D58" s="8"/>
      <c r="E58" s="161"/>
    </row>
    <row r="59" spans="1:5" ht="15" customHeight="1">
      <c r="A59" s="30" t="s">
        <v>642</v>
      </c>
      <c r="B59" s="9"/>
      <c r="C59" s="8">
        <v>8000</v>
      </c>
      <c r="D59" s="8">
        <v>3000</v>
      </c>
      <c r="E59" s="161">
        <f t="shared" si="1"/>
        <v>37.5</v>
      </c>
    </row>
    <row r="60" spans="1:5" ht="15" customHeight="1">
      <c r="A60" s="30" t="s">
        <v>643</v>
      </c>
      <c r="B60" s="9"/>
      <c r="C60" s="8"/>
      <c r="D60" s="8"/>
      <c r="E60" s="161"/>
    </row>
    <row r="61" spans="1:5" ht="15" customHeight="1">
      <c r="A61" s="30" t="s">
        <v>645</v>
      </c>
      <c r="B61" s="9"/>
      <c r="C61" s="8">
        <v>500</v>
      </c>
      <c r="D61" s="8"/>
      <c r="E61" s="161">
        <f t="shared" si="1"/>
        <v>0</v>
      </c>
    </row>
    <row r="62" spans="1:5" ht="15" customHeight="1">
      <c r="A62" s="30" t="s">
        <v>113</v>
      </c>
      <c r="B62" s="9"/>
      <c r="C62" s="8"/>
      <c r="D62" s="8"/>
      <c r="E62" s="161"/>
    </row>
    <row r="63" spans="1:5" ht="15" customHeight="1">
      <c r="A63" s="30" t="s">
        <v>114</v>
      </c>
      <c r="B63" s="9"/>
      <c r="C63" s="8"/>
      <c r="D63" s="8"/>
      <c r="E63" s="161"/>
    </row>
    <row r="64" spans="1:5" ht="15" customHeight="1">
      <c r="A64" s="30" t="s">
        <v>115</v>
      </c>
      <c r="B64" s="9">
        <v>1500</v>
      </c>
      <c r="C64" s="8">
        <v>1500</v>
      </c>
      <c r="D64" s="8">
        <v>1459</v>
      </c>
      <c r="E64" s="161">
        <f t="shared" si="1"/>
        <v>97.26666666666667</v>
      </c>
    </row>
    <row r="65" spans="1:5" ht="15" customHeight="1">
      <c r="A65" s="30" t="s">
        <v>646</v>
      </c>
      <c r="B65" s="33">
        <f>SUM(B57:B64)</f>
        <v>12120</v>
      </c>
      <c r="C65" s="33">
        <f>SUM(C57:C64)</f>
        <v>20820</v>
      </c>
      <c r="D65" s="33">
        <f>SUM(D57:D64)</f>
        <v>8149</v>
      </c>
      <c r="E65" s="167">
        <f t="shared" si="1"/>
        <v>39.1402497598463</v>
      </c>
    </row>
    <row r="66" spans="1:5" ht="15" customHeight="1">
      <c r="A66" s="31" t="s">
        <v>630</v>
      </c>
      <c r="B66" s="10">
        <f>SUM(B50:B55)+B65</f>
        <v>242531</v>
      </c>
      <c r="C66" s="10">
        <f>SUM(C50:C55)+C65</f>
        <v>322894</v>
      </c>
      <c r="D66" s="10">
        <f>SUM(D50:D55)+D65</f>
        <v>95223</v>
      </c>
      <c r="E66" s="45">
        <f t="shared" si="1"/>
        <v>29.49048294486736</v>
      </c>
    </row>
    <row r="67" spans="1:5" ht="6" customHeight="1">
      <c r="A67" s="31"/>
      <c r="B67" s="10"/>
      <c r="C67" s="8"/>
      <c r="D67" s="8"/>
      <c r="E67" s="161"/>
    </row>
    <row r="68" spans="1:5" s="7" customFormat="1" ht="15" customHeight="1">
      <c r="A68" s="29" t="s">
        <v>693</v>
      </c>
      <c r="B68" s="10"/>
      <c r="C68" s="11"/>
      <c r="D68" s="11"/>
      <c r="E68" s="161"/>
    </row>
    <row r="69" spans="1:5" ht="15" customHeight="1">
      <c r="A69" s="30" t="s">
        <v>606</v>
      </c>
      <c r="B69" s="9">
        <v>262840</v>
      </c>
      <c r="C69" s="8">
        <v>273565</v>
      </c>
      <c r="D69" s="8">
        <v>171938</v>
      </c>
      <c r="E69" s="161">
        <f t="shared" si="1"/>
        <v>62.85087639135123</v>
      </c>
    </row>
    <row r="70" spans="1:5" ht="15" customHeight="1">
      <c r="A70" s="30" t="s">
        <v>607</v>
      </c>
      <c r="B70" s="9">
        <v>78632</v>
      </c>
      <c r="C70" s="8">
        <v>82035</v>
      </c>
      <c r="D70" s="8">
        <v>48470</v>
      </c>
      <c r="E70" s="161">
        <f t="shared" si="1"/>
        <v>59.08453708782837</v>
      </c>
    </row>
    <row r="71" spans="1:5" ht="15" customHeight="1">
      <c r="A71" s="30" t="s">
        <v>608</v>
      </c>
      <c r="B71" s="9">
        <v>250439</v>
      </c>
      <c r="C71" s="8">
        <v>247594</v>
      </c>
      <c r="D71" s="8">
        <v>129756</v>
      </c>
      <c r="E71" s="161">
        <f t="shared" si="1"/>
        <v>52.40676268407151</v>
      </c>
    </row>
    <row r="72" spans="1:5" ht="15" customHeight="1">
      <c r="A72" s="30" t="s">
        <v>609</v>
      </c>
      <c r="B72" s="9">
        <v>55000</v>
      </c>
      <c r="C72" s="8">
        <v>52877</v>
      </c>
      <c r="D72" s="8">
        <v>46759</v>
      </c>
      <c r="E72" s="161">
        <f t="shared" si="1"/>
        <v>88.42975206611571</v>
      </c>
    </row>
    <row r="73" spans="1:5" ht="15" customHeight="1">
      <c r="A73" s="30" t="s">
        <v>610</v>
      </c>
      <c r="B73" s="9">
        <v>74386</v>
      </c>
      <c r="C73" s="8">
        <v>79795</v>
      </c>
      <c r="D73" s="8">
        <v>71084</v>
      </c>
      <c r="E73" s="161">
        <f t="shared" si="1"/>
        <v>89.08327589447961</v>
      </c>
    </row>
    <row r="74" spans="1:5" ht="15" customHeight="1">
      <c r="A74" s="30" t="s">
        <v>611</v>
      </c>
      <c r="B74" s="9"/>
      <c r="C74" s="8"/>
      <c r="D74" s="8"/>
      <c r="E74" s="161"/>
    </row>
    <row r="75" spans="1:5" ht="15" customHeight="1">
      <c r="A75" s="30" t="s">
        <v>612</v>
      </c>
      <c r="B75" s="9">
        <v>34105</v>
      </c>
      <c r="C75" s="8">
        <v>34105</v>
      </c>
      <c r="D75" s="8">
        <v>22324</v>
      </c>
      <c r="E75" s="161">
        <f t="shared" si="1"/>
        <v>65.45667790646533</v>
      </c>
    </row>
    <row r="76" spans="1:5" ht="15" customHeight="1">
      <c r="A76" s="100" t="s">
        <v>176</v>
      </c>
      <c r="B76" s="33">
        <f>SUM(B69:B75)</f>
        <v>755402</v>
      </c>
      <c r="C76" s="33">
        <f>SUM(C69:C75)</f>
        <v>769971</v>
      </c>
      <c r="D76" s="33">
        <f>SUM(D69:D75)</f>
        <v>490331</v>
      </c>
      <c r="E76" s="167">
        <f t="shared" si="1"/>
        <v>63.6817490528864</v>
      </c>
    </row>
    <row r="77" spans="1:5" ht="15" customHeight="1">
      <c r="A77" s="30" t="s">
        <v>638</v>
      </c>
      <c r="B77" s="9"/>
      <c r="C77" s="8"/>
      <c r="D77" s="8"/>
      <c r="E77" s="161"/>
    </row>
    <row r="78" spans="1:5" ht="15" customHeight="1">
      <c r="A78" s="30" t="s">
        <v>640</v>
      </c>
      <c r="B78" s="9">
        <v>246408</v>
      </c>
      <c r="C78" s="8">
        <v>252412</v>
      </c>
      <c r="D78" s="8">
        <v>182972</v>
      </c>
      <c r="E78" s="161">
        <f t="shared" si="1"/>
        <v>72.48942205600368</v>
      </c>
    </row>
    <row r="79" spans="1:5" ht="15" customHeight="1">
      <c r="A79" s="30" t="s">
        <v>641</v>
      </c>
      <c r="B79" s="9">
        <v>143248</v>
      </c>
      <c r="C79" s="8">
        <v>147430</v>
      </c>
      <c r="D79" s="8">
        <v>110605</v>
      </c>
      <c r="E79" s="161">
        <f t="shared" si="1"/>
        <v>75.02204436003527</v>
      </c>
    </row>
    <row r="80" spans="1:5" ht="15" customHeight="1">
      <c r="A80" s="30" t="s">
        <v>642</v>
      </c>
      <c r="B80" s="9">
        <v>243561</v>
      </c>
      <c r="C80" s="8">
        <v>252974</v>
      </c>
      <c r="D80" s="8">
        <v>191464</v>
      </c>
      <c r="E80" s="161">
        <f t="shared" si="1"/>
        <v>75.68524828638516</v>
      </c>
    </row>
    <row r="81" spans="1:5" ht="15" customHeight="1">
      <c r="A81" s="30" t="s">
        <v>643</v>
      </c>
      <c r="B81" s="9">
        <v>103041</v>
      </c>
      <c r="C81" s="8">
        <v>108089</v>
      </c>
      <c r="D81" s="8">
        <v>78451</v>
      </c>
      <c r="E81" s="161">
        <f t="shared" si="1"/>
        <v>72.58000351562139</v>
      </c>
    </row>
    <row r="82" spans="1:5" ht="15" customHeight="1">
      <c r="A82" s="30" t="s">
        <v>645</v>
      </c>
      <c r="B82" s="9">
        <v>103809</v>
      </c>
      <c r="C82" s="8">
        <v>115385</v>
      </c>
      <c r="D82" s="8">
        <v>79762</v>
      </c>
      <c r="E82" s="161">
        <f t="shared" si="1"/>
        <v>69.12683624387918</v>
      </c>
    </row>
    <row r="83" spans="1:5" ht="15" customHeight="1">
      <c r="A83" s="30" t="s">
        <v>113</v>
      </c>
      <c r="B83" s="9"/>
      <c r="C83" s="8"/>
      <c r="D83" s="8"/>
      <c r="E83" s="161"/>
    </row>
    <row r="84" spans="1:5" ht="15" customHeight="1">
      <c r="A84" s="30" t="s">
        <v>114</v>
      </c>
      <c r="B84" s="9"/>
      <c r="C84" s="8"/>
      <c r="D84" s="8"/>
      <c r="E84" s="161"/>
    </row>
    <row r="85" spans="1:5" ht="15" customHeight="1">
      <c r="A85" s="30" t="s">
        <v>115</v>
      </c>
      <c r="B85" s="9">
        <v>56996</v>
      </c>
      <c r="C85" s="8">
        <v>62658</v>
      </c>
      <c r="D85" s="8">
        <v>44778</v>
      </c>
      <c r="E85" s="161">
        <f t="shared" si="1"/>
        <v>71.46413865747391</v>
      </c>
    </row>
    <row r="86" spans="1:5" ht="15" customHeight="1">
      <c r="A86" s="30" t="s">
        <v>644</v>
      </c>
      <c r="B86" s="33">
        <f>SUM(B78:B85)</f>
        <v>897063</v>
      </c>
      <c r="C86" s="33">
        <f>SUM(C78:C85)</f>
        <v>938948</v>
      </c>
      <c r="D86" s="33">
        <f>SUM(D78:D85)</f>
        <v>688032</v>
      </c>
      <c r="E86" s="167">
        <f t="shared" si="1"/>
        <v>73.27690138325019</v>
      </c>
    </row>
    <row r="87" spans="1:5" ht="15" customHeight="1">
      <c r="A87" s="29" t="s">
        <v>613</v>
      </c>
      <c r="B87" s="10">
        <f>B76+B86</f>
        <v>1652465</v>
      </c>
      <c r="C87" s="10">
        <f>C76+C86</f>
        <v>1708919</v>
      </c>
      <c r="D87" s="10">
        <f>D76+D86</f>
        <v>1178363</v>
      </c>
      <c r="E87" s="45">
        <f t="shared" si="1"/>
        <v>68.95370699254909</v>
      </c>
    </row>
    <row r="88" spans="1:5" ht="15" customHeight="1">
      <c r="A88" s="29" t="s">
        <v>614</v>
      </c>
      <c r="B88" s="10">
        <f>B66+B87</f>
        <v>1894996</v>
      </c>
      <c r="C88" s="10">
        <f>C66+C87</f>
        <v>2031813</v>
      </c>
      <c r="D88" s="10">
        <f>D66+D87</f>
        <v>1273586</v>
      </c>
      <c r="E88" s="45">
        <f t="shared" si="1"/>
        <v>62.68224487194441</v>
      </c>
    </row>
    <row r="89" spans="1:5" ht="15" customHeight="1">
      <c r="A89" s="29" t="s">
        <v>262</v>
      </c>
      <c r="B89" s="10">
        <v>37500</v>
      </c>
      <c r="C89" s="8">
        <v>37500</v>
      </c>
      <c r="D89" s="8">
        <v>37500</v>
      </c>
      <c r="E89" s="161">
        <f>D89/C89*100</f>
        <v>100</v>
      </c>
    </row>
    <row r="90" spans="1:5" ht="15" customHeight="1">
      <c r="A90" s="29" t="s">
        <v>497</v>
      </c>
      <c r="B90" s="10"/>
      <c r="C90" s="8"/>
      <c r="D90" s="8">
        <v>465017</v>
      </c>
      <c r="E90" s="161"/>
    </row>
    <row r="91" spans="1:5" s="7" customFormat="1" ht="15" customHeight="1">
      <c r="A91" s="29" t="s">
        <v>264</v>
      </c>
      <c r="B91" s="10">
        <v>784747</v>
      </c>
      <c r="C91" s="11">
        <v>700357</v>
      </c>
      <c r="D91" s="11"/>
      <c r="E91" s="45">
        <f t="shared" si="1"/>
        <v>0</v>
      </c>
    </row>
    <row r="92" spans="1:5" s="7" customFormat="1" ht="15" customHeight="1">
      <c r="A92" s="29" t="s">
        <v>475</v>
      </c>
      <c r="B92" s="10"/>
      <c r="C92" s="11"/>
      <c r="D92" s="11">
        <v>1807</v>
      </c>
      <c r="E92" s="161"/>
    </row>
    <row r="93" spans="1:5" s="7" customFormat="1" ht="15" customHeight="1">
      <c r="A93" s="29" t="s">
        <v>476</v>
      </c>
      <c r="B93" s="10"/>
      <c r="C93" s="11"/>
      <c r="D93" s="11">
        <v>86</v>
      </c>
      <c r="E93" s="161"/>
    </row>
    <row r="94" spans="1:5" s="7" customFormat="1" ht="15" customHeight="1">
      <c r="A94" s="31" t="s">
        <v>615</v>
      </c>
      <c r="B94" s="10">
        <f>SUM(B88:B93)</f>
        <v>2717243</v>
      </c>
      <c r="C94" s="10">
        <f>SUM(C88:C93)</f>
        <v>2769670</v>
      </c>
      <c r="D94" s="10">
        <f>SUM(D88:D93)</f>
        <v>1777996</v>
      </c>
      <c r="E94" s="45">
        <f t="shared" si="1"/>
        <v>64.19522903450591</v>
      </c>
    </row>
  </sheetData>
  <mergeCells count="6">
    <mergeCell ref="A5:E5"/>
    <mergeCell ref="A6:E6"/>
    <mergeCell ref="A2:E2"/>
    <mergeCell ref="A1:E1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0"/>
  <sheetViews>
    <sheetView workbookViewId="0" topLeftCell="A7">
      <selection activeCell="A14" sqref="A14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3" width="9.8515625" style="25" customWidth="1"/>
    <col min="4" max="4" width="9.140625" style="25" customWidth="1"/>
    <col min="5" max="5" width="7.7109375" style="25" customWidth="1"/>
    <col min="6" max="16384" width="9.140625" style="25" customWidth="1"/>
  </cols>
  <sheetData>
    <row r="1" spans="1:5" ht="12.75" customHeight="1">
      <c r="A1" s="258" t="s">
        <v>716</v>
      </c>
      <c r="B1" s="258"/>
      <c r="C1" s="258"/>
      <c r="D1" s="258"/>
      <c r="E1" s="258"/>
    </row>
    <row r="2" spans="1:5" ht="15.75">
      <c r="A2" s="259" t="s">
        <v>351</v>
      </c>
      <c r="B2" s="259"/>
      <c r="C2" s="259"/>
      <c r="D2" s="259"/>
      <c r="E2" s="259"/>
    </row>
    <row r="3" spans="1:5" ht="15.75">
      <c r="A3" s="259" t="s">
        <v>717</v>
      </c>
      <c r="B3" s="259"/>
      <c r="C3" s="259"/>
      <c r="D3" s="259"/>
      <c r="E3" s="259"/>
    </row>
    <row r="4" spans="1:5" ht="15.75">
      <c r="A4" s="259" t="s">
        <v>469</v>
      </c>
      <c r="B4" s="259"/>
      <c r="C4" s="259"/>
      <c r="D4" s="259"/>
      <c r="E4" s="259"/>
    </row>
    <row r="5" spans="1:5" ht="15.75">
      <c r="A5" s="259" t="s">
        <v>200</v>
      </c>
      <c r="B5" s="259"/>
      <c r="C5" s="259"/>
      <c r="D5" s="259"/>
      <c r="E5" s="259"/>
    </row>
    <row r="7" spans="1:5" ht="25.5">
      <c r="A7" s="157" t="s">
        <v>344</v>
      </c>
      <c r="B7" s="157" t="s">
        <v>864</v>
      </c>
      <c r="C7" s="157" t="s">
        <v>863</v>
      </c>
      <c r="D7" s="157" t="s">
        <v>861</v>
      </c>
      <c r="E7" s="157" t="s">
        <v>865</v>
      </c>
    </row>
    <row r="8" spans="1:2" ht="15.75">
      <c r="A8" s="111" t="s">
        <v>201</v>
      </c>
      <c r="B8" s="112"/>
    </row>
    <row r="9" spans="1:5" s="114" customFormat="1" ht="15.75">
      <c r="A9" s="113" t="s">
        <v>202</v>
      </c>
      <c r="B9" s="27">
        <f>'m-gamesz '!B9+'m-Bibó '!B8+'m-Illyés '!B8+'m-ovoda '!B8+'m-Teréz A '!B8+'m-Festetics'!B8</f>
        <v>17620</v>
      </c>
      <c r="C9" s="27">
        <f>'m-gamesz '!C9+'m-Bibó '!C8+'m-Illyés '!C8+'m-ovoda '!C8+'m-Teréz A '!C8+'m-Festetics'!C8</f>
        <v>27220</v>
      </c>
      <c r="D9" s="27">
        <f>'m-gamesz '!D9+'m-Bibó '!D8+'m-Illyés '!D8+'m-ovoda '!D8+'m-Teréz A '!D8+'m-Festetics'!D8</f>
        <v>13350</v>
      </c>
      <c r="E9" s="164">
        <f aca="true" t="shared" si="0" ref="E9:E32">D9/C9</f>
        <v>0.4904481998530492</v>
      </c>
    </row>
    <row r="10" spans="1:5" s="114" customFormat="1" ht="15.75">
      <c r="A10" s="23" t="s">
        <v>203</v>
      </c>
      <c r="B10" s="26">
        <f>'m-gamesz '!B10+'m-Bibó '!B9+'m-Illyés '!B9+'m-ovoda '!B9+'m-Teréz A '!B9+'m-Festetics'!B9</f>
        <v>0</v>
      </c>
      <c r="C10" s="26">
        <f>'m-gamesz '!C10+'m-Bibó '!C9+'m-Illyés '!C9+'m-ovoda '!C9+'m-Teréz A '!C9+'m-Festetics'!C9</f>
        <v>900</v>
      </c>
      <c r="D10" s="26">
        <f>'m-gamesz '!D10+'m-Bibó '!D9+'m-Illyés '!D9+'m-ovoda '!D9+'m-Teréz A '!D9+'m-Festetics'!D9</f>
        <v>267</v>
      </c>
      <c r="E10" s="165">
        <f t="shared" si="0"/>
        <v>0.2966666666666667</v>
      </c>
    </row>
    <row r="11" spans="1:5" s="114" customFormat="1" ht="15.75">
      <c r="A11" s="23" t="s">
        <v>204</v>
      </c>
      <c r="B11" s="26">
        <f>'m-gamesz '!B11+'m-Bibó '!B10+'m-Illyés '!B10+'m-ovoda '!B10+'m-Teréz A '!B10+'m-Festetics'!B10</f>
        <v>12520</v>
      </c>
      <c r="C11" s="26">
        <f>'m-gamesz '!C11+'m-Bibó '!C10+'m-Illyés '!C10+'m-ovoda '!C10+'m-Teréz A '!C10+'m-Festetics'!C10</f>
        <v>21220</v>
      </c>
      <c r="D11" s="26">
        <f>'m-gamesz '!D11+'m-Bibó '!D10+'m-Illyés '!D10+'m-ovoda '!D10+'m-Teréz A '!D10+'m-Festetics'!D10</f>
        <v>11396</v>
      </c>
      <c r="E11" s="165">
        <f t="shared" si="0"/>
        <v>0.5370405278039585</v>
      </c>
    </row>
    <row r="12" spans="1:5" s="114" customFormat="1" ht="15.75">
      <c r="A12" s="23" t="s">
        <v>205</v>
      </c>
      <c r="B12" s="26">
        <f>'m-gamesz '!B12+'m-Bibó '!B11+'m-Illyés '!B11+'m-ovoda '!B11+'m-Teréz A '!B11+'m-Festetics'!B11</f>
        <v>0</v>
      </c>
      <c r="C12" s="26">
        <f>'m-gamesz '!C12+'m-Bibó '!C11+'m-Illyés '!C11+'m-ovoda '!C11+'m-Teréz A '!C11+'m-Festetics'!C11</f>
        <v>0</v>
      </c>
      <c r="D12" s="26">
        <f>'m-gamesz '!D12+'m-Bibó '!D11+'m-Illyés '!D11+'m-ovoda '!D11+'m-Teréz A '!D11+'m-Festetics'!D11</f>
        <v>0</v>
      </c>
      <c r="E12" s="165"/>
    </row>
    <row r="13" spans="1:5" s="114" customFormat="1" ht="15.75">
      <c r="A13" s="23" t="s">
        <v>206</v>
      </c>
      <c r="B13" s="26">
        <f>'m-gamesz '!B13+'m-Bibó '!B12+'m-Illyés '!B12+'m-ovoda '!B12+'m-Teréz A '!B12+'m-Festetics'!B12</f>
        <v>400</v>
      </c>
      <c r="C13" s="26">
        <f>'m-gamesz '!C13+'m-Bibó '!C12+'m-Illyés '!C12+'m-ovoda '!C12+'m-Teréz A '!C12+'m-Festetics'!C12</f>
        <v>400</v>
      </c>
      <c r="D13" s="26">
        <f>'m-gamesz '!D13+'m-Bibó '!D12+'m-Illyés '!D12+'m-ovoda '!D12+'m-Teréz A '!D12+'m-Festetics'!D12</f>
        <v>3247</v>
      </c>
      <c r="E13" s="165">
        <f t="shared" si="0"/>
        <v>8.1175</v>
      </c>
    </row>
    <row r="14" spans="1:5" s="114" customFormat="1" ht="15.75">
      <c r="A14" s="23" t="s">
        <v>207</v>
      </c>
      <c r="B14" s="26">
        <f>'m-gamesz '!B14+'m-Bibó '!B13+'m-Illyés '!B13+'m-ovoda '!B13+'m-Teréz A '!B13+'m-Festetics'!B13</f>
        <v>12120</v>
      </c>
      <c r="C14" s="26">
        <f>'m-gamesz '!C14+'m-Bibó '!C13+'m-Illyés '!C13+'m-ovoda '!C13+'m-Teréz A '!C13+'m-Festetics'!C13</f>
        <v>20820</v>
      </c>
      <c r="D14" s="26">
        <f>'m-gamesz '!D14+'m-Bibó '!D13+'m-Illyés '!D13+'m-ovoda '!D13+'m-Teréz A '!D13+'m-Festetics'!D13</f>
        <v>8149</v>
      </c>
      <c r="E14" s="165">
        <f t="shared" si="0"/>
        <v>0.391402497598463</v>
      </c>
    </row>
    <row r="15" spans="1:5" s="114" customFormat="1" ht="15.75">
      <c r="A15" s="113" t="s">
        <v>208</v>
      </c>
      <c r="B15" s="27">
        <f>'m-gamesz '!B15+'m-Bibó '!B14+'m-Illyés '!B14+'m-ovoda '!B14+'m-Teréz A '!B14+'m-Festetics'!B14</f>
        <v>12520</v>
      </c>
      <c r="C15" s="27">
        <f>'m-gamesz '!C15+'m-Bibó '!C14+'m-Illyés '!C14+'m-ovoda '!C14+'m-Teréz A '!C14+'m-Festetics'!C14</f>
        <v>22120</v>
      </c>
      <c r="D15" s="27">
        <f>'m-gamesz '!D15+'m-Bibó '!D14+'m-Illyés '!D14+'m-ovoda '!D14+'m-Teréz A '!D14+'m-Festetics'!D14</f>
        <v>11663</v>
      </c>
      <c r="E15" s="164">
        <f t="shared" si="0"/>
        <v>0.5272603978300181</v>
      </c>
    </row>
    <row r="16" spans="1:5" s="114" customFormat="1" ht="15.75">
      <c r="A16" s="23" t="s">
        <v>209</v>
      </c>
      <c r="B16" s="26"/>
      <c r="C16" s="26"/>
      <c r="D16" s="26"/>
      <c r="E16" s="165"/>
    </row>
    <row r="17" spans="1:5" s="114" customFormat="1" ht="15.75">
      <c r="A17" s="23" t="s">
        <v>210</v>
      </c>
      <c r="B17" s="26">
        <f>'m-gamesz '!B17+'m-Bibó '!B16+'m-Illyés '!B16+'m-ovoda '!B16+'m-Teréz A '!B16+'m-Festetics'!B16</f>
        <v>5100</v>
      </c>
      <c r="C17" s="26">
        <f>'m-gamesz '!C17+'m-Bibó '!C16+'m-Illyés '!C16+'m-ovoda '!C16+'m-Teréz A '!C16+'m-Festetics'!C16</f>
        <v>5100</v>
      </c>
      <c r="D17" s="26">
        <f>'m-gamesz '!D17+'m-Bibó '!D16+'m-Illyés '!D16+'m-ovoda '!D16+'m-Teréz A '!D16+'m-Festetics'!D16</f>
        <v>1687</v>
      </c>
      <c r="E17" s="165">
        <f t="shared" si="0"/>
        <v>0.3307843137254902</v>
      </c>
    </row>
    <row r="18" spans="1:5" s="114" customFormat="1" ht="15.75">
      <c r="A18" s="113" t="s">
        <v>211</v>
      </c>
      <c r="B18" s="27">
        <f>'m-gamesz '!B18+'m-Bibó '!B17+'m-Illyés '!B17+'m-ovoda '!B17+'m-Teréz A '!B17+'m-Festetics'!B17</f>
        <v>1038947</v>
      </c>
      <c r="C18" s="27">
        <f>'m-gamesz '!C18+'m-Bibó '!C17+'m-Illyés '!C17+'m-ovoda '!C17+'m-Teréz A '!C17+'m-Festetics'!C17</f>
        <v>1080832</v>
      </c>
      <c r="D18" s="27">
        <f>'m-gamesz '!D18+'m-Bibó '!D17+'m-Illyés '!D17+'m-ovoda '!D17+'m-Teréz A '!D17+'m-Festetics'!D17</f>
        <v>804794</v>
      </c>
      <c r="E18" s="164">
        <f t="shared" si="0"/>
        <v>0.7446060072240644</v>
      </c>
    </row>
    <row r="19" spans="1:5" s="114" customFormat="1" ht="15.75">
      <c r="A19" s="23" t="s">
        <v>212</v>
      </c>
      <c r="B19" s="26">
        <f>'m-gamesz '!B19+'m-Bibó '!B18+'m-Illyés '!B18+'m-ovoda '!B18+'m-Teréz A '!B18+'m-Festetics'!B18</f>
        <v>124153</v>
      </c>
      <c r="C19" s="26">
        <f>'m-gamesz '!C19+'m-Bibó '!C18+'m-Illyés '!C18+'m-ovoda '!C18+'m-Teréz A '!C18+'m-Festetics'!C18</f>
        <v>124153</v>
      </c>
      <c r="D19" s="26">
        <f>'m-gamesz '!D19+'m-Bibó '!D18+'m-Illyés '!D18+'m-ovoda '!D18+'m-Teréz A '!D18+'m-Festetics'!D18</f>
        <v>100278</v>
      </c>
      <c r="E19" s="165">
        <f t="shared" si="0"/>
        <v>0.8076969545641265</v>
      </c>
    </row>
    <row r="20" spans="1:5" s="114" customFormat="1" ht="15.75">
      <c r="A20" s="23" t="s">
        <v>213</v>
      </c>
      <c r="B20" s="26">
        <f>'m-gamesz '!B20+'m-Bibó '!B19+'m-Illyés '!B19+'m-ovoda '!B19+'m-Teréz A '!B19+'m-Festetics'!B19</f>
        <v>0</v>
      </c>
      <c r="C20" s="26">
        <f>'m-gamesz '!C20+'m-Bibó '!C19+'m-Illyés '!C19+'m-ovoda '!C19+'m-Teréz A '!C19+'m-Festetics'!C19</f>
        <v>0</v>
      </c>
      <c r="D20" s="26">
        <f>'m-gamesz '!D20+'m-Bibó '!D19+'m-Illyés '!D19+'m-ovoda '!D19+'m-Teréz A '!D19+'m-Festetics'!D19</f>
        <v>0</v>
      </c>
      <c r="E20" s="165"/>
    </row>
    <row r="21" spans="1:5" s="114" customFormat="1" ht="15.75">
      <c r="A21" s="23" t="s">
        <v>214</v>
      </c>
      <c r="B21" s="26">
        <f>'m-gamesz '!B21+'m-Bibó '!B20+'m-Illyés '!B20+'m-ovoda '!B20+'m-Teréz A '!B20+'m-Festetics'!B20</f>
        <v>914794</v>
      </c>
      <c r="C21" s="26">
        <f>'m-gamesz '!C21+'m-Bibó '!C20+'m-Illyés '!C20+'m-ovoda '!C20+'m-Teréz A '!C20+'m-Festetics'!C20</f>
        <v>956679</v>
      </c>
      <c r="D21" s="26">
        <f>'m-gamesz '!D21+'m-Bibó '!D20+'m-Illyés '!D20+'m-ovoda '!D20+'m-Teréz A '!D20+'m-Festetics'!D20</f>
        <v>704516</v>
      </c>
      <c r="E21" s="165">
        <f t="shared" si="0"/>
        <v>0.73641838066896</v>
      </c>
    </row>
    <row r="22" spans="1:5" s="114" customFormat="1" ht="15.75">
      <c r="A22" s="23" t="s">
        <v>215</v>
      </c>
      <c r="B22" s="26">
        <f>'m-gamesz '!B22+'m-Bibó '!B21+'m-Illyés '!B21+'m-ovoda '!B21+'m-Teréz A '!B21+'m-Festetics'!B21</f>
        <v>15331</v>
      </c>
      <c r="C22" s="26">
        <f>'m-gamesz '!C22+'m-Bibó '!C21+'m-Illyés '!C21+'m-ovoda '!C21+'m-Teréz A '!C21+'m-Festetics'!C21</f>
        <v>15331</v>
      </c>
      <c r="D22" s="26">
        <f>'m-gamesz '!D22+'m-Bibó '!D21+'m-Illyés '!D21+'m-ovoda '!D21+'m-Teréz A '!D21+'m-Festetics'!D21</f>
        <v>14778</v>
      </c>
      <c r="E22" s="165">
        <f t="shared" si="0"/>
        <v>0.9639292935881547</v>
      </c>
    </row>
    <row r="23" spans="1:5" s="114" customFormat="1" ht="15.75">
      <c r="A23" s="23" t="s">
        <v>216</v>
      </c>
      <c r="B23" s="26">
        <f>'m-gamesz '!B23+'m-Bibó '!B22+'m-Illyés '!B22+'m-ovoda '!B22+'m-Teréz A '!B22+'m-Festetics'!B22</f>
        <v>2400</v>
      </c>
      <c r="C23" s="26">
        <f>'m-gamesz '!C23+'m-Bibó '!C22+'m-Illyés '!C22+'m-ovoda '!C22+'m-Teréz A '!C22+'m-Festetics'!C22</f>
        <v>2400</v>
      </c>
      <c r="D23" s="26">
        <f>'m-gamesz '!D23+'m-Bibó '!D22+'m-Illyés '!D22+'m-ovoda '!D22+'m-Teréz A '!D22+'m-Festetics'!D22</f>
        <v>1706</v>
      </c>
      <c r="E23" s="165">
        <f t="shared" si="0"/>
        <v>0.7108333333333333</v>
      </c>
    </row>
    <row r="24" spans="1:5" s="114" customFormat="1" ht="15.75">
      <c r="A24" s="23" t="s">
        <v>217</v>
      </c>
      <c r="B24" s="26">
        <f>'m-gamesz '!B24+'m-Bibó '!B23+'m-Illyés '!B23+'m-ovoda '!B23+'m-Teréz A '!B23+'m-Festetics'!B23</f>
        <v>897063</v>
      </c>
      <c r="C24" s="26">
        <f>'m-gamesz '!C24+'m-Bibó '!C23+'m-Illyés '!C23+'m-ovoda '!C23+'m-Teréz A '!C23+'m-Festetics'!C23</f>
        <v>938948</v>
      </c>
      <c r="D24" s="26">
        <f>'m-gamesz '!D24+'m-Bibó '!D23+'m-Illyés '!D23+'m-ovoda '!D23+'m-Teréz A '!D23+'m-Festetics'!D23</f>
        <v>688032</v>
      </c>
      <c r="E24" s="165">
        <f t="shared" si="0"/>
        <v>0.7327690138325019</v>
      </c>
    </row>
    <row r="25" spans="1:5" s="114" customFormat="1" ht="15.75">
      <c r="A25" s="23" t="s">
        <v>218</v>
      </c>
      <c r="B25" s="26">
        <f>'m-gamesz '!B25+'m-Bibó '!B24+'m-Illyés '!B24+'m-ovoda '!B24+'m-Teréz A '!B24+'m-Festetics'!B24</f>
        <v>282561</v>
      </c>
      <c r="C25" s="26">
        <f>'m-gamesz '!C25+'m-Bibó '!C24+'m-Illyés '!C24+'m-ovoda '!C24+'m-Teréz A '!C24+'m-Festetics'!C24</f>
        <v>282651</v>
      </c>
      <c r="D25" s="26">
        <f>'m-gamesz '!D25+'m-Bibó '!D24+'m-Illyés '!D24+'m-ovoda '!D24+'m-Teréz A '!D24+'m-Festetics'!D24</f>
        <v>217423</v>
      </c>
      <c r="E25" s="165">
        <f t="shared" si="0"/>
        <v>0.769227775596053</v>
      </c>
    </row>
    <row r="26" spans="1:5" s="114" customFormat="1" ht="15.75">
      <c r="A26" s="115" t="s">
        <v>219</v>
      </c>
      <c r="B26" s="26">
        <f>'m-gamesz '!B26+'m-Bibó '!B25+'m-Illyés '!B25+'m-ovoda '!B25+'m-Teréz A '!B25+'m-Festetics'!B25</f>
        <v>0</v>
      </c>
      <c r="C26" s="26">
        <f>'m-gamesz '!C26+'m-Bibó '!C25+'m-Illyés '!C25+'m-ovoda '!C25+'m-Teréz A '!C25+'m-Festetics'!C25</f>
        <v>36253</v>
      </c>
      <c r="D26" s="26">
        <f>'m-gamesz '!D26+'m-Bibó '!D25+'m-Illyés '!D25+'m-ovoda '!D25+'m-Teréz A '!D25+'m-Festetics'!D25</f>
        <v>26956</v>
      </c>
      <c r="E26" s="165">
        <f t="shared" si="0"/>
        <v>0.7435522577441867</v>
      </c>
    </row>
    <row r="27" spans="1:5" s="114" customFormat="1" ht="15.75">
      <c r="A27" s="23" t="s">
        <v>220</v>
      </c>
      <c r="B27" s="26">
        <f>'m-gamesz '!B27+'m-Bibó '!B26+'m-Illyés '!B26+'m-ovoda '!B26+'m-Teréz A '!B26+'m-Festetics'!B26</f>
        <v>614502</v>
      </c>
      <c r="C27" s="26">
        <f>'m-gamesz '!C27+'m-Bibó '!C26+'m-Illyés '!C26+'m-ovoda '!C26+'m-Teréz A '!C26+'m-Festetics'!C26</f>
        <v>620044</v>
      </c>
      <c r="D27" s="26">
        <f>'m-gamesz '!D27+'m-Bibó '!D26+'m-Illyés '!D26+'m-ovoda '!D26+'m-Teréz A '!D26+'m-Festetics'!D26</f>
        <v>443653</v>
      </c>
      <c r="E27" s="165">
        <f t="shared" si="0"/>
        <v>0.7155185761010509</v>
      </c>
    </row>
    <row r="28" spans="1:5" s="114" customFormat="1" ht="15.75">
      <c r="A28" s="113" t="s">
        <v>221</v>
      </c>
      <c r="B28" s="27">
        <f>'m-gamesz '!B28+'m-Bibó '!B27+'m-Illyés '!B27+'m-ovoda '!B27+'m-Teréz A '!B27+'m-Festetics'!B27</f>
        <v>1051467</v>
      </c>
      <c r="C28" s="27">
        <f>'m-gamesz '!C28+'m-Bibó '!C27+'m-Illyés '!C27+'m-ovoda '!C27+'m-Teréz A '!C27+'m-Festetics'!C27</f>
        <v>1102952</v>
      </c>
      <c r="D28" s="27">
        <f>'m-gamesz '!D28+'m-Bibó '!D27+'m-Illyés '!D27+'m-ovoda '!D27+'m-Teréz A '!D27+'m-Festetics'!D27</f>
        <v>816457</v>
      </c>
      <c r="E28" s="164">
        <f t="shared" si="0"/>
        <v>0.7402470823752982</v>
      </c>
    </row>
    <row r="29" spans="1:5" s="114" customFormat="1" ht="15.75">
      <c r="A29" s="113" t="s">
        <v>222</v>
      </c>
      <c r="B29" s="27"/>
      <c r="C29" s="27"/>
      <c r="D29" s="27"/>
      <c r="E29" s="164"/>
    </row>
    <row r="30" spans="1:5" s="114" customFormat="1" ht="15.75">
      <c r="A30" s="23" t="s">
        <v>499</v>
      </c>
      <c r="B30" s="26">
        <f>'m-gamesz '!B30+'m-Bibó '!B29+'m-Illyés '!B29+'m-ovoda '!B29+'m-Teréz A '!B29+'m-Festetics'!B29</f>
        <v>8289</v>
      </c>
      <c r="C30" s="26">
        <f>'m-gamesz '!C30+'m-Bibó '!C29+'m-Illyés '!C29+'m-ovoda '!C29+'m-Teréz A '!C29+'m-Festetics'!C29</f>
        <v>8289</v>
      </c>
      <c r="D30" s="26">
        <f>'m-gamesz '!D30+'m-Bibó '!D29+'m-Illyés '!D29+'m-ovoda '!D29+'m-Teréz A '!D29+'m-Festetics'!D29</f>
        <v>2406</v>
      </c>
      <c r="E30" s="165">
        <f t="shared" si="0"/>
        <v>0.29026420557365185</v>
      </c>
    </row>
    <row r="31" spans="1:5" s="114" customFormat="1" ht="15.75">
      <c r="A31" s="113" t="s">
        <v>498</v>
      </c>
      <c r="B31" s="27">
        <f>'m-gamesz '!B31+'m-Bibó '!B30+'m-Illyés '!B30+'m-ovoda '!B30+'m-Teréz A '!B30+'m-Festetics'!B30</f>
        <v>0</v>
      </c>
      <c r="C31" s="27">
        <f>'m-gamesz '!C31+'m-Bibó '!C30+'m-Illyés '!C30+'m-ovoda '!C30+'m-Teréz A '!C30+'m-Festetics'!C30</f>
        <v>0</v>
      </c>
      <c r="D31" s="27">
        <f>'m-gamesz '!D31+'m-Bibó '!D30+'m-Illyés '!D30+'m-ovoda '!D30+'m-Teréz A '!D30+'m-Festetics'!D30</f>
        <v>753</v>
      </c>
      <c r="E31" s="165"/>
    </row>
    <row r="32" spans="1:5" s="114" customFormat="1" ht="15.75">
      <c r="A32" s="111" t="s">
        <v>223</v>
      </c>
      <c r="B32" s="27">
        <f>'m-gamesz '!B32+'m-Bibó '!B31+'m-Illyés '!B31+'m-ovoda '!B31+'m-Teréz A '!B31+'m-Festetics'!B31</f>
        <v>1064856</v>
      </c>
      <c r="C32" s="27">
        <f>'m-gamesz '!C32+'m-Bibó '!C31+'m-Illyés '!C31+'m-ovoda '!C31+'m-Teréz A '!C31+'m-Festetics'!C31</f>
        <v>1116341</v>
      </c>
      <c r="D32" s="27">
        <f>'m-gamesz '!D32+'m-Bibó '!D31+'m-Illyés '!D31+'m-ovoda '!D31+'m-Teréz A '!D31+'m-Festetics'!D31</f>
        <v>819797</v>
      </c>
      <c r="E32" s="164">
        <f t="shared" si="0"/>
        <v>0.7343607374449205</v>
      </c>
    </row>
    <row r="33" spans="1:4" s="114" customFormat="1" ht="15.75">
      <c r="A33" s="23"/>
      <c r="B33" s="27"/>
      <c r="C33" s="27"/>
      <c r="D33" s="27"/>
    </row>
    <row r="34" spans="1:4" s="114" customFormat="1" ht="15.75">
      <c r="A34" s="111" t="s">
        <v>466</v>
      </c>
      <c r="B34" s="27"/>
      <c r="C34" s="27"/>
      <c r="D34" s="27"/>
    </row>
    <row r="35" spans="1:5" s="114" customFormat="1" ht="15.75">
      <c r="A35" s="113" t="s">
        <v>224</v>
      </c>
      <c r="B35" s="27">
        <f>'m-gamesz '!B35+'m-Bibó '!B34+'m-Illyés '!B34+'m-ovoda '!B34+'m-Teréz A '!B34+'m-Festetics'!B34</f>
        <v>17620</v>
      </c>
      <c r="C35" s="27">
        <f>'m-gamesz '!C35+'m-Bibó '!C34+'m-Illyés '!C34+'m-ovoda '!C34+'m-Teréz A '!C34+'m-Festetics'!C34</f>
        <v>27220</v>
      </c>
      <c r="D35" s="27">
        <f>'m-gamesz '!D35+'m-Bibó '!D34+'m-Illyés '!D34+'m-ovoda '!D34+'m-Teréz A '!D34+'m-Festetics'!D34</f>
        <v>25591</v>
      </c>
      <c r="E35" s="164">
        <f aca="true" t="shared" si="1" ref="E35:E49">D35/C35</f>
        <v>0.9401542983100661</v>
      </c>
    </row>
    <row r="36" spans="1:5" s="114" customFormat="1" ht="15.75">
      <c r="A36" s="23" t="s">
        <v>225</v>
      </c>
      <c r="B36" s="26">
        <f>'m-gamesz '!B36+'m-Bibó '!B35+'m-Illyés '!B35+'m-ovoda '!B35+'m-Teréz A '!B35+'m-Festetics'!B35</f>
        <v>500</v>
      </c>
      <c r="C36" s="26">
        <f>'m-gamesz '!C36+'m-Bibó '!C35+'m-Illyés '!C35+'m-ovoda '!C35+'m-Teréz A '!C35+'m-Festetics'!C35</f>
        <v>500</v>
      </c>
      <c r="D36" s="26">
        <f>'m-gamesz '!D36+'m-Bibó '!D35+'m-Illyés '!D35+'m-ovoda '!D35+'m-Teréz A '!D35+'m-Festetics'!D35</f>
        <v>499</v>
      </c>
      <c r="E36" s="165">
        <f t="shared" si="1"/>
        <v>0.998</v>
      </c>
    </row>
    <row r="37" spans="1:5" s="114" customFormat="1" ht="15.75">
      <c r="A37" s="23" t="s">
        <v>226</v>
      </c>
      <c r="B37" s="26">
        <f>'m-gamesz '!B37+'m-Bibó '!B36+'m-Illyés '!B36+'m-ovoda '!B36+'m-Teréz A '!B36+'m-Festetics'!B36</f>
        <v>15636</v>
      </c>
      <c r="C37" s="26">
        <f>'m-gamesz '!C37+'m-Bibó '!C36+'m-Illyés '!C36+'m-ovoda '!C36+'m-Teréz A '!C36+'m-Festetics'!C36</f>
        <v>25236</v>
      </c>
      <c r="D37" s="26">
        <f>'m-gamesz '!D37+'m-Bibó '!D36+'m-Illyés '!D36+'m-ovoda '!D36+'m-Teréz A '!D36+'m-Festetics'!D36</f>
        <v>23405</v>
      </c>
      <c r="E37" s="165">
        <f t="shared" si="1"/>
        <v>0.927444919955619</v>
      </c>
    </row>
    <row r="38" spans="1:5" s="114" customFormat="1" ht="15.75">
      <c r="A38" s="23" t="s">
        <v>487</v>
      </c>
      <c r="B38" s="26">
        <f>'m-gamesz '!B38+'m-Bibó '!B37+'m-Illyés '!B37+'m-ovoda '!B37+'m-Teréz A '!B37+'m-Festetics'!B37</f>
        <v>1484</v>
      </c>
      <c r="C38" s="26">
        <f>'m-gamesz '!C38+'m-Bibó '!C37+'m-Illyés '!C37+'m-ovoda '!C37+'m-Teréz A '!C37+'m-Festetics'!C37</f>
        <v>1484</v>
      </c>
      <c r="D38" s="26">
        <f>'m-gamesz '!D38+'m-Bibó '!D37+'m-Illyés '!D37+'m-ovoda '!D37+'m-Teréz A '!D37+'m-Festetics'!D37</f>
        <v>1687</v>
      </c>
      <c r="E38" s="165">
        <f t="shared" si="1"/>
        <v>1.1367924528301887</v>
      </c>
    </row>
    <row r="39" spans="1:5" s="114" customFormat="1" ht="15.75">
      <c r="A39" s="113" t="s">
        <v>227</v>
      </c>
      <c r="B39" s="27">
        <f>'m-gamesz '!B39+'m-Bibó '!B38+'m-Illyés '!B38+'m-ovoda '!B38+'m-Teréz A '!B38+'m-Festetics'!B38</f>
        <v>1047236</v>
      </c>
      <c r="C39" s="27">
        <f>'m-gamesz '!C39+'m-Bibó '!C38+'m-Illyés '!C38+'m-ovoda '!C38+'m-Teréz A '!C38+'m-Festetics'!C38</f>
        <v>1089121</v>
      </c>
      <c r="D39" s="27">
        <f>'m-gamesz '!D39+'m-Bibó '!D38+'m-Illyés '!D38+'m-ovoda '!D38+'m-Teréz A '!D38+'m-Festetics'!D38</f>
        <v>774461</v>
      </c>
      <c r="E39" s="164">
        <f t="shared" si="1"/>
        <v>0.7110881160128214</v>
      </c>
    </row>
    <row r="40" spans="1:5" s="114" customFormat="1" ht="15.75">
      <c r="A40" s="23" t="s">
        <v>228</v>
      </c>
      <c r="B40" s="26">
        <f>'m-gamesz '!B40+'m-Bibó '!B39+'m-Illyés '!B39+'m-ovoda '!B39+'m-Teréz A '!B39+'m-Festetics'!B39</f>
        <v>618511</v>
      </c>
      <c r="C40" s="26">
        <f>'m-gamesz '!C40+'m-Bibó '!C39+'m-Illyés '!C39+'m-ovoda '!C39+'m-Teréz A '!C39+'m-Festetics'!C39</f>
        <v>641924</v>
      </c>
      <c r="D40" s="26">
        <f>'m-gamesz '!D40+'m-Bibó '!D39+'m-Illyés '!D39+'m-ovoda '!D39+'m-Teréz A '!D39+'m-Festetics'!D39</f>
        <v>454511</v>
      </c>
      <c r="E40" s="165">
        <f t="shared" si="1"/>
        <v>0.7080448775867548</v>
      </c>
    </row>
    <row r="41" spans="1:5" s="114" customFormat="1" ht="15.75">
      <c r="A41" s="23" t="s">
        <v>229</v>
      </c>
      <c r="B41" s="26">
        <f>'m-gamesz '!B41+'m-Bibó '!B40+'m-Illyés '!B40+'m-ovoda '!B40+'m-Teréz A '!B40+'m-Festetics'!B40</f>
        <v>176240</v>
      </c>
      <c r="C41" s="26">
        <f>'m-gamesz '!C41+'m-Bibó '!C40+'m-Illyés '!C40+'m-ovoda '!C40+'m-Teréz A '!C40+'m-Festetics'!C40</f>
        <v>183676</v>
      </c>
      <c r="D41" s="26">
        <f>'m-gamesz '!D41+'m-Bibó '!D40+'m-Illyés '!D40+'m-ovoda '!D40+'m-Teréz A '!D40+'m-Festetics'!D40</f>
        <v>130821</v>
      </c>
      <c r="E41" s="165">
        <f t="shared" si="1"/>
        <v>0.7122378536117947</v>
      </c>
    </row>
    <row r="42" spans="1:5" s="114" customFormat="1" ht="15.75">
      <c r="A42" s="23" t="s">
        <v>230</v>
      </c>
      <c r="B42" s="26">
        <f>'m-gamesz '!B42+'m-Bibó '!B41+'m-Illyés '!B41+'m-ovoda '!B41+'m-Teréz A '!B41+'m-Festetics'!B41</f>
        <v>252446</v>
      </c>
      <c r="C42" s="26">
        <f>'m-gamesz '!C42+'m-Bibó '!C41+'m-Illyés '!C41+'m-ovoda '!C41+'m-Teréz A '!C41+'m-Festetics'!C41</f>
        <v>263482</v>
      </c>
      <c r="D42" s="26">
        <f>'m-gamesz '!D42+'m-Bibó '!D41+'m-Illyés '!D41+'m-ovoda '!D41+'m-Teréz A '!D41+'m-Festetics'!D41</f>
        <v>189129</v>
      </c>
      <c r="E42" s="165">
        <f t="shared" si="1"/>
        <v>0.7178061499457269</v>
      </c>
    </row>
    <row r="43" spans="1:5" s="114" customFormat="1" ht="15.75">
      <c r="A43" s="23" t="s">
        <v>623</v>
      </c>
      <c r="B43" s="26">
        <f>'m-gamesz '!B43+'m-Bibó '!B42+'m-Illyés '!B42+'m-ovoda '!B42+'m-Teréz A '!B42+'m-Festetics'!B42</f>
        <v>0</v>
      </c>
      <c r="C43" s="26">
        <f>'m-gamesz '!C43+'m-Bibó '!C42+'m-Illyés '!C42+'m-ovoda '!C42+'m-Teréz A '!C42+'m-Festetics'!C42</f>
        <v>0</v>
      </c>
      <c r="D43" s="26">
        <f>'m-gamesz '!D43+'m-Bibó '!D42+'m-Illyés '!D42+'m-ovoda '!D42+'m-Teréz A '!D42+'m-Festetics'!D42</f>
        <v>0</v>
      </c>
      <c r="E43" s="165"/>
    </row>
    <row r="44" spans="1:5" s="114" customFormat="1" ht="15.75">
      <c r="A44" s="23" t="s">
        <v>231</v>
      </c>
      <c r="B44" s="26">
        <f>'m-gamesz '!B44+'m-Bibó '!B43+'m-Illyés '!B43+'m-ovoda '!B43+'m-Teréz A '!B43+'m-Festetics'!B43</f>
        <v>39</v>
      </c>
      <c r="C44" s="26">
        <f>'m-gamesz '!C44+'m-Bibó '!C43+'m-Illyés '!C43+'m-ovoda '!C43+'m-Teréz A '!C43+'m-Festetics'!C43</f>
        <v>39</v>
      </c>
      <c r="D44" s="26">
        <f>'m-gamesz '!D44+'m-Bibó '!D43+'m-Illyés '!D43+'m-ovoda '!D43+'m-Teréz A '!D43+'m-Festetics'!D43</f>
        <v>0</v>
      </c>
      <c r="E44" s="165">
        <f t="shared" si="1"/>
        <v>0</v>
      </c>
    </row>
    <row r="45" spans="1:5" s="114" customFormat="1" ht="15.75">
      <c r="A45" s="113" t="s">
        <v>232</v>
      </c>
      <c r="B45" s="27">
        <f>'m-gamesz '!B45+'m-Bibó '!B44+'m-Illyés '!B44+'m-ovoda '!B44+'m-Teréz A '!B44+'m-Festetics'!B44</f>
        <v>1064856</v>
      </c>
      <c r="C45" s="27">
        <f>'m-gamesz '!C45+'m-Bibó '!C44+'m-Illyés '!C44+'m-ovoda '!C44+'m-Teréz A '!C44+'m-Festetics'!C44</f>
        <v>1116341</v>
      </c>
      <c r="D45" s="27">
        <f>'m-gamesz '!D45+'m-Bibó '!D44+'m-Illyés '!D44+'m-ovoda '!D44+'m-Teréz A '!D44+'m-Festetics'!D44</f>
        <v>800052</v>
      </c>
      <c r="E45" s="164">
        <f t="shared" si="1"/>
        <v>0.7166734895520276</v>
      </c>
    </row>
    <row r="46" spans="1:4" s="114" customFormat="1" ht="15.75">
      <c r="A46" s="113" t="s">
        <v>233</v>
      </c>
      <c r="B46" s="27">
        <f>'m-gamesz '!B46+'m-Bibó '!B45+'m-Illyés '!B45+'m-ovoda '!B45+'m-Teréz A '!B45+'m-Festetics'!B45</f>
        <v>0</v>
      </c>
      <c r="C46" s="27">
        <f>'m-gamesz '!C46+'m-Bibó '!C45+'m-Illyés '!C45+'m-ovoda '!C45+'m-Teréz A '!C45+'m-Festetics'!C45</f>
        <v>0</v>
      </c>
      <c r="D46" s="27">
        <f>'m-gamesz '!D46+'m-Bibó '!D45+'m-Illyés '!D45+'m-ovoda '!D45+'m-Teréz A '!D45+'m-Festetics'!D45</f>
        <v>13438</v>
      </c>
    </row>
    <row r="47" spans="1:5" s="114" customFormat="1" ht="15.75">
      <c r="A47" s="23" t="s">
        <v>234</v>
      </c>
      <c r="B47" s="26">
        <f>'m-gamesz '!B47+'m-Bibó '!B46+'m-Illyés '!B46+'m-ovoda '!B46+'m-Teréz A '!B46+'m-Festetics'!B46</f>
        <v>0</v>
      </c>
      <c r="C47" s="26">
        <f>'m-gamesz '!C47+'m-Bibó '!C46+'m-Illyés '!C46+'m-ovoda '!C46+'m-Teréz A '!C46+'m-Festetics'!C46</f>
        <v>0</v>
      </c>
      <c r="D47" s="26">
        <f>'m-gamesz '!D47+'m-Bibó '!D46+'m-Illyés '!D46+'m-ovoda '!D46+'m-Teréz A '!D46+'m-Festetics'!D46</f>
        <v>0</v>
      </c>
      <c r="E47" s="164"/>
    </row>
    <row r="48" spans="1:5" s="114" customFormat="1" ht="15.75">
      <c r="A48" s="23" t="s">
        <v>488</v>
      </c>
      <c r="B48" s="26">
        <f>'m-gamesz '!B48+'m-Bibó '!B47+'m-Illyés '!B47+'m-ovoda '!B47+'m-Teréz A '!B47+'m-Festetics'!B47</f>
        <v>0</v>
      </c>
      <c r="C48" s="26">
        <f>'m-gamesz '!C48+'m-Bibó '!C47+'m-Illyés '!C47+'m-ovoda '!C47+'m-Teréz A '!C47+'m-Festetics'!C47</f>
        <v>0</v>
      </c>
      <c r="D48" s="26">
        <f>'m-gamesz '!D48+'m-Bibó '!D47+'m-Illyés '!D47+'m-ovoda '!D47+'m-Teréz A '!D47+'m-Festetics'!D47</f>
        <v>13438</v>
      </c>
      <c r="E48" s="165"/>
    </row>
    <row r="49" spans="1:5" s="114" customFormat="1" ht="15.75">
      <c r="A49" s="111" t="s">
        <v>235</v>
      </c>
      <c r="B49" s="27">
        <f>'m-gamesz '!B49+'m-Bibó '!B48+'m-Illyés '!B48+'m-ovoda '!B48+'m-Teréz A '!B48+'m-Festetics'!B48</f>
        <v>1064856</v>
      </c>
      <c r="C49" s="27">
        <f>'m-gamesz '!C49+'m-Bibó '!C48+'m-Illyés '!C48+'m-ovoda '!C48+'m-Teréz A '!C48+'m-Festetics'!C48</f>
        <v>1116341</v>
      </c>
      <c r="D49" s="27">
        <f>'m-gamesz '!D49+'m-Bibó '!D48+'m-Illyés '!D48+'m-ovoda '!D48+'m-Teréz A '!D48+'m-Festetics'!D48</f>
        <v>813490</v>
      </c>
      <c r="E49" s="164">
        <f t="shared" si="1"/>
        <v>0.7287110300526453</v>
      </c>
    </row>
    <row r="50" ht="15.75">
      <c r="A50" s="23"/>
    </row>
  </sheetData>
  <mergeCells count="5">
    <mergeCell ref="A1:E1"/>
    <mergeCell ref="A4:E4"/>
    <mergeCell ref="A5:E5"/>
    <mergeCell ref="A2:E2"/>
    <mergeCell ref="A3:E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9">
      <selection activeCell="D28" sqref="D28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242</v>
      </c>
      <c r="B1" s="258"/>
      <c r="C1" s="258"/>
      <c r="D1" s="258"/>
      <c r="E1" s="258"/>
    </row>
    <row r="2" spans="1:5" ht="15.75">
      <c r="A2" s="259" t="s">
        <v>351</v>
      </c>
      <c r="B2" s="259"/>
      <c r="C2" s="259"/>
      <c r="D2" s="259"/>
      <c r="E2" s="259"/>
    </row>
    <row r="3" spans="1:5" ht="15.75">
      <c r="A3" s="259" t="s">
        <v>236</v>
      </c>
      <c r="B3" s="259"/>
      <c r="C3" s="259"/>
      <c r="D3" s="259"/>
      <c r="E3" s="259"/>
    </row>
    <row r="4" spans="1:5" ht="15.75">
      <c r="A4" s="259" t="s">
        <v>898</v>
      </c>
      <c r="B4" s="259"/>
      <c r="C4" s="259"/>
      <c r="D4" s="259"/>
      <c r="E4" s="259"/>
    </row>
    <row r="5" spans="1:5" ht="15.75">
      <c r="A5" s="259" t="s">
        <v>200</v>
      </c>
      <c r="B5" s="259"/>
      <c r="C5" s="259"/>
      <c r="D5" s="259"/>
      <c r="E5" s="259"/>
    </row>
    <row r="6" ht="15">
      <c r="A6" s="110"/>
    </row>
    <row r="7" spans="1:5" ht="25.5">
      <c r="A7" s="157" t="s">
        <v>344</v>
      </c>
      <c r="B7" s="157" t="s">
        <v>864</v>
      </c>
      <c r="C7" s="157" t="s">
        <v>863</v>
      </c>
      <c r="D7" s="157" t="s">
        <v>899</v>
      </c>
      <c r="E7" s="157" t="s">
        <v>865</v>
      </c>
    </row>
    <row r="8" spans="1:5" ht="15.75">
      <c r="A8" s="111" t="s">
        <v>201</v>
      </c>
      <c r="B8" s="162"/>
      <c r="C8" s="163"/>
      <c r="D8" s="163"/>
      <c r="E8" s="24"/>
    </row>
    <row r="9" spans="1:5" s="114" customFormat="1" ht="15.75">
      <c r="A9" s="113" t="s">
        <v>202</v>
      </c>
      <c r="B9" s="27">
        <f>B15+B17</f>
        <v>10620</v>
      </c>
      <c r="C9" s="27">
        <f>C15+C17</f>
        <v>11720</v>
      </c>
      <c r="D9" s="27">
        <f>D15+D17</f>
        <v>3957</v>
      </c>
      <c r="E9" s="164">
        <f>D9/C9</f>
        <v>0.33762798634812285</v>
      </c>
    </row>
    <row r="10" spans="1:5" s="114" customFormat="1" ht="15.75">
      <c r="A10" s="23" t="s">
        <v>203</v>
      </c>
      <c r="B10" s="26"/>
      <c r="C10" s="26">
        <v>900</v>
      </c>
      <c r="D10" s="26">
        <v>267</v>
      </c>
      <c r="E10" s="165">
        <f>D10/C10</f>
        <v>0.2966666666666667</v>
      </c>
    </row>
    <row r="11" spans="1:5" s="114" customFormat="1" ht="15.75">
      <c r="A11" s="23" t="s">
        <v>204</v>
      </c>
      <c r="B11" s="27">
        <f>SUM(B12:B14)</f>
        <v>10620</v>
      </c>
      <c r="C11" s="27">
        <f>SUM(C12:C14)</f>
        <v>10820</v>
      </c>
      <c r="D11" s="27">
        <f>SUM(D12:D14)</f>
        <v>3690</v>
      </c>
      <c r="E11" s="164">
        <f>D11/C11</f>
        <v>0.3410351201478743</v>
      </c>
    </row>
    <row r="12" spans="1:5" s="114" customFormat="1" ht="15.75">
      <c r="A12" s="23" t="s">
        <v>205</v>
      </c>
      <c r="B12" s="26"/>
      <c r="C12" s="26"/>
      <c r="D12" s="26"/>
      <c r="E12" s="23"/>
    </row>
    <row r="13" spans="1:5" s="114" customFormat="1" ht="15.75">
      <c r="A13" s="23" t="s">
        <v>206</v>
      </c>
      <c r="B13" s="26"/>
      <c r="C13" s="26"/>
      <c r="D13" s="26"/>
      <c r="E13" s="23"/>
    </row>
    <row r="14" spans="1:5" s="114" customFormat="1" ht="15.75">
      <c r="A14" s="23" t="s">
        <v>207</v>
      </c>
      <c r="B14" s="26">
        <v>10620</v>
      </c>
      <c r="C14" s="26">
        <v>10820</v>
      </c>
      <c r="D14" s="26">
        <v>3690</v>
      </c>
      <c r="E14" s="165">
        <f>D14/C14</f>
        <v>0.3410351201478743</v>
      </c>
    </row>
    <row r="15" spans="1:5" s="114" customFormat="1" ht="15.75">
      <c r="A15" s="113" t="s">
        <v>208</v>
      </c>
      <c r="B15" s="27">
        <f>B10+B11</f>
        <v>10620</v>
      </c>
      <c r="C15" s="27">
        <f>C10+C11</f>
        <v>11720</v>
      </c>
      <c r="D15" s="27">
        <f>D10+D11</f>
        <v>3957</v>
      </c>
      <c r="E15" s="164">
        <f>D15/C15</f>
        <v>0.33762798634812285</v>
      </c>
    </row>
    <row r="16" spans="1:5" s="114" customFormat="1" ht="15.75">
      <c r="A16" s="23" t="s">
        <v>209</v>
      </c>
      <c r="B16" s="26"/>
      <c r="C16" s="26"/>
      <c r="D16" s="26"/>
      <c r="E16" s="23"/>
    </row>
    <row r="17" spans="1:5" s="114" customFormat="1" ht="15.75">
      <c r="A17" s="23" t="s">
        <v>210</v>
      </c>
      <c r="B17" s="26"/>
      <c r="C17" s="26"/>
      <c r="D17" s="26"/>
      <c r="E17" s="23"/>
    </row>
    <row r="18" spans="1:5" s="114" customFormat="1" ht="15.75">
      <c r="A18" s="113" t="s">
        <v>211</v>
      </c>
      <c r="B18" s="27">
        <f>B21+B20+B19</f>
        <v>305803</v>
      </c>
      <c r="C18" s="27">
        <f>C21+C20+C19</f>
        <v>311807</v>
      </c>
      <c r="D18" s="27">
        <f>D21+D20+D19</f>
        <v>233228</v>
      </c>
      <c r="E18" s="164">
        <f>D18/C18</f>
        <v>0.7479883389404343</v>
      </c>
    </row>
    <row r="19" spans="1:5" s="114" customFormat="1" ht="15.75">
      <c r="A19" s="23" t="s">
        <v>212</v>
      </c>
      <c r="B19" s="26">
        <v>51764</v>
      </c>
      <c r="C19" s="26">
        <v>51764</v>
      </c>
      <c r="D19" s="26">
        <v>44289</v>
      </c>
      <c r="E19" s="165">
        <f>D19/C19</f>
        <v>0.855594621744842</v>
      </c>
    </row>
    <row r="20" spans="1:5" s="114" customFormat="1" ht="15.75">
      <c r="A20" s="23" t="s">
        <v>213</v>
      </c>
      <c r="B20" s="26"/>
      <c r="C20" s="26"/>
      <c r="D20" s="26"/>
      <c r="E20" s="23"/>
    </row>
    <row r="21" spans="1:5" s="114" customFormat="1" ht="15.75">
      <c r="A21" s="23" t="s">
        <v>214</v>
      </c>
      <c r="B21" s="27">
        <f>SUM(B22:B24)</f>
        <v>254039</v>
      </c>
      <c r="C21" s="27">
        <f>SUM(C22:C24)</f>
        <v>260043</v>
      </c>
      <c r="D21" s="27">
        <f>SUM(D22:D24)</f>
        <v>188939</v>
      </c>
      <c r="E21" s="164">
        <f>D21/C21</f>
        <v>0.7265682983198932</v>
      </c>
    </row>
    <row r="22" spans="1:5" s="114" customFormat="1" ht="15.75">
      <c r="A22" s="23" t="s">
        <v>215</v>
      </c>
      <c r="B22" s="26">
        <v>7631</v>
      </c>
      <c r="C22" s="26">
        <v>7631</v>
      </c>
      <c r="D22" s="26">
        <v>5967</v>
      </c>
      <c r="E22" s="165">
        <f>D22/C22</f>
        <v>0.7819420783645656</v>
      </c>
    </row>
    <row r="23" spans="1:5" s="114" customFormat="1" ht="15.75">
      <c r="A23" s="23" t="s">
        <v>216</v>
      </c>
      <c r="B23" s="26"/>
      <c r="C23" s="26"/>
      <c r="D23" s="26"/>
      <c r="E23" s="23"/>
    </row>
    <row r="24" spans="1:5" s="114" customFormat="1" ht="15.75">
      <c r="A24" s="23" t="s">
        <v>217</v>
      </c>
      <c r="B24" s="27">
        <f>SUM(B25:B27)</f>
        <v>246408</v>
      </c>
      <c r="C24" s="27">
        <f>SUM(C25:C27)</f>
        <v>252412</v>
      </c>
      <c r="D24" s="27">
        <f>SUM(D25:D27)</f>
        <v>182972</v>
      </c>
      <c r="E24" s="164">
        <f>D24/C24</f>
        <v>0.7248942205600367</v>
      </c>
    </row>
    <row r="25" spans="1:5" s="114" customFormat="1" ht="15.75">
      <c r="A25" s="23" t="s">
        <v>218</v>
      </c>
      <c r="B25" s="26">
        <v>8637</v>
      </c>
      <c r="C25" s="26">
        <v>8637</v>
      </c>
      <c r="D25" s="26">
        <v>6644</v>
      </c>
      <c r="E25" s="165"/>
    </row>
    <row r="26" spans="1:5" s="114" customFormat="1" ht="15.75">
      <c r="A26" s="115" t="s">
        <v>219</v>
      </c>
      <c r="B26" s="26"/>
      <c r="C26" s="26"/>
      <c r="D26" s="26"/>
      <c r="E26" s="165"/>
    </row>
    <row r="27" spans="1:5" s="114" customFormat="1" ht="15.75">
      <c r="A27" s="23" t="s">
        <v>220</v>
      </c>
      <c r="B27" s="26">
        <v>237771</v>
      </c>
      <c r="C27" s="26">
        <v>243775</v>
      </c>
      <c r="D27" s="26">
        <v>176328</v>
      </c>
      <c r="E27" s="165">
        <f>D27/C27</f>
        <v>0.7233227361296277</v>
      </c>
    </row>
    <row r="28" spans="1:5" s="114" customFormat="1" ht="15.75">
      <c r="A28" s="113" t="s">
        <v>221</v>
      </c>
      <c r="B28" s="27">
        <f>B15+B18</f>
        <v>316423</v>
      </c>
      <c r="C28" s="27">
        <f>C15+C18</f>
        <v>323527</v>
      </c>
      <c r="D28" s="27">
        <f>D15+D18</f>
        <v>237185</v>
      </c>
      <c r="E28" s="164">
        <f>D28/C28</f>
        <v>0.7331227378240456</v>
      </c>
    </row>
    <row r="29" spans="1:5" s="114" customFormat="1" ht="15.75">
      <c r="A29" s="113" t="s">
        <v>222</v>
      </c>
      <c r="B29" s="26"/>
      <c r="C29" s="26"/>
      <c r="D29" s="26"/>
      <c r="E29" s="23"/>
    </row>
    <row r="30" spans="1:5" s="114" customFormat="1" ht="15.75">
      <c r="A30" s="23" t="s">
        <v>499</v>
      </c>
      <c r="B30" s="26">
        <v>2607</v>
      </c>
      <c r="C30" s="26">
        <v>2607</v>
      </c>
      <c r="D30" s="26">
        <v>261</v>
      </c>
      <c r="E30" s="165">
        <f>D30/C30</f>
        <v>0.1001150747986191</v>
      </c>
    </row>
    <row r="31" spans="1:5" s="114" customFormat="1" ht="15.75">
      <c r="A31" s="113" t="s">
        <v>498</v>
      </c>
      <c r="B31" s="26"/>
      <c r="C31" s="26"/>
      <c r="D31" s="26">
        <v>390</v>
      </c>
      <c r="E31" s="165"/>
    </row>
    <row r="32" spans="1:5" s="114" customFormat="1" ht="15.75">
      <c r="A32" s="111" t="s">
        <v>223</v>
      </c>
      <c r="B32" s="27">
        <f>B9+B18+B30</f>
        <v>319030</v>
      </c>
      <c r="C32" s="27">
        <f>C9+C18+C30</f>
        <v>326134</v>
      </c>
      <c r="D32" s="27">
        <f>D9+D18+D30-D31</f>
        <v>237056</v>
      </c>
      <c r="E32" s="164">
        <f>D32/C32</f>
        <v>0.726866870672791</v>
      </c>
    </row>
    <row r="33" spans="1:5" s="114" customFormat="1" ht="15.75">
      <c r="A33" s="23"/>
      <c r="B33" s="26"/>
      <c r="C33" s="26"/>
      <c r="D33" s="26"/>
      <c r="E33" s="23"/>
    </row>
    <row r="34" spans="1:5" s="114" customFormat="1" ht="15.75">
      <c r="A34" s="111" t="s">
        <v>466</v>
      </c>
      <c r="B34" s="26"/>
      <c r="C34" s="26"/>
      <c r="D34" s="26"/>
      <c r="E34" s="23"/>
    </row>
    <row r="35" spans="1:5" s="114" customFormat="1" ht="15.75">
      <c r="A35" s="113" t="s">
        <v>224</v>
      </c>
      <c r="B35" s="27">
        <f>SUM(B36:B37)</f>
        <v>10620</v>
      </c>
      <c r="C35" s="27">
        <f>SUM(C36:C37)</f>
        <v>11720</v>
      </c>
      <c r="D35" s="27">
        <f>SUM(D36:D37)</f>
        <v>11410</v>
      </c>
      <c r="E35" s="164">
        <f>D35/C35</f>
        <v>0.9735494880546075</v>
      </c>
    </row>
    <row r="36" spans="1:5" s="114" customFormat="1" ht="15.75">
      <c r="A36" s="23" t="s">
        <v>225</v>
      </c>
      <c r="B36" s="26"/>
      <c r="C36" s="26"/>
      <c r="D36" s="26"/>
      <c r="E36" s="23"/>
    </row>
    <row r="37" spans="1:5" s="114" customFormat="1" ht="15.75">
      <c r="A37" s="23" t="s">
        <v>226</v>
      </c>
      <c r="B37" s="26">
        <v>10620</v>
      </c>
      <c r="C37" s="26">
        <v>11720</v>
      </c>
      <c r="D37" s="26">
        <v>11410</v>
      </c>
      <c r="E37" s="164">
        <f>D37/C37</f>
        <v>0.9735494880546075</v>
      </c>
    </row>
    <row r="38" spans="1:5" s="114" customFormat="1" ht="15.75">
      <c r="A38" s="23" t="s">
        <v>487</v>
      </c>
      <c r="B38" s="26"/>
      <c r="C38" s="26"/>
      <c r="D38" s="26"/>
      <c r="E38" s="23"/>
    </row>
    <row r="39" spans="1:5" s="114" customFormat="1" ht="15.75">
      <c r="A39" s="113" t="s">
        <v>227</v>
      </c>
      <c r="B39" s="27">
        <f>SUM(B40:B44)</f>
        <v>308410</v>
      </c>
      <c r="C39" s="27">
        <f>SUM(C40:C44)</f>
        <v>314414</v>
      </c>
      <c r="D39" s="27">
        <f>SUM(D40:D44)</f>
        <v>218726</v>
      </c>
      <c r="E39" s="164">
        <f>D39/C39</f>
        <v>0.6956624068902785</v>
      </c>
    </row>
    <row r="40" spans="1:5" s="114" customFormat="1" ht="15.75">
      <c r="A40" s="23" t="s">
        <v>228</v>
      </c>
      <c r="B40" s="26">
        <v>148775</v>
      </c>
      <c r="C40" s="26">
        <v>153475</v>
      </c>
      <c r="D40" s="26">
        <v>106720</v>
      </c>
      <c r="E40" s="165">
        <f>D40/C40</f>
        <v>0.6953575500895911</v>
      </c>
    </row>
    <row r="41" spans="1:5" s="114" customFormat="1" ht="15.75">
      <c r="A41" s="23" t="s">
        <v>229</v>
      </c>
      <c r="B41" s="26">
        <v>41699</v>
      </c>
      <c r="C41" s="26">
        <v>43203</v>
      </c>
      <c r="D41" s="26">
        <v>29856</v>
      </c>
      <c r="E41" s="165">
        <f>D41/C41</f>
        <v>0.6910631206166239</v>
      </c>
    </row>
    <row r="42" spans="1:5" s="114" customFormat="1" ht="15.75">
      <c r="A42" s="23" t="s">
        <v>230</v>
      </c>
      <c r="B42" s="26">
        <v>117936</v>
      </c>
      <c r="C42" s="26">
        <v>117736</v>
      </c>
      <c r="D42" s="26">
        <v>82150</v>
      </c>
      <c r="E42" s="165">
        <f>D42/C42</f>
        <v>0.6977475028878168</v>
      </c>
    </row>
    <row r="43" spans="1:5" s="114" customFormat="1" ht="15.75">
      <c r="A43" s="23" t="s">
        <v>623</v>
      </c>
      <c r="B43" s="26"/>
      <c r="C43" s="26"/>
      <c r="D43" s="26"/>
      <c r="E43" s="23"/>
    </row>
    <row r="44" spans="1:5" s="114" customFormat="1" ht="15.75">
      <c r="A44" s="23" t="s">
        <v>231</v>
      </c>
      <c r="B44" s="26"/>
      <c r="C44" s="26"/>
      <c r="D44" s="26"/>
      <c r="E44" s="23"/>
    </row>
    <row r="45" spans="1:5" s="114" customFormat="1" ht="15.75">
      <c r="A45" s="113" t="s">
        <v>232</v>
      </c>
      <c r="B45" s="27">
        <f>B35+B39</f>
        <v>319030</v>
      </c>
      <c r="C45" s="27">
        <f>C35+C39</f>
        <v>326134</v>
      </c>
      <c r="D45" s="27">
        <f>D35+D39</f>
        <v>230136</v>
      </c>
      <c r="E45" s="164">
        <f>D45/C45</f>
        <v>0.7056485984288666</v>
      </c>
    </row>
    <row r="46" spans="1:5" s="114" customFormat="1" ht="15.75">
      <c r="A46" s="113" t="s">
        <v>233</v>
      </c>
      <c r="B46" s="27">
        <f>SUM(B47:B48)</f>
        <v>0</v>
      </c>
      <c r="C46" s="27">
        <f>SUM(C47:C48)</f>
        <v>0</v>
      </c>
      <c r="D46" s="27">
        <f>SUM(D47:D48)</f>
        <v>6211</v>
      </c>
      <c r="E46" s="23"/>
    </row>
    <row r="47" spans="1:5" s="114" customFormat="1" ht="15.75">
      <c r="A47" s="23" t="s">
        <v>234</v>
      </c>
      <c r="B47" s="27"/>
      <c r="C47" s="26"/>
      <c r="D47" s="26"/>
      <c r="E47" s="23"/>
    </row>
    <row r="48" spans="1:5" s="114" customFormat="1" ht="15.75">
      <c r="A48" s="23" t="s">
        <v>488</v>
      </c>
      <c r="B48" s="27"/>
      <c r="C48" s="26"/>
      <c r="D48" s="26">
        <v>6211</v>
      </c>
      <c r="E48" s="23"/>
    </row>
    <row r="49" spans="1:5" s="114" customFormat="1" ht="15.75">
      <c r="A49" s="111" t="s">
        <v>235</v>
      </c>
      <c r="B49" s="27">
        <f>SUM(B45:B47)</f>
        <v>319030</v>
      </c>
      <c r="C49" s="27">
        <f>SUM(C45:C47)</f>
        <v>326134</v>
      </c>
      <c r="D49" s="27">
        <f>D45+D46</f>
        <v>236347</v>
      </c>
      <c r="E49" s="164">
        <f>D49/C49</f>
        <v>0.7246929176350825</v>
      </c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81"/>
  <sheetViews>
    <sheetView workbookViewId="0" topLeftCell="A45">
      <selection activeCell="D63" sqref="D63"/>
    </sheetView>
  </sheetViews>
  <sheetFormatPr defaultColWidth="11.421875" defaultRowHeight="15" customHeight="1"/>
  <cols>
    <col min="1" max="1" width="58.421875" style="1" customWidth="1"/>
    <col min="2" max="2" width="10.57421875" style="1" customWidth="1"/>
    <col min="3" max="3" width="9.8515625" style="1" customWidth="1"/>
    <col min="4" max="4" width="10.421875" style="1" customWidth="1"/>
    <col min="5" max="5" width="7.28125" style="1" customWidth="1"/>
    <col min="6" max="16384" width="11.421875" style="1" customWidth="1"/>
  </cols>
  <sheetData>
    <row r="1" spans="2:5" ht="15" customHeight="1">
      <c r="B1" s="142"/>
      <c r="C1" s="212" t="s">
        <v>694</v>
      </c>
      <c r="D1" s="212"/>
      <c r="E1" s="212"/>
    </row>
    <row r="2" spans="1:5" ht="15" customHeight="1">
      <c r="A2" s="214" t="s">
        <v>351</v>
      </c>
      <c r="B2" s="214"/>
      <c r="C2" s="214"/>
      <c r="D2" s="214"/>
      <c r="E2" s="214"/>
    </row>
    <row r="3" spans="1:5" ht="15" customHeight="1">
      <c r="A3" s="214" t="s">
        <v>898</v>
      </c>
      <c r="B3" s="214"/>
      <c r="C3" s="214"/>
      <c r="D3" s="214"/>
      <c r="E3" s="214"/>
    </row>
    <row r="4" spans="1:5" ht="15" customHeight="1">
      <c r="A4" s="214" t="s">
        <v>376</v>
      </c>
      <c r="B4" s="214"/>
      <c r="C4" s="214"/>
      <c r="D4" s="214"/>
      <c r="E4" s="214"/>
    </row>
    <row r="5" spans="1:5" ht="15" customHeight="1">
      <c r="A5" s="214" t="s">
        <v>830</v>
      </c>
      <c r="B5" s="214"/>
      <c r="C5" s="214"/>
      <c r="D5" s="214"/>
      <c r="E5" s="214"/>
    </row>
    <row r="6" spans="1:5" ht="15" customHeight="1">
      <c r="A6" s="213" t="s">
        <v>343</v>
      </c>
      <c r="B6" s="213"/>
      <c r="C6" s="213"/>
      <c r="D6" s="213"/>
      <c r="E6" s="213"/>
    </row>
    <row r="7" spans="1:2" ht="9" customHeight="1">
      <c r="A7" s="18"/>
      <c r="B7" s="18"/>
    </row>
    <row r="8" spans="1:5" ht="15" customHeight="1">
      <c r="A8" s="219" t="s">
        <v>344</v>
      </c>
      <c r="B8" s="220" t="s">
        <v>867</v>
      </c>
      <c r="C8" s="220" t="s">
        <v>863</v>
      </c>
      <c r="D8" s="222" t="s">
        <v>900</v>
      </c>
      <c r="E8" s="220" t="s">
        <v>862</v>
      </c>
    </row>
    <row r="9" spans="1:5" ht="15" customHeight="1">
      <c r="A9" s="219"/>
      <c r="B9" s="221"/>
      <c r="C9" s="221"/>
      <c r="D9" s="223"/>
      <c r="E9" s="221"/>
    </row>
    <row r="10" spans="1:2" ht="15" customHeight="1">
      <c r="A10" s="17" t="s">
        <v>377</v>
      </c>
      <c r="B10" s="28"/>
    </row>
    <row r="11" spans="1:5" ht="15" customHeight="1">
      <c r="A11" s="31" t="s">
        <v>695</v>
      </c>
      <c r="B11" s="128">
        <f>B12+B13</f>
        <v>1044303</v>
      </c>
      <c r="C11" s="128">
        <f>C12+C13</f>
        <v>1044303</v>
      </c>
      <c r="D11" s="128">
        <f>D12+D13</f>
        <v>906109</v>
      </c>
      <c r="E11" s="45">
        <f>D11/C11*100</f>
        <v>86.76686747045636</v>
      </c>
    </row>
    <row r="12" spans="1:5" ht="15" customHeight="1">
      <c r="A12" s="39" t="s">
        <v>696</v>
      </c>
      <c r="B12" s="9">
        <v>252535</v>
      </c>
      <c r="C12" s="8">
        <v>252535</v>
      </c>
      <c r="D12" s="8">
        <v>216027</v>
      </c>
      <c r="E12" s="161">
        <f aca="true" t="shared" si="0" ref="E12:E51">D12/C12*100</f>
        <v>85.54339002514503</v>
      </c>
    </row>
    <row r="13" spans="1:5" ht="15" customHeight="1">
      <c r="A13" s="39" t="s">
        <v>697</v>
      </c>
      <c r="B13" s="33">
        <f>SUM(B14:B16)</f>
        <v>791768</v>
      </c>
      <c r="C13" s="8">
        <v>791768</v>
      </c>
      <c r="D13" s="8">
        <v>690082</v>
      </c>
      <c r="E13" s="161">
        <f t="shared" si="0"/>
        <v>87.15709652322397</v>
      </c>
    </row>
    <row r="14" spans="1:5" ht="15" customHeight="1">
      <c r="A14" s="39" t="s">
        <v>698</v>
      </c>
      <c r="B14" s="9">
        <v>688000</v>
      </c>
      <c r="C14" s="8">
        <v>688000</v>
      </c>
      <c r="D14" s="8">
        <v>603910</v>
      </c>
      <c r="E14" s="161">
        <f t="shared" si="0"/>
        <v>87.77761627906978</v>
      </c>
    </row>
    <row r="15" spans="1:5" ht="15" customHeight="1">
      <c r="A15" s="39" t="s">
        <v>699</v>
      </c>
      <c r="B15" s="9">
        <v>100968</v>
      </c>
      <c r="C15" s="8">
        <v>100968</v>
      </c>
      <c r="D15" s="8">
        <v>84532</v>
      </c>
      <c r="E15" s="161">
        <f t="shared" si="0"/>
        <v>83.72157515252357</v>
      </c>
    </row>
    <row r="16" spans="1:5" ht="15" customHeight="1">
      <c r="A16" s="39" t="s">
        <v>700</v>
      </c>
      <c r="B16" s="9">
        <v>2800</v>
      </c>
      <c r="C16" s="8">
        <v>2800</v>
      </c>
      <c r="D16" s="8">
        <v>1640</v>
      </c>
      <c r="E16" s="161">
        <f t="shared" si="0"/>
        <v>58.57142857142858</v>
      </c>
    </row>
    <row r="17" spans="1:5" ht="15" customHeight="1">
      <c r="A17" s="31" t="s">
        <v>701</v>
      </c>
      <c r="B17" s="10">
        <f>SUM(B19:B22)</f>
        <v>823013</v>
      </c>
      <c r="C17" s="10">
        <f>SUM(C19:C23)</f>
        <v>861332</v>
      </c>
      <c r="D17" s="10">
        <v>694098</v>
      </c>
      <c r="E17" s="45">
        <f t="shared" si="0"/>
        <v>80.58425787036822</v>
      </c>
    </row>
    <row r="18" spans="1:5" ht="15" customHeight="1">
      <c r="A18" s="39" t="s">
        <v>702</v>
      </c>
      <c r="B18" s="9"/>
      <c r="C18" s="8"/>
      <c r="D18" s="8"/>
      <c r="E18" s="161"/>
    </row>
    <row r="19" spans="1:5" ht="15" customHeight="1">
      <c r="A19" s="39" t="s">
        <v>703</v>
      </c>
      <c r="B19" s="9">
        <v>807407</v>
      </c>
      <c r="C19" s="8">
        <v>807407</v>
      </c>
      <c r="D19" s="8">
        <v>616831</v>
      </c>
      <c r="E19" s="161">
        <f t="shared" si="0"/>
        <v>76.39653854871212</v>
      </c>
    </row>
    <row r="20" spans="1:5" ht="15" customHeight="1">
      <c r="A20" s="39" t="s">
        <v>704</v>
      </c>
      <c r="B20" s="9">
        <v>0</v>
      </c>
      <c r="C20" s="8">
        <v>9210</v>
      </c>
      <c r="D20" s="8">
        <v>27714</v>
      </c>
      <c r="E20" s="161">
        <f t="shared" si="0"/>
        <v>300.91205211726384</v>
      </c>
    </row>
    <row r="21" spans="1:5" ht="15" customHeight="1">
      <c r="A21" s="39" t="s">
        <v>705</v>
      </c>
      <c r="B21" s="9">
        <v>15606</v>
      </c>
      <c r="C21" s="8">
        <v>15606</v>
      </c>
      <c r="D21" s="8">
        <v>13995</v>
      </c>
      <c r="E21" s="161">
        <f t="shared" si="0"/>
        <v>89.67704728950405</v>
      </c>
    </row>
    <row r="22" spans="1:5" ht="15" customHeight="1">
      <c r="A22" s="39" t="s">
        <v>706</v>
      </c>
      <c r="B22" s="9"/>
      <c r="C22" s="8"/>
      <c r="D22" s="8"/>
      <c r="E22" s="161"/>
    </row>
    <row r="23" spans="1:5" ht="15" customHeight="1">
      <c r="A23" s="39" t="s">
        <v>564</v>
      </c>
      <c r="B23" s="9"/>
      <c r="C23" s="8">
        <v>29109</v>
      </c>
      <c r="D23" s="8">
        <v>35558</v>
      </c>
      <c r="E23" s="161">
        <f t="shared" si="0"/>
        <v>122.1546600707685</v>
      </c>
    </row>
    <row r="24" spans="1:5" ht="15" customHeight="1">
      <c r="A24" s="31" t="s">
        <v>707</v>
      </c>
      <c r="B24" s="10">
        <f>SUM(B25:B27)</f>
        <v>34684</v>
      </c>
      <c r="C24" s="10">
        <f>SUM(C25:C27)</f>
        <v>35584</v>
      </c>
      <c r="D24" s="10">
        <f>SUM(D25:D27)</f>
        <v>21029</v>
      </c>
      <c r="E24" s="45">
        <f t="shared" si="0"/>
        <v>59.09678507194245</v>
      </c>
    </row>
    <row r="25" spans="1:5" ht="15" customHeight="1">
      <c r="A25" s="39" t="s">
        <v>708</v>
      </c>
      <c r="B25" s="9">
        <v>32684</v>
      </c>
      <c r="C25" s="8">
        <v>33584</v>
      </c>
      <c r="D25" s="8">
        <v>20433</v>
      </c>
      <c r="E25" s="161">
        <f t="shared" si="0"/>
        <v>60.84147212958552</v>
      </c>
    </row>
    <row r="26" spans="1:5" ht="15" customHeight="1">
      <c r="A26" s="39" t="s">
        <v>709</v>
      </c>
      <c r="B26" s="9">
        <v>1500</v>
      </c>
      <c r="C26" s="8">
        <v>1500</v>
      </c>
      <c r="D26" s="8">
        <v>378</v>
      </c>
      <c r="E26" s="161">
        <f t="shared" si="0"/>
        <v>25.2</v>
      </c>
    </row>
    <row r="27" spans="1:5" ht="15" customHeight="1">
      <c r="A27" s="39" t="s">
        <v>710</v>
      </c>
      <c r="B27" s="9">
        <v>500</v>
      </c>
      <c r="C27" s="8">
        <v>500</v>
      </c>
      <c r="D27" s="8">
        <v>218</v>
      </c>
      <c r="E27" s="161">
        <f t="shared" si="0"/>
        <v>43.6</v>
      </c>
    </row>
    <row r="28" spans="1:5" ht="15" customHeight="1">
      <c r="A28" s="31" t="s">
        <v>711</v>
      </c>
      <c r="B28" s="10">
        <f>SUM(B31+B29)</f>
        <v>73270</v>
      </c>
      <c r="C28" s="10">
        <f>SUM(C31+C29)</f>
        <v>73153</v>
      </c>
      <c r="D28" s="10">
        <f>SUM(D31+D29)</f>
        <v>47239</v>
      </c>
      <c r="E28" s="45">
        <f t="shared" si="0"/>
        <v>64.57561549082061</v>
      </c>
    </row>
    <row r="29" spans="1:5" ht="15" customHeight="1">
      <c r="A29" s="39" t="s">
        <v>712</v>
      </c>
      <c r="B29" s="26">
        <v>66270</v>
      </c>
      <c r="C29" s="8">
        <v>66153</v>
      </c>
      <c r="D29" s="8">
        <v>47239</v>
      </c>
      <c r="E29" s="161">
        <f t="shared" si="0"/>
        <v>71.40870406481943</v>
      </c>
    </row>
    <row r="30" spans="1:5" ht="15" customHeight="1">
      <c r="A30" s="39" t="s">
        <v>713</v>
      </c>
      <c r="B30" s="9"/>
      <c r="C30" s="8"/>
      <c r="D30" s="8"/>
      <c r="E30" s="161"/>
    </row>
    <row r="31" spans="1:5" ht="15" customHeight="1">
      <c r="A31" s="39" t="s">
        <v>714</v>
      </c>
      <c r="B31" s="9">
        <v>7000</v>
      </c>
      <c r="C31" s="8">
        <v>7000</v>
      </c>
      <c r="D31" s="8">
        <v>0</v>
      </c>
      <c r="E31" s="161">
        <f t="shared" si="0"/>
        <v>0</v>
      </c>
    </row>
    <row r="32" spans="1:5" ht="15" customHeight="1">
      <c r="A32" s="39" t="s">
        <v>713</v>
      </c>
      <c r="B32" s="9"/>
      <c r="C32" s="8"/>
      <c r="D32" s="8"/>
      <c r="E32" s="161"/>
    </row>
    <row r="33" spans="1:5" ht="15" customHeight="1">
      <c r="A33" s="31" t="s">
        <v>128</v>
      </c>
      <c r="B33" s="10">
        <f>SUM(B34:B35)</f>
        <v>0</v>
      </c>
      <c r="C33" s="10">
        <f>SUM(C34:C35)</f>
        <v>0</v>
      </c>
      <c r="D33" s="10">
        <f>SUM(D34:D35)</f>
        <v>0</v>
      </c>
      <c r="E33" s="161"/>
    </row>
    <row r="34" spans="1:5" ht="15" customHeight="1">
      <c r="A34" s="39" t="s">
        <v>723</v>
      </c>
      <c r="B34" s="9"/>
      <c r="C34" s="8"/>
      <c r="D34" s="8"/>
      <c r="E34" s="161"/>
    </row>
    <row r="35" spans="1:5" ht="15" customHeight="1">
      <c r="A35" s="39" t="s">
        <v>724</v>
      </c>
      <c r="B35" s="9"/>
      <c r="C35" s="8"/>
      <c r="D35" s="8"/>
      <c r="E35" s="161"/>
    </row>
    <row r="36" spans="1:5" ht="15" customHeight="1">
      <c r="A36" s="31" t="s">
        <v>825</v>
      </c>
      <c r="B36" s="10">
        <f>SUM(B37:B38)</f>
        <v>2800</v>
      </c>
      <c r="C36" s="10">
        <f>SUM(C37:C38)</f>
        <v>2800</v>
      </c>
      <c r="D36" s="10">
        <f>SUM(D37:D38)</f>
        <v>4953</v>
      </c>
      <c r="E36" s="45">
        <f t="shared" si="0"/>
        <v>176.89285714285714</v>
      </c>
    </row>
    <row r="37" spans="1:5" ht="15" customHeight="1">
      <c r="A37" s="39" t="s">
        <v>718</v>
      </c>
      <c r="B37" s="26">
        <v>2400</v>
      </c>
      <c r="C37" s="8">
        <v>2400</v>
      </c>
      <c r="D37" s="8">
        <v>1706</v>
      </c>
      <c r="E37" s="161">
        <f t="shared" si="0"/>
        <v>71.08333333333333</v>
      </c>
    </row>
    <row r="38" spans="1:5" ht="15" customHeight="1">
      <c r="A38" s="39" t="s">
        <v>719</v>
      </c>
      <c r="B38" s="9">
        <v>400</v>
      </c>
      <c r="C38" s="8">
        <v>400</v>
      </c>
      <c r="D38" s="8">
        <v>3247</v>
      </c>
      <c r="E38" s="161">
        <f t="shared" si="0"/>
        <v>811.75</v>
      </c>
    </row>
    <row r="39" spans="1:5" ht="33" customHeight="1">
      <c r="A39" s="122" t="s">
        <v>826</v>
      </c>
      <c r="B39" s="10">
        <v>4039</v>
      </c>
      <c r="C39" s="11">
        <v>4039</v>
      </c>
      <c r="D39" s="11">
        <v>3162</v>
      </c>
      <c r="E39" s="45">
        <f t="shared" si="0"/>
        <v>78.28670462985887</v>
      </c>
    </row>
    <row r="40" spans="1:5" ht="15" customHeight="1">
      <c r="A40" s="31" t="s">
        <v>827</v>
      </c>
      <c r="B40" s="10">
        <v>0</v>
      </c>
      <c r="C40" s="11">
        <v>0</v>
      </c>
      <c r="D40" s="11">
        <v>0</v>
      </c>
      <c r="E40" s="161"/>
    </row>
    <row r="41" spans="1:5" ht="15" customHeight="1">
      <c r="A41" s="39" t="s">
        <v>721</v>
      </c>
      <c r="B41" s="9"/>
      <c r="C41" s="8"/>
      <c r="D41" s="8"/>
      <c r="E41" s="161"/>
    </row>
    <row r="42" spans="1:5" ht="15" customHeight="1">
      <c r="A42" s="39" t="s">
        <v>720</v>
      </c>
      <c r="B42" s="9"/>
      <c r="C42" s="8"/>
      <c r="D42" s="8"/>
      <c r="E42" s="161"/>
    </row>
    <row r="43" spans="1:5" ht="15" customHeight="1">
      <c r="A43" s="31" t="s">
        <v>828</v>
      </c>
      <c r="B43" s="10">
        <f>SUM(B44)</f>
        <v>858782</v>
      </c>
      <c r="C43" s="10">
        <f>SUM(C44)</f>
        <v>873007</v>
      </c>
      <c r="D43" s="10">
        <v>261379</v>
      </c>
      <c r="E43" s="45">
        <f t="shared" si="0"/>
        <v>29.940080663728928</v>
      </c>
    </row>
    <row r="44" spans="1:5" ht="15" customHeight="1">
      <c r="A44" s="39" t="s">
        <v>868</v>
      </c>
      <c r="B44" s="9">
        <v>858782</v>
      </c>
      <c r="C44" s="8">
        <v>873007</v>
      </c>
      <c r="D44" s="8">
        <v>261379</v>
      </c>
      <c r="E44" s="161">
        <f t="shared" si="0"/>
        <v>29.940080663728928</v>
      </c>
    </row>
    <row r="45" spans="1:5" ht="15" customHeight="1">
      <c r="A45" s="31" t="s">
        <v>829</v>
      </c>
      <c r="B45" s="10">
        <f>SUM(B46:B47)</f>
        <v>32025</v>
      </c>
      <c r="C45" s="10">
        <v>32025</v>
      </c>
      <c r="D45" s="10">
        <f>SUM(D46:D47)</f>
        <v>239432</v>
      </c>
      <c r="E45" s="45">
        <f t="shared" si="0"/>
        <v>747.6409055425448</v>
      </c>
    </row>
    <row r="46" spans="1:5" ht="15" customHeight="1">
      <c r="A46" s="39" t="s">
        <v>240</v>
      </c>
      <c r="B46" s="9">
        <v>9420</v>
      </c>
      <c r="C46" s="8">
        <v>9420</v>
      </c>
      <c r="D46" s="8">
        <v>9420</v>
      </c>
      <c r="E46" s="161">
        <f t="shared" si="0"/>
        <v>100</v>
      </c>
    </row>
    <row r="47" spans="1:5" ht="15" customHeight="1">
      <c r="A47" s="39" t="s">
        <v>241</v>
      </c>
      <c r="B47" s="9">
        <v>22605</v>
      </c>
      <c r="C47" s="8">
        <v>22605</v>
      </c>
      <c r="D47" s="8">
        <v>230012</v>
      </c>
      <c r="E47" s="161">
        <f t="shared" si="0"/>
        <v>1017.527095775271</v>
      </c>
    </row>
    <row r="48" spans="1:5" ht="15" customHeight="1">
      <c r="A48" s="31" t="s">
        <v>479</v>
      </c>
      <c r="B48" s="9"/>
      <c r="C48" s="8"/>
      <c r="D48" s="8">
        <v>54568</v>
      </c>
      <c r="E48" s="161"/>
    </row>
    <row r="49" spans="1:5" ht="15" customHeight="1">
      <c r="A49" s="31" t="s">
        <v>480</v>
      </c>
      <c r="B49" s="9"/>
      <c r="C49" s="8"/>
      <c r="D49" s="8">
        <v>90</v>
      </c>
      <c r="E49" s="161"/>
    </row>
    <row r="50" spans="1:5" ht="15" customHeight="1">
      <c r="A50" s="31" t="s">
        <v>484</v>
      </c>
      <c r="B50" s="9"/>
      <c r="C50" s="8"/>
      <c r="D50" s="8">
        <v>57096</v>
      </c>
      <c r="E50" s="161"/>
    </row>
    <row r="51" spans="1:5" ht="15" customHeight="1">
      <c r="A51" s="31" t="s">
        <v>722</v>
      </c>
      <c r="B51" s="10">
        <f>B11+B17+B24+B28+B36+B39+B43+B45</f>
        <v>2872916</v>
      </c>
      <c r="C51" s="10">
        <f>C11+C17+C24+C28+C36+C39+C43+C45</f>
        <v>2926243</v>
      </c>
      <c r="D51" s="10">
        <f>D11+D17+D24+D28+D36+D39+D43+D45-D48+D49+D50</f>
        <v>2180019</v>
      </c>
      <c r="E51" s="45">
        <f t="shared" si="0"/>
        <v>74.4989052515461</v>
      </c>
    </row>
    <row r="52" spans="1:2" ht="15" customHeight="1">
      <c r="A52" s="31"/>
      <c r="B52" s="9"/>
    </row>
    <row r="53" spans="1:5" ht="15" customHeight="1">
      <c r="A53" s="219" t="s">
        <v>344</v>
      </c>
      <c r="B53" s="220" t="s">
        <v>867</v>
      </c>
      <c r="C53" s="220" t="s">
        <v>863</v>
      </c>
      <c r="D53" s="222" t="s">
        <v>900</v>
      </c>
      <c r="E53" s="220" t="s">
        <v>862</v>
      </c>
    </row>
    <row r="54" spans="1:5" ht="15" customHeight="1">
      <c r="A54" s="219"/>
      <c r="B54" s="221"/>
      <c r="C54" s="221"/>
      <c r="D54" s="223"/>
      <c r="E54" s="221"/>
    </row>
    <row r="55" spans="1:2" ht="15" customHeight="1">
      <c r="A55" s="17" t="s">
        <v>466</v>
      </c>
      <c r="B55" s="9"/>
    </row>
    <row r="56" spans="1:2" ht="15" customHeight="1">
      <c r="A56" s="29" t="s">
        <v>692</v>
      </c>
      <c r="B56" s="9"/>
    </row>
    <row r="57" spans="1:5" ht="15" customHeight="1">
      <c r="A57" s="30" t="s">
        <v>467</v>
      </c>
      <c r="B57" s="9">
        <v>84500</v>
      </c>
      <c r="C57" s="9">
        <v>98200</v>
      </c>
      <c r="D57" s="8">
        <v>3025</v>
      </c>
      <c r="E57" s="161">
        <f>D57/C57*100</f>
        <v>3.080448065173116</v>
      </c>
    </row>
    <row r="58" spans="1:5" ht="15" customHeight="1">
      <c r="A58" s="30" t="s">
        <v>605</v>
      </c>
      <c r="B58" s="9">
        <v>152417</v>
      </c>
      <c r="C58" s="9">
        <v>219610</v>
      </c>
      <c r="D58" s="8">
        <v>100493</v>
      </c>
      <c r="E58" s="161">
        <f aca="true" t="shared" si="1" ref="E58:E80">D58/C58*100</f>
        <v>45.75975593096854</v>
      </c>
    </row>
    <row r="59" spans="1:5" ht="15" customHeight="1">
      <c r="A59" s="30" t="s">
        <v>635</v>
      </c>
      <c r="B59" s="9"/>
      <c r="C59" s="9"/>
      <c r="D59" s="8"/>
      <c r="E59" s="161"/>
    </row>
    <row r="60" spans="1:5" ht="15" customHeight="1">
      <c r="A60" s="30" t="s">
        <v>634</v>
      </c>
      <c r="B60" s="9">
        <v>1484</v>
      </c>
      <c r="C60" s="9">
        <v>2584</v>
      </c>
      <c r="D60" s="8">
        <v>1687</v>
      </c>
      <c r="E60" s="161">
        <f t="shared" si="1"/>
        <v>65.28637770897832</v>
      </c>
    </row>
    <row r="61" spans="1:5" ht="15" customHeight="1">
      <c r="A61" s="30" t="s">
        <v>633</v>
      </c>
      <c r="B61" s="9">
        <v>6630</v>
      </c>
      <c r="C61" s="9">
        <v>5900</v>
      </c>
      <c r="D61" s="8">
        <v>6660</v>
      </c>
      <c r="E61" s="161">
        <f t="shared" si="1"/>
        <v>112.88135593220339</v>
      </c>
    </row>
    <row r="62" spans="1:5" ht="15" customHeight="1">
      <c r="A62" s="30" t="s">
        <v>866</v>
      </c>
      <c r="B62" s="9">
        <v>3000</v>
      </c>
      <c r="C62" s="9">
        <v>3000</v>
      </c>
      <c r="D62" s="8">
        <v>800</v>
      </c>
      <c r="E62" s="161">
        <f t="shared" si="1"/>
        <v>26.666666666666668</v>
      </c>
    </row>
    <row r="63" spans="1:5" ht="15" customHeight="1">
      <c r="A63" s="30" t="s">
        <v>687</v>
      </c>
      <c r="B63" s="9"/>
      <c r="C63" s="9"/>
      <c r="D63" s="8"/>
      <c r="E63" s="161"/>
    </row>
    <row r="64" spans="1:5" ht="15" customHeight="1">
      <c r="A64" s="31" t="s">
        <v>630</v>
      </c>
      <c r="B64" s="10">
        <f>SUM(B57:B63)</f>
        <v>248031</v>
      </c>
      <c r="C64" s="10">
        <f>SUM(C57:C63)</f>
        <v>329294</v>
      </c>
      <c r="D64" s="10">
        <f>SUM(D57:D63)</f>
        <v>112665</v>
      </c>
      <c r="E64" s="45">
        <f t="shared" si="1"/>
        <v>34.21410654308916</v>
      </c>
    </row>
    <row r="65" spans="1:5" s="7" customFormat="1" ht="15" customHeight="1">
      <c r="A65" s="29" t="s">
        <v>693</v>
      </c>
      <c r="B65" s="10"/>
      <c r="C65" s="11"/>
      <c r="D65" s="11"/>
      <c r="E65" s="161"/>
    </row>
    <row r="66" spans="1:5" ht="15" customHeight="1">
      <c r="A66" s="30" t="s">
        <v>606</v>
      </c>
      <c r="B66" s="9">
        <v>881351</v>
      </c>
      <c r="C66" s="9">
        <v>915489</v>
      </c>
      <c r="D66" s="8">
        <v>626449</v>
      </c>
      <c r="E66" s="161">
        <f t="shared" si="1"/>
        <v>68.42780197249776</v>
      </c>
    </row>
    <row r="67" spans="1:5" ht="15" customHeight="1">
      <c r="A67" s="30" t="s">
        <v>607</v>
      </c>
      <c r="B67" s="9">
        <v>254872</v>
      </c>
      <c r="C67" s="9">
        <v>265711</v>
      </c>
      <c r="D67" s="8">
        <v>179291</v>
      </c>
      <c r="E67" s="161">
        <f t="shared" si="1"/>
        <v>67.47594190680853</v>
      </c>
    </row>
    <row r="68" spans="1:5" ht="15" customHeight="1">
      <c r="A68" s="30" t="s">
        <v>608</v>
      </c>
      <c r="B68" s="9">
        <v>502885</v>
      </c>
      <c r="C68" s="9">
        <v>511076</v>
      </c>
      <c r="D68" s="8">
        <v>318885</v>
      </c>
      <c r="E68" s="161">
        <f t="shared" si="1"/>
        <v>62.39482973178158</v>
      </c>
    </row>
    <row r="69" spans="1:5" ht="15" customHeight="1">
      <c r="A69" s="30" t="s">
        <v>609</v>
      </c>
      <c r="B69" s="9">
        <v>55000</v>
      </c>
      <c r="C69" s="9">
        <v>52877</v>
      </c>
      <c r="D69" s="8">
        <v>46759</v>
      </c>
      <c r="E69" s="161">
        <f t="shared" si="1"/>
        <v>88.42975206611571</v>
      </c>
    </row>
    <row r="70" spans="1:5" ht="15" customHeight="1">
      <c r="A70" s="30" t="s">
        <v>610</v>
      </c>
      <c r="B70" s="9">
        <v>74386</v>
      </c>
      <c r="C70" s="9">
        <v>79795</v>
      </c>
      <c r="D70" s="8">
        <v>71084</v>
      </c>
      <c r="E70" s="161">
        <f t="shared" si="1"/>
        <v>89.08327589447961</v>
      </c>
    </row>
    <row r="71" spans="1:5" ht="15" customHeight="1">
      <c r="A71" s="30" t="s">
        <v>611</v>
      </c>
      <c r="B71" s="9">
        <v>39</v>
      </c>
      <c r="C71" s="9">
        <v>39</v>
      </c>
      <c r="D71" s="8"/>
      <c r="E71" s="161">
        <f t="shared" si="1"/>
        <v>0</v>
      </c>
    </row>
    <row r="72" spans="1:5" ht="15" customHeight="1">
      <c r="A72" s="30" t="s">
        <v>612</v>
      </c>
      <c r="B72" s="9">
        <v>34105</v>
      </c>
      <c r="C72" s="9">
        <v>34105</v>
      </c>
      <c r="D72" s="8">
        <v>22324</v>
      </c>
      <c r="E72" s="161">
        <f t="shared" si="1"/>
        <v>65.45667790646533</v>
      </c>
    </row>
    <row r="73" spans="1:5" ht="15" customHeight="1">
      <c r="A73" s="29" t="s">
        <v>613</v>
      </c>
      <c r="B73" s="10">
        <f>SUM(B66:B72)</f>
        <v>1802638</v>
      </c>
      <c r="C73" s="10">
        <f>SUM(C66:C72)</f>
        <v>1859092</v>
      </c>
      <c r="D73" s="10">
        <f>SUM(D66:D72)</f>
        <v>1264792</v>
      </c>
      <c r="E73" s="45">
        <f t="shared" si="1"/>
        <v>68.0327815944558</v>
      </c>
    </row>
    <row r="74" spans="1:5" ht="15" customHeight="1">
      <c r="A74" s="29" t="s">
        <v>614</v>
      </c>
      <c r="B74" s="10">
        <f>B64+B73</f>
        <v>2050669</v>
      </c>
      <c r="C74" s="10">
        <f>C64+C73</f>
        <v>2188386</v>
      </c>
      <c r="D74" s="10">
        <f>D64+D73</f>
        <v>1377457</v>
      </c>
      <c r="E74" s="45">
        <f t="shared" si="1"/>
        <v>62.94396875139944</v>
      </c>
    </row>
    <row r="75" spans="1:5" s="7" customFormat="1" ht="15" customHeight="1">
      <c r="A75" s="29" t="s">
        <v>262</v>
      </c>
      <c r="B75" s="10">
        <v>37500</v>
      </c>
      <c r="C75" s="10">
        <v>37500</v>
      </c>
      <c r="D75" s="11">
        <v>37500</v>
      </c>
      <c r="E75" s="45">
        <f t="shared" si="1"/>
        <v>100</v>
      </c>
    </row>
    <row r="76" spans="1:5" ht="15" customHeight="1">
      <c r="A76" s="29" t="s">
        <v>263</v>
      </c>
      <c r="B76" s="10"/>
      <c r="C76" s="8"/>
      <c r="D76" s="8">
        <v>465017</v>
      </c>
      <c r="E76" s="161"/>
    </row>
    <row r="77" spans="1:5" s="7" customFormat="1" ht="15" customHeight="1">
      <c r="A77" s="29" t="s">
        <v>264</v>
      </c>
      <c r="B77" s="10">
        <v>784747</v>
      </c>
      <c r="C77" s="10">
        <v>700357</v>
      </c>
      <c r="D77" s="11"/>
      <c r="E77" s="161">
        <f t="shared" si="1"/>
        <v>0</v>
      </c>
    </row>
    <row r="78" spans="1:5" s="7" customFormat="1" ht="15" customHeight="1">
      <c r="A78" s="29" t="s">
        <v>481</v>
      </c>
      <c r="B78" s="10"/>
      <c r="C78" s="10"/>
      <c r="D78" s="11">
        <v>15245</v>
      </c>
      <c r="E78" s="161"/>
    </row>
    <row r="79" spans="1:5" s="7" customFormat="1" ht="15" customHeight="1">
      <c r="A79" s="29" t="s">
        <v>482</v>
      </c>
      <c r="B79" s="10"/>
      <c r="C79" s="10"/>
      <c r="D79" s="11">
        <v>86</v>
      </c>
      <c r="E79" s="161"/>
    </row>
    <row r="80" spans="1:5" s="7" customFormat="1" ht="15" customHeight="1">
      <c r="A80" s="31" t="s">
        <v>615</v>
      </c>
      <c r="B80" s="10">
        <f>B74+B76+B77+B75</f>
        <v>2872916</v>
      </c>
      <c r="C80" s="10">
        <f>C74+C76+C77+C75</f>
        <v>2926243</v>
      </c>
      <c r="D80" s="10">
        <f>D74+D76+D77+D75+D78+D79</f>
        <v>1895305</v>
      </c>
      <c r="E80" s="45">
        <f t="shared" si="1"/>
        <v>64.76922798277518</v>
      </c>
    </row>
    <row r="81" ht="15" customHeight="1">
      <c r="B81" s="8"/>
    </row>
  </sheetData>
  <mergeCells count="16">
    <mergeCell ref="C53:C54"/>
    <mergeCell ref="A3:E3"/>
    <mergeCell ref="A4:E4"/>
    <mergeCell ref="C8:C9"/>
    <mergeCell ref="D8:D9"/>
    <mergeCell ref="E8:E9"/>
    <mergeCell ref="D53:D54"/>
    <mergeCell ref="E53:E54"/>
    <mergeCell ref="A53:A54"/>
    <mergeCell ref="B53:B54"/>
    <mergeCell ref="C1:E1"/>
    <mergeCell ref="A8:A9"/>
    <mergeCell ref="B8:B9"/>
    <mergeCell ref="A5:E5"/>
    <mergeCell ref="A6:E6"/>
    <mergeCell ref="A2:E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4">
      <selection activeCell="D27" sqref="D27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243</v>
      </c>
      <c r="B1" s="258"/>
      <c r="C1" s="258"/>
      <c r="D1" s="258"/>
      <c r="E1" s="258"/>
    </row>
    <row r="2" spans="1:5" ht="15.75">
      <c r="A2" s="259" t="s">
        <v>237</v>
      </c>
      <c r="B2" s="259"/>
      <c r="C2" s="259"/>
      <c r="D2" s="259"/>
      <c r="E2" s="259"/>
    </row>
    <row r="3" spans="1:5" ht="15.75">
      <c r="A3" s="259" t="s">
        <v>898</v>
      </c>
      <c r="B3" s="259"/>
      <c r="C3" s="259"/>
      <c r="D3" s="259"/>
      <c r="E3" s="259"/>
    </row>
    <row r="4" spans="1:5" ht="15.75">
      <c r="A4" s="259" t="s">
        <v>200</v>
      </c>
      <c r="B4" s="259"/>
      <c r="C4" s="259"/>
      <c r="D4" s="259"/>
      <c r="E4" s="259"/>
    </row>
    <row r="6" spans="1:5" ht="25.5">
      <c r="A6" s="157" t="s">
        <v>344</v>
      </c>
      <c r="B6" s="157" t="s">
        <v>864</v>
      </c>
      <c r="C6" s="157" t="s">
        <v>863</v>
      </c>
      <c r="D6" s="157" t="s">
        <v>899</v>
      </c>
      <c r="E6" s="157" t="s">
        <v>865</v>
      </c>
    </row>
    <row r="7" spans="1:5" ht="15.75">
      <c r="A7" s="111" t="s">
        <v>201</v>
      </c>
      <c r="B7" s="111"/>
      <c r="C7" s="24"/>
      <c r="D7" s="24"/>
      <c r="E7" s="24"/>
    </row>
    <row r="8" spans="1:5" s="114" customFormat="1" ht="15.75">
      <c r="A8" s="113" t="s">
        <v>202</v>
      </c>
      <c r="B8" s="27">
        <f>B14+B16</f>
        <v>5100</v>
      </c>
      <c r="C8" s="27">
        <f>C14+C16</f>
        <v>5100</v>
      </c>
      <c r="D8" s="27">
        <f>D14+D16</f>
        <v>3734</v>
      </c>
      <c r="E8" s="164">
        <f>D8/C8</f>
        <v>0.7321568627450981</v>
      </c>
    </row>
    <row r="9" spans="1:5" s="114" customFormat="1" ht="15.75">
      <c r="A9" s="23" t="s">
        <v>203</v>
      </c>
      <c r="B9" s="26"/>
      <c r="C9" s="26"/>
      <c r="D9" s="26"/>
      <c r="E9" s="23"/>
    </row>
    <row r="10" spans="1:5" s="114" customFormat="1" ht="15.75">
      <c r="A10" s="23" t="s">
        <v>204</v>
      </c>
      <c r="B10" s="27">
        <f>SUM(B11:B13)</f>
        <v>0</v>
      </c>
      <c r="C10" s="27">
        <f>SUM(C11:C13)</f>
        <v>0</v>
      </c>
      <c r="D10" s="27">
        <f>SUM(D11:D13)</f>
        <v>2047</v>
      </c>
      <c r="E10" s="164"/>
    </row>
    <row r="11" spans="1:5" s="114" customFormat="1" ht="15.75">
      <c r="A11" s="23" t="s">
        <v>205</v>
      </c>
      <c r="B11" s="26"/>
      <c r="C11" s="26"/>
      <c r="D11" s="26"/>
      <c r="E11" s="23"/>
    </row>
    <row r="12" spans="1:5" s="114" customFormat="1" ht="15.75">
      <c r="A12" s="23" t="s">
        <v>206</v>
      </c>
      <c r="B12" s="26"/>
      <c r="C12" s="26"/>
      <c r="D12" s="26">
        <v>2047</v>
      </c>
      <c r="E12" s="23"/>
    </row>
    <row r="13" spans="1:5" s="114" customFormat="1" ht="15.75">
      <c r="A13" s="23" t="s">
        <v>207</v>
      </c>
      <c r="B13" s="116"/>
      <c r="C13" s="26"/>
      <c r="D13" s="26"/>
      <c r="E13" s="23"/>
    </row>
    <row r="14" spans="1:5" s="114" customFormat="1" ht="15.75">
      <c r="A14" s="113" t="s">
        <v>208</v>
      </c>
      <c r="B14" s="27">
        <f>B9+B10</f>
        <v>0</v>
      </c>
      <c r="C14" s="27">
        <f>C9+C10</f>
        <v>0</v>
      </c>
      <c r="D14" s="27">
        <f>D9+D10</f>
        <v>2047</v>
      </c>
      <c r="E14" s="164"/>
    </row>
    <row r="15" spans="1:5" s="114" customFormat="1" ht="15.75">
      <c r="A15" s="23" t="s">
        <v>209</v>
      </c>
      <c r="B15" s="26"/>
      <c r="C15" s="26"/>
      <c r="D15" s="26"/>
      <c r="E15" s="23"/>
    </row>
    <row r="16" spans="1:5" s="114" customFormat="1" ht="15.75">
      <c r="A16" s="23" t="s">
        <v>210</v>
      </c>
      <c r="B16" s="26">
        <v>5100</v>
      </c>
      <c r="C16" s="26">
        <v>5100</v>
      </c>
      <c r="D16" s="26">
        <v>1687</v>
      </c>
      <c r="E16" s="165">
        <f>D16/C16</f>
        <v>0.3307843137254902</v>
      </c>
    </row>
    <row r="17" spans="1:5" s="114" customFormat="1" ht="15.75">
      <c r="A17" s="113" t="s">
        <v>211</v>
      </c>
      <c r="B17" s="27">
        <f>B20+B19+B18</f>
        <v>144798</v>
      </c>
      <c r="C17" s="27">
        <f>C20+C19+C18</f>
        <v>148980</v>
      </c>
      <c r="D17" s="27">
        <f>D20+D19+D18</f>
        <v>112811</v>
      </c>
      <c r="E17" s="164">
        <f>D17/C17</f>
        <v>0.7572224459659015</v>
      </c>
    </row>
    <row r="18" spans="1:5" s="114" customFormat="1" ht="15.75">
      <c r="A18" s="23" t="s">
        <v>212</v>
      </c>
      <c r="B18" s="26">
        <v>1550</v>
      </c>
      <c r="C18" s="26">
        <v>1550</v>
      </c>
      <c r="D18" s="26">
        <v>1786</v>
      </c>
      <c r="E18" s="165">
        <f>D18/C18</f>
        <v>1.152258064516129</v>
      </c>
    </row>
    <row r="19" spans="1:5" s="114" customFormat="1" ht="15.75">
      <c r="A19" s="23" t="s">
        <v>213</v>
      </c>
      <c r="B19" s="26"/>
      <c r="C19" s="26"/>
      <c r="D19" s="26"/>
      <c r="E19" s="23"/>
    </row>
    <row r="20" spans="1:5" s="114" customFormat="1" ht="15.75">
      <c r="A20" s="23" t="s">
        <v>214</v>
      </c>
      <c r="B20" s="27">
        <f>SUM(B21:B23)</f>
        <v>143248</v>
      </c>
      <c r="C20" s="27">
        <f>SUM(C21:C23)</f>
        <v>147430</v>
      </c>
      <c r="D20" s="27">
        <f>SUM(D21:D23)</f>
        <v>111025</v>
      </c>
      <c r="E20" s="164">
        <f>D20/C20</f>
        <v>0.7530692532049108</v>
      </c>
    </row>
    <row r="21" spans="1:5" s="114" customFormat="1" ht="15.75">
      <c r="A21" s="23" t="s">
        <v>215</v>
      </c>
      <c r="B21" s="26"/>
      <c r="C21" s="26"/>
      <c r="D21" s="26">
        <v>170</v>
      </c>
      <c r="E21" s="164"/>
    </row>
    <row r="22" spans="1:5" s="114" customFormat="1" ht="15.75">
      <c r="A22" s="23" t="s">
        <v>216</v>
      </c>
      <c r="B22" s="26"/>
      <c r="C22" s="26"/>
      <c r="D22" s="26">
        <v>250</v>
      </c>
      <c r="E22" s="164"/>
    </row>
    <row r="23" spans="1:5" s="114" customFormat="1" ht="15.75">
      <c r="A23" s="23" t="s">
        <v>217</v>
      </c>
      <c r="B23" s="27">
        <f>SUM(B24:B26)</f>
        <v>143248</v>
      </c>
      <c r="C23" s="27">
        <f>SUM(C24:C26)</f>
        <v>147430</v>
      </c>
      <c r="D23" s="27">
        <f>SUM(D24:D26)</f>
        <v>110605</v>
      </c>
      <c r="E23" s="164">
        <f aca="true" t="shared" si="0" ref="E23:E31">D23/C23</f>
        <v>0.7502204436003527</v>
      </c>
    </row>
    <row r="24" spans="1:5" s="114" customFormat="1" ht="15.75">
      <c r="A24" s="23" t="s">
        <v>218</v>
      </c>
      <c r="B24" s="26">
        <v>70264</v>
      </c>
      <c r="C24" s="26">
        <v>70354</v>
      </c>
      <c r="D24" s="26">
        <v>54118</v>
      </c>
      <c r="E24" s="165">
        <f t="shared" si="0"/>
        <v>0.7692242090001989</v>
      </c>
    </row>
    <row r="25" spans="1:5" s="114" customFormat="1" ht="15.75">
      <c r="A25" s="115" t="s">
        <v>219</v>
      </c>
      <c r="B25" s="26"/>
      <c r="C25" s="26"/>
      <c r="D25" s="26"/>
      <c r="E25" s="165"/>
    </row>
    <row r="26" spans="1:5" s="114" customFormat="1" ht="15.75">
      <c r="A26" s="23" t="s">
        <v>220</v>
      </c>
      <c r="B26" s="26">
        <v>72984</v>
      </c>
      <c r="C26" s="26">
        <v>77076</v>
      </c>
      <c r="D26" s="26">
        <v>56487</v>
      </c>
      <c r="E26" s="165">
        <f t="shared" si="0"/>
        <v>0.7328740463957653</v>
      </c>
    </row>
    <row r="27" spans="1:5" s="114" customFormat="1" ht="15.75">
      <c r="A27" s="113" t="s">
        <v>221</v>
      </c>
      <c r="B27" s="27">
        <f>B14+B17</f>
        <v>144798</v>
      </c>
      <c r="C27" s="27">
        <f>C14+C17</f>
        <v>148980</v>
      </c>
      <c r="D27" s="27">
        <f>D14+D17</f>
        <v>114858</v>
      </c>
      <c r="E27" s="164">
        <f t="shared" si="0"/>
        <v>0.770962545308095</v>
      </c>
    </row>
    <row r="28" spans="1:5" s="114" customFormat="1" ht="15.75">
      <c r="A28" s="113" t="s">
        <v>222</v>
      </c>
      <c r="B28" s="26"/>
      <c r="C28" s="26"/>
      <c r="D28" s="26"/>
      <c r="E28" s="23"/>
    </row>
    <row r="29" spans="1:5" s="114" customFormat="1" ht="15.75">
      <c r="A29" s="23" t="s">
        <v>499</v>
      </c>
      <c r="B29" s="26">
        <v>953</v>
      </c>
      <c r="C29" s="26">
        <v>953</v>
      </c>
      <c r="D29" s="26">
        <v>131</v>
      </c>
      <c r="E29" s="165">
        <f t="shared" si="0"/>
        <v>0.13746065057712487</v>
      </c>
    </row>
    <row r="30" spans="1:5" s="114" customFormat="1" ht="15.75">
      <c r="A30" s="113" t="s">
        <v>498</v>
      </c>
      <c r="B30" s="26"/>
      <c r="C30" s="26"/>
      <c r="D30" s="26"/>
      <c r="E30" s="165"/>
    </row>
    <row r="31" spans="1:5" s="114" customFormat="1" ht="15.75">
      <c r="A31" s="111" t="s">
        <v>223</v>
      </c>
      <c r="B31" s="27">
        <f>B8+B17+B29</f>
        <v>150851</v>
      </c>
      <c r="C31" s="27">
        <f>C8+C17+C29</f>
        <v>155033</v>
      </c>
      <c r="D31" s="27">
        <f>D8+D17+D29</f>
        <v>116676</v>
      </c>
      <c r="E31" s="164">
        <f t="shared" si="0"/>
        <v>0.7525881586500939</v>
      </c>
    </row>
    <row r="32" spans="1:5" s="114" customFormat="1" ht="15.75">
      <c r="A32" s="23"/>
      <c r="B32" s="26"/>
      <c r="C32" s="26"/>
      <c r="D32" s="26"/>
      <c r="E32" s="23"/>
    </row>
    <row r="33" spans="1:5" s="114" customFormat="1" ht="15.75">
      <c r="A33" s="111" t="s">
        <v>466</v>
      </c>
      <c r="B33" s="26"/>
      <c r="C33" s="26"/>
      <c r="D33" s="26"/>
      <c r="E33" s="23"/>
    </row>
    <row r="34" spans="1:5" s="114" customFormat="1" ht="15.75">
      <c r="A34" s="113" t="s">
        <v>224</v>
      </c>
      <c r="B34" s="27">
        <f>SUM(B35:B37)</f>
        <v>5100</v>
      </c>
      <c r="C34" s="27">
        <f>SUM(C35:C37)</f>
        <v>5100</v>
      </c>
      <c r="D34" s="27">
        <f>SUM(D35:D37)</f>
        <v>2186</v>
      </c>
      <c r="E34" s="164">
        <f aca="true" t="shared" si="1" ref="E34:E44">D34/C34</f>
        <v>0.4286274509803922</v>
      </c>
    </row>
    <row r="35" spans="1:5" s="114" customFormat="1" ht="15.75">
      <c r="A35" s="23" t="s">
        <v>225</v>
      </c>
      <c r="B35" s="26">
        <v>500</v>
      </c>
      <c r="C35" s="26">
        <v>500</v>
      </c>
      <c r="D35" s="26">
        <v>499</v>
      </c>
      <c r="E35" s="165">
        <f t="shared" si="1"/>
        <v>0.998</v>
      </c>
    </row>
    <row r="36" spans="1:5" s="114" customFormat="1" ht="15.75">
      <c r="A36" s="23" t="s">
        <v>226</v>
      </c>
      <c r="B36" s="26">
        <v>3116</v>
      </c>
      <c r="C36" s="26">
        <v>3116</v>
      </c>
      <c r="D36" s="26">
        <v>0</v>
      </c>
      <c r="E36" s="165">
        <f t="shared" si="1"/>
        <v>0</v>
      </c>
    </row>
    <row r="37" spans="1:5" s="114" customFormat="1" ht="15.75">
      <c r="A37" s="23" t="s">
        <v>487</v>
      </c>
      <c r="B37" s="26">
        <v>1484</v>
      </c>
      <c r="C37" s="26">
        <v>1484</v>
      </c>
      <c r="D37" s="26">
        <v>1687</v>
      </c>
      <c r="E37" s="165">
        <f t="shared" si="1"/>
        <v>1.1367924528301887</v>
      </c>
    </row>
    <row r="38" spans="1:5" s="114" customFormat="1" ht="15.75">
      <c r="A38" s="113" t="s">
        <v>227</v>
      </c>
      <c r="B38" s="27">
        <f>SUM(B39:B43)</f>
        <v>145751</v>
      </c>
      <c r="C38" s="27">
        <f>SUM(C39:C43)</f>
        <v>149933</v>
      </c>
      <c r="D38" s="27">
        <f>SUM(D39:D43)</f>
        <v>110232</v>
      </c>
      <c r="E38" s="164">
        <f t="shared" si="1"/>
        <v>0.7352083930822434</v>
      </c>
    </row>
    <row r="39" spans="1:5" s="114" customFormat="1" ht="15.75">
      <c r="A39" s="23" t="s">
        <v>228</v>
      </c>
      <c r="B39" s="26">
        <v>101266</v>
      </c>
      <c r="C39" s="26">
        <v>104434</v>
      </c>
      <c r="D39" s="26">
        <v>76133</v>
      </c>
      <c r="E39" s="165">
        <f t="shared" si="1"/>
        <v>0.7290058793113354</v>
      </c>
    </row>
    <row r="40" spans="1:5" s="114" customFormat="1" ht="15.75">
      <c r="A40" s="23" t="s">
        <v>229</v>
      </c>
      <c r="B40" s="26">
        <v>29381</v>
      </c>
      <c r="C40" s="26">
        <v>30395</v>
      </c>
      <c r="D40" s="26">
        <v>23025</v>
      </c>
      <c r="E40" s="165">
        <f t="shared" si="1"/>
        <v>0.7575259088665899</v>
      </c>
    </row>
    <row r="41" spans="1:5" s="114" customFormat="1" ht="15.75">
      <c r="A41" s="23" t="s">
        <v>230</v>
      </c>
      <c r="B41" s="26">
        <v>15065</v>
      </c>
      <c r="C41" s="26">
        <v>15065</v>
      </c>
      <c r="D41" s="26">
        <v>11074</v>
      </c>
      <c r="E41" s="165">
        <f t="shared" si="1"/>
        <v>0.7350813143046797</v>
      </c>
    </row>
    <row r="42" spans="1:5" s="114" customFormat="1" ht="15.75">
      <c r="A42" s="23" t="s">
        <v>623</v>
      </c>
      <c r="B42" s="26"/>
      <c r="C42" s="26"/>
      <c r="D42" s="26"/>
      <c r="E42" s="23"/>
    </row>
    <row r="43" spans="1:5" s="114" customFormat="1" ht="15.75">
      <c r="A43" s="23" t="s">
        <v>231</v>
      </c>
      <c r="B43" s="26">
        <v>39</v>
      </c>
      <c r="C43" s="26">
        <v>39</v>
      </c>
      <c r="D43" s="26"/>
      <c r="E43" s="165">
        <f t="shared" si="1"/>
        <v>0</v>
      </c>
    </row>
    <row r="44" spans="1:5" s="114" customFormat="1" ht="15.75">
      <c r="A44" s="113" t="s">
        <v>232</v>
      </c>
      <c r="B44" s="27">
        <f>B34+B38</f>
        <v>150851</v>
      </c>
      <c r="C44" s="27">
        <f>C34+C38</f>
        <v>155033</v>
      </c>
      <c r="D44" s="27">
        <f>D34+D38</f>
        <v>112418</v>
      </c>
      <c r="E44" s="164">
        <f t="shared" si="1"/>
        <v>0.7251230383208737</v>
      </c>
    </row>
    <row r="45" spans="1:5" s="114" customFormat="1" ht="15.75">
      <c r="A45" s="113" t="s">
        <v>233</v>
      </c>
      <c r="B45" s="27">
        <f>SUM(B46:B47)</f>
        <v>0</v>
      </c>
      <c r="C45" s="27">
        <f>SUM(C46:C47)</f>
        <v>0</v>
      </c>
      <c r="D45" s="27">
        <f>SUM(D46:D47)</f>
        <v>2545</v>
      </c>
      <c r="E45" s="23"/>
    </row>
    <row r="46" spans="1:5" s="114" customFormat="1" ht="15.75">
      <c r="A46" s="23" t="s">
        <v>234</v>
      </c>
      <c r="B46" s="27"/>
      <c r="C46" s="26"/>
      <c r="D46" s="26"/>
      <c r="E46" s="23"/>
    </row>
    <row r="47" spans="1:5" s="114" customFormat="1" ht="15.75">
      <c r="A47" s="23" t="s">
        <v>488</v>
      </c>
      <c r="B47" s="27"/>
      <c r="C47" s="26"/>
      <c r="D47" s="26">
        <v>2545</v>
      </c>
      <c r="E47" s="23"/>
    </row>
    <row r="48" spans="1:5" s="114" customFormat="1" ht="15.75">
      <c r="A48" s="111" t="s">
        <v>235</v>
      </c>
      <c r="B48" s="27">
        <f>SUM(B44:B46)</f>
        <v>150851</v>
      </c>
      <c r="C48" s="27">
        <f>SUM(C44:C46)</f>
        <v>155033</v>
      </c>
      <c r="D48" s="27">
        <f>D45+D44</f>
        <v>114963</v>
      </c>
      <c r="E48" s="164">
        <f>D48/C48</f>
        <v>0.741538898170067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0">
      <selection activeCell="B41" sqref="B41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244</v>
      </c>
      <c r="B1" s="258"/>
      <c r="C1" s="258"/>
      <c r="D1" s="258"/>
      <c r="E1" s="258"/>
    </row>
    <row r="2" spans="1:5" ht="15.75">
      <c r="A2" s="259" t="s">
        <v>75</v>
      </c>
      <c r="B2" s="259"/>
      <c r="C2" s="259"/>
      <c r="D2" s="259"/>
      <c r="E2" s="259"/>
    </row>
    <row r="3" spans="1:5" ht="15.75">
      <c r="A3" s="259" t="s">
        <v>898</v>
      </c>
      <c r="B3" s="259"/>
      <c r="C3" s="259"/>
      <c r="D3" s="259"/>
      <c r="E3" s="259"/>
    </row>
    <row r="4" spans="1:5" ht="15.75">
      <c r="A4" s="259" t="s">
        <v>200</v>
      </c>
      <c r="B4" s="259"/>
      <c r="C4" s="259"/>
      <c r="D4" s="259"/>
      <c r="E4" s="259"/>
    </row>
    <row r="5" ht="9" customHeight="1"/>
    <row r="6" spans="1:5" ht="25.5">
      <c r="A6" s="157" t="s">
        <v>344</v>
      </c>
      <c r="B6" s="157" t="s">
        <v>864</v>
      </c>
      <c r="C6" s="157" t="s">
        <v>863</v>
      </c>
      <c r="D6" s="157" t="s">
        <v>899</v>
      </c>
      <c r="E6" s="157" t="s">
        <v>865</v>
      </c>
    </row>
    <row r="7" spans="1:5" ht="15.75">
      <c r="A7" s="111" t="s">
        <v>201</v>
      </c>
      <c r="B7" s="111"/>
      <c r="C7" s="24"/>
      <c r="D7" s="24"/>
      <c r="E7" s="24"/>
    </row>
    <row r="8" spans="1:5" s="114" customFormat="1" ht="15.75">
      <c r="A8" s="113" t="s">
        <v>202</v>
      </c>
      <c r="B8" s="27">
        <f>B14+B16</f>
        <v>0</v>
      </c>
      <c r="C8" s="27">
        <f>C14+C16</f>
        <v>8000</v>
      </c>
      <c r="D8" s="27">
        <f>D14+D16</f>
        <v>3000</v>
      </c>
      <c r="E8" s="164">
        <f>D8/C8</f>
        <v>0.375</v>
      </c>
    </row>
    <row r="9" spans="1:5" s="114" customFormat="1" ht="15.75">
      <c r="A9" s="23" t="s">
        <v>203</v>
      </c>
      <c r="B9" s="26"/>
      <c r="C9" s="26"/>
      <c r="D9" s="26"/>
      <c r="E9" s="23"/>
    </row>
    <row r="10" spans="1:5" s="114" customFormat="1" ht="15.75">
      <c r="A10" s="23" t="s">
        <v>204</v>
      </c>
      <c r="B10" s="27">
        <f>SUM(B11:B13)</f>
        <v>0</v>
      </c>
      <c r="C10" s="27">
        <f>SUM(C11:C13)</f>
        <v>8000</v>
      </c>
      <c r="D10" s="27">
        <f>SUM(D11:D13)</f>
        <v>3000</v>
      </c>
      <c r="E10" s="164">
        <f>D10/C10</f>
        <v>0.375</v>
      </c>
    </row>
    <row r="11" spans="1:5" s="114" customFormat="1" ht="15.75">
      <c r="A11" s="23" t="s">
        <v>205</v>
      </c>
      <c r="B11" s="26"/>
      <c r="C11" s="26"/>
      <c r="D11" s="26"/>
      <c r="E11" s="23"/>
    </row>
    <row r="12" spans="1:5" s="114" customFormat="1" ht="15.75">
      <c r="A12" s="23" t="s">
        <v>206</v>
      </c>
      <c r="B12" s="26"/>
      <c r="C12" s="26"/>
      <c r="D12" s="26"/>
      <c r="E12" s="23"/>
    </row>
    <row r="13" spans="1:5" s="114" customFormat="1" ht="15.75">
      <c r="A13" s="23" t="s">
        <v>207</v>
      </c>
      <c r="B13" s="26"/>
      <c r="C13" s="26">
        <v>8000</v>
      </c>
      <c r="D13" s="26">
        <v>3000</v>
      </c>
      <c r="E13" s="165">
        <f>D13/C13</f>
        <v>0.375</v>
      </c>
    </row>
    <row r="14" spans="1:5" s="114" customFormat="1" ht="15.75">
      <c r="A14" s="113" t="s">
        <v>208</v>
      </c>
      <c r="B14" s="27">
        <f>B9+B10</f>
        <v>0</v>
      </c>
      <c r="C14" s="27">
        <f>C9+C10</f>
        <v>8000</v>
      </c>
      <c r="D14" s="27">
        <f>D9+D10</f>
        <v>3000</v>
      </c>
      <c r="E14" s="164">
        <f>D14/C14</f>
        <v>0.375</v>
      </c>
    </row>
    <row r="15" spans="1:5" s="114" customFormat="1" ht="15.75">
      <c r="A15" s="23" t="s">
        <v>209</v>
      </c>
      <c r="B15" s="26"/>
      <c r="C15" s="26"/>
      <c r="D15" s="26"/>
      <c r="E15" s="23"/>
    </row>
    <row r="16" spans="1:5" s="114" customFormat="1" ht="15.75">
      <c r="A16" s="23" t="s">
        <v>210</v>
      </c>
      <c r="B16" s="26"/>
      <c r="C16" s="26"/>
      <c r="D16" s="26"/>
      <c r="E16" s="23"/>
    </row>
    <row r="17" spans="1:5" s="114" customFormat="1" ht="15.75">
      <c r="A17" s="113" t="s">
        <v>211</v>
      </c>
      <c r="B17" s="27">
        <f>B20+B19+B18</f>
        <v>245061</v>
      </c>
      <c r="C17" s="27">
        <f>C20+C19+C18</f>
        <v>254474</v>
      </c>
      <c r="D17" s="27">
        <f>D20+D19+D18</f>
        <v>192459</v>
      </c>
      <c r="E17" s="164">
        <f>D17/C17</f>
        <v>0.756301233131872</v>
      </c>
    </row>
    <row r="18" spans="1:5" s="114" customFormat="1" ht="15.75">
      <c r="A18" s="23" t="s">
        <v>212</v>
      </c>
      <c r="B18" s="26">
        <v>1500</v>
      </c>
      <c r="C18" s="26">
        <v>1500</v>
      </c>
      <c r="D18" s="26">
        <v>995</v>
      </c>
      <c r="E18" s="165">
        <f>D18/C18</f>
        <v>0.6633333333333333</v>
      </c>
    </row>
    <row r="19" spans="1:5" s="114" customFormat="1" ht="15.75">
      <c r="A19" s="23" t="s">
        <v>213</v>
      </c>
      <c r="B19" s="26"/>
      <c r="C19" s="26"/>
      <c r="D19" s="26"/>
      <c r="E19" s="23"/>
    </row>
    <row r="20" spans="1:5" s="114" customFormat="1" ht="15.75">
      <c r="A20" s="23" t="s">
        <v>214</v>
      </c>
      <c r="B20" s="27">
        <f>SUM(B21:B23)</f>
        <v>243561</v>
      </c>
      <c r="C20" s="27">
        <f>SUM(C21:C23)</f>
        <v>252974</v>
      </c>
      <c r="D20" s="27">
        <f>SUM(D21:D23)</f>
        <v>191464</v>
      </c>
      <c r="E20" s="164">
        <f>D20/C20</f>
        <v>0.7568524828638516</v>
      </c>
    </row>
    <row r="21" spans="1:5" s="114" customFormat="1" ht="15.75">
      <c r="A21" s="23" t="s">
        <v>215</v>
      </c>
      <c r="B21" s="26"/>
      <c r="C21" s="26"/>
      <c r="D21" s="26"/>
      <c r="E21" s="23"/>
    </row>
    <row r="22" spans="1:5" s="114" customFormat="1" ht="15.75">
      <c r="A22" s="23" t="s">
        <v>216</v>
      </c>
      <c r="B22" s="26"/>
      <c r="C22" s="26"/>
      <c r="D22" s="26"/>
      <c r="E22" s="23"/>
    </row>
    <row r="23" spans="1:5" s="114" customFormat="1" ht="15.75">
      <c r="A23" s="23" t="s">
        <v>217</v>
      </c>
      <c r="B23" s="27">
        <f>SUM(B24:B26)</f>
        <v>243561</v>
      </c>
      <c r="C23" s="27">
        <f>SUM(C24:C26)</f>
        <v>252974</v>
      </c>
      <c r="D23" s="27">
        <f>SUM(D24:D26)</f>
        <v>191464</v>
      </c>
      <c r="E23" s="164">
        <f>D23/C23</f>
        <v>0.7568524828638516</v>
      </c>
    </row>
    <row r="24" spans="1:5" s="114" customFormat="1" ht="15.75">
      <c r="A24" s="23" t="s">
        <v>218</v>
      </c>
      <c r="B24" s="26">
        <v>86792</v>
      </c>
      <c r="C24" s="26">
        <v>86792</v>
      </c>
      <c r="D24" s="26">
        <v>66763</v>
      </c>
      <c r="E24" s="165">
        <f>D24/C24</f>
        <v>0.7692298829385197</v>
      </c>
    </row>
    <row r="25" spans="1:5" s="114" customFormat="1" ht="15.75">
      <c r="A25" s="115" t="s">
        <v>219</v>
      </c>
      <c r="B25" s="26"/>
      <c r="C25" s="26">
        <v>19021</v>
      </c>
      <c r="D25" s="26">
        <v>13454</v>
      </c>
      <c r="E25" s="165">
        <f>D25/C25</f>
        <v>0.7073234845696862</v>
      </c>
    </row>
    <row r="26" spans="1:5" s="114" customFormat="1" ht="15.75">
      <c r="A26" s="23" t="s">
        <v>220</v>
      </c>
      <c r="B26" s="26">
        <v>156769</v>
      </c>
      <c r="C26" s="26">
        <v>147161</v>
      </c>
      <c r="D26" s="26">
        <v>111247</v>
      </c>
      <c r="E26" s="165">
        <f>D26/C26</f>
        <v>0.755954362908651</v>
      </c>
    </row>
    <row r="27" spans="1:5" s="114" customFormat="1" ht="15.75">
      <c r="A27" s="113" t="s">
        <v>221</v>
      </c>
      <c r="B27" s="27">
        <f>B14+B17</f>
        <v>245061</v>
      </c>
      <c r="C27" s="27">
        <f>C14+C17</f>
        <v>262474</v>
      </c>
      <c r="D27" s="27">
        <f>D14+D17</f>
        <v>195459</v>
      </c>
      <c r="E27" s="164">
        <f>D27/C27</f>
        <v>0.74467947301447</v>
      </c>
    </row>
    <row r="28" spans="1:5" s="114" customFormat="1" ht="15.75">
      <c r="A28" s="113" t="s">
        <v>222</v>
      </c>
      <c r="B28" s="26"/>
      <c r="C28" s="26"/>
      <c r="D28" s="26"/>
      <c r="E28" s="23"/>
    </row>
    <row r="29" spans="1:5" s="114" customFormat="1" ht="15.75">
      <c r="A29" s="23" t="s">
        <v>499</v>
      </c>
      <c r="B29" s="26">
        <v>1890</v>
      </c>
      <c r="C29" s="26">
        <v>1890</v>
      </c>
      <c r="D29" s="26">
        <v>380</v>
      </c>
      <c r="E29" s="165">
        <f>D29/C29</f>
        <v>0.20105820105820105</v>
      </c>
    </row>
    <row r="30" spans="1:5" s="114" customFormat="1" ht="15.75">
      <c r="A30" s="113" t="s">
        <v>498</v>
      </c>
      <c r="B30" s="26"/>
      <c r="C30" s="26"/>
      <c r="D30" s="26">
        <v>360</v>
      </c>
      <c r="E30" s="165"/>
    </row>
    <row r="31" spans="1:5" s="114" customFormat="1" ht="15.75">
      <c r="A31" s="111" t="s">
        <v>223</v>
      </c>
      <c r="B31" s="27">
        <f>B8+B17+B29</f>
        <v>246951</v>
      </c>
      <c r="C31" s="27">
        <f>C8+C17+C29</f>
        <v>264364</v>
      </c>
      <c r="D31" s="27">
        <f>D8+D17+D29-D30</f>
        <v>195479</v>
      </c>
      <c r="E31" s="164">
        <f>D31/C31</f>
        <v>0.7394312387465767</v>
      </c>
    </row>
    <row r="32" spans="1:5" s="114" customFormat="1" ht="7.5" customHeight="1">
      <c r="A32" s="23"/>
      <c r="B32" s="26"/>
      <c r="C32" s="26"/>
      <c r="D32" s="26"/>
      <c r="E32" s="23"/>
    </row>
    <row r="33" spans="1:5" s="114" customFormat="1" ht="15.75">
      <c r="A33" s="111" t="s">
        <v>466</v>
      </c>
      <c r="B33" s="26"/>
      <c r="C33" s="26"/>
      <c r="D33" s="26"/>
      <c r="E33" s="23"/>
    </row>
    <row r="34" spans="1:5" s="114" customFormat="1" ht="15.75">
      <c r="A34" s="113" t="s">
        <v>224</v>
      </c>
      <c r="B34" s="27">
        <f>SUM(B35:B36)</f>
        <v>0</v>
      </c>
      <c r="C34" s="27">
        <f>SUM(C35:C36)</f>
        <v>8000</v>
      </c>
      <c r="D34" s="27">
        <f>SUM(D35:D36)</f>
        <v>7750</v>
      </c>
      <c r="E34" s="164">
        <f>D34/C34</f>
        <v>0.96875</v>
      </c>
    </row>
    <row r="35" spans="1:5" s="114" customFormat="1" ht="15.75">
      <c r="A35" s="23" t="s">
        <v>225</v>
      </c>
      <c r="B35" s="26"/>
      <c r="C35" s="26"/>
      <c r="D35" s="26"/>
      <c r="E35" s="164"/>
    </row>
    <row r="36" spans="1:5" s="114" customFormat="1" ht="15.75">
      <c r="A36" s="23" t="s">
        <v>226</v>
      </c>
      <c r="B36" s="26"/>
      <c r="C36" s="26">
        <v>8000</v>
      </c>
      <c r="D36" s="26">
        <v>7750</v>
      </c>
      <c r="E36" s="164">
        <f>D36/C36</f>
        <v>0.96875</v>
      </c>
    </row>
    <row r="37" spans="1:5" s="114" customFormat="1" ht="15.75">
      <c r="A37" s="23" t="s">
        <v>487</v>
      </c>
      <c r="B37" s="26"/>
      <c r="C37" s="26"/>
      <c r="D37" s="26"/>
      <c r="E37" s="23"/>
    </row>
    <row r="38" spans="1:5" s="114" customFormat="1" ht="15.75">
      <c r="A38" s="113" t="s">
        <v>227</v>
      </c>
      <c r="B38" s="27">
        <f>SUM(B39:B43)</f>
        <v>246951</v>
      </c>
      <c r="C38" s="27">
        <f>SUM(C39:C43)</f>
        <v>256364</v>
      </c>
      <c r="D38" s="27">
        <f>SUM(D39:D43)</f>
        <v>186921</v>
      </c>
      <c r="E38" s="164">
        <f>D38/C38</f>
        <v>0.7291234338674697</v>
      </c>
    </row>
    <row r="39" spans="1:5" s="114" customFormat="1" ht="15.75">
      <c r="A39" s="23" t="s">
        <v>228</v>
      </c>
      <c r="B39" s="26">
        <v>166145</v>
      </c>
      <c r="C39" s="26">
        <v>173276</v>
      </c>
      <c r="D39" s="26">
        <v>126815</v>
      </c>
      <c r="E39" s="165">
        <f>D39/C39</f>
        <v>0.7318670791107827</v>
      </c>
    </row>
    <row r="40" spans="1:5" s="114" customFormat="1" ht="15.75">
      <c r="A40" s="23" t="s">
        <v>229</v>
      </c>
      <c r="B40" s="26">
        <v>48044</v>
      </c>
      <c r="C40" s="26">
        <v>50326</v>
      </c>
      <c r="D40" s="26">
        <v>35921</v>
      </c>
      <c r="E40" s="165">
        <f>D40/C40</f>
        <v>0.7137662440885427</v>
      </c>
    </row>
    <row r="41" spans="1:5" s="114" customFormat="1" ht="15.75">
      <c r="A41" s="23" t="s">
        <v>230</v>
      </c>
      <c r="B41" s="26">
        <v>32762</v>
      </c>
      <c r="C41" s="26">
        <v>32762</v>
      </c>
      <c r="D41" s="26">
        <v>24185</v>
      </c>
      <c r="E41" s="165">
        <f>D41/C41</f>
        <v>0.7382027959221049</v>
      </c>
    </row>
    <row r="42" spans="1:5" s="114" customFormat="1" ht="15.75">
      <c r="A42" s="23" t="s">
        <v>623</v>
      </c>
      <c r="B42" s="26"/>
      <c r="C42" s="26"/>
      <c r="D42" s="26"/>
      <c r="E42" s="23"/>
    </row>
    <row r="43" spans="1:5" s="114" customFormat="1" ht="15.75">
      <c r="A43" s="23" t="s">
        <v>231</v>
      </c>
      <c r="B43" s="26"/>
      <c r="C43" s="26"/>
      <c r="D43" s="26"/>
      <c r="E43" s="23"/>
    </row>
    <row r="44" spans="1:5" s="114" customFormat="1" ht="15.75">
      <c r="A44" s="113" t="s">
        <v>232</v>
      </c>
      <c r="B44" s="27">
        <f>B34+B38</f>
        <v>246951</v>
      </c>
      <c r="C44" s="27">
        <f>C34+C38</f>
        <v>264364</v>
      </c>
      <c r="D44" s="27">
        <f>D34+D38</f>
        <v>194671</v>
      </c>
      <c r="E44" s="164">
        <f>D44/C44</f>
        <v>0.7363748468021365</v>
      </c>
    </row>
    <row r="45" spans="1:5" s="114" customFormat="1" ht="15.75">
      <c r="A45" s="113" t="s">
        <v>233</v>
      </c>
      <c r="B45" s="27">
        <f>SUM(B46:B47)</f>
        <v>0</v>
      </c>
      <c r="C45" s="27">
        <f>SUM(C46:C47)</f>
        <v>0</v>
      </c>
      <c r="D45" s="27">
        <f>SUM(D46:D47)</f>
        <v>635</v>
      </c>
      <c r="E45" s="23"/>
    </row>
    <row r="46" spans="1:5" s="114" customFormat="1" ht="15.75">
      <c r="A46" s="23" t="s">
        <v>234</v>
      </c>
      <c r="B46" s="27"/>
      <c r="C46" s="26"/>
      <c r="D46" s="26"/>
      <c r="E46" s="23"/>
    </row>
    <row r="47" spans="1:5" s="114" customFormat="1" ht="15.75">
      <c r="A47" s="23" t="s">
        <v>488</v>
      </c>
      <c r="B47" s="27"/>
      <c r="C47" s="26"/>
      <c r="D47" s="26">
        <v>635</v>
      </c>
      <c r="E47" s="23"/>
    </row>
    <row r="48" spans="1:5" s="114" customFormat="1" ht="15.75">
      <c r="A48" s="111" t="s">
        <v>235</v>
      </c>
      <c r="B48" s="27">
        <f>SUM(B44:B46)</f>
        <v>246951</v>
      </c>
      <c r="C48" s="27">
        <f>SUM(C44:C46)</f>
        <v>264364</v>
      </c>
      <c r="D48" s="27">
        <f>D44+D45</f>
        <v>195306</v>
      </c>
      <c r="E48" s="164">
        <f>D48/C48</f>
        <v>0.7387768379960963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0">
      <selection activeCell="D23" sqref="D23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245</v>
      </c>
      <c r="B1" s="258"/>
      <c r="C1" s="258"/>
      <c r="D1" s="258"/>
      <c r="E1" s="258"/>
    </row>
    <row r="2" spans="1:5" ht="15.75">
      <c r="A2" s="259" t="s">
        <v>76</v>
      </c>
      <c r="B2" s="259"/>
      <c r="C2" s="259"/>
      <c r="D2" s="259"/>
      <c r="E2" s="259"/>
    </row>
    <row r="3" spans="1:5" ht="15.75">
      <c r="A3" s="259" t="s">
        <v>898</v>
      </c>
      <c r="B3" s="259"/>
      <c r="C3" s="259"/>
      <c r="D3" s="259"/>
      <c r="E3" s="259"/>
    </row>
    <row r="4" spans="1:5" ht="15.75">
      <c r="A4" s="259" t="s">
        <v>200</v>
      </c>
      <c r="B4" s="259"/>
      <c r="C4" s="259"/>
      <c r="D4" s="259"/>
      <c r="E4" s="259"/>
    </row>
    <row r="5" ht="6.75" customHeight="1"/>
    <row r="6" spans="1:5" ht="25.5">
      <c r="A6" s="157" t="s">
        <v>344</v>
      </c>
      <c r="B6" s="157" t="s">
        <v>864</v>
      </c>
      <c r="C6" s="157" t="s">
        <v>863</v>
      </c>
      <c r="D6" s="157" t="s">
        <v>899</v>
      </c>
      <c r="E6" s="157" t="s">
        <v>865</v>
      </c>
    </row>
    <row r="7" spans="1:5" ht="15.75">
      <c r="A7" s="111" t="s">
        <v>201</v>
      </c>
      <c r="B7" s="162"/>
      <c r="C7" s="163"/>
      <c r="D7" s="163"/>
      <c r="E7" s="24"/>
    </row>
    <row r="8" spans="1:5" s="114" customFormat="1" ht="15.75">
      <c r="A8" s="113" t="s">
        <v>202</v>
      </c>
      <c r="B8" s="27">
        <f>B14+B16</f>
        <v>0</v>
      </c>
      <c r="C8" s="27">
        <f>C14+C16</f>
        <v>0</v>
      </c>
      <c r="D8" s="27">
        <f>D14+D16</f>
        <v>0</v>
      </c>
      <c r="E8" s="164"/>
    </row>
    <row r="9" spans="1:5" s="114" customFormat="1" ht="15.75">
      <c r="A9" s="23" t="s">
        <v>203</v>
      </c>
      <c r="B9" s="26"/>
      <c r="C9" s="26"/>
      <c r="D9" s="26"/>
      <c r="E9" s="23"/>
    </row>
    <row r="10" spans="1:5" s="114" customFormat="1" ht="15.75">
      <c r="A10" s="23" t="s">
        <v>204</v>
      </c>
      <c r="B10" s="27">
        <f>SUM(B11:B13)</f>
        <v>0</v>
      </c>
      <c r="C10" s="27">
        <f>SUM(C11:C13)</f>
        <v>0</v>
      </c>
      <c r="D10" s="27">
        <f>SUM(D11:D13)</f>
        <v>0</v>
      </c>
      <c r="E10" s="164"/>
    </row>
    <row r="11" spans="1:5" s="114" customFormat="1" ht="15.75">
      <c r="A11" s="23" t="s">
        <v>205</v>
      </c>
      <c r="B11" s="26"/>
      <c r="C11" s="26"/>
      <c r="D11" s="26"/>
      <c r="E11" s="23"/>
    </row>
    <row r="12" spans="1:5" s="114" customFormat="1" ht="15.75">
      <c r="A12" s="23" t="s">
        <v>206</v>
      </c>
      <c r="B12" s="26"/>
      <c r="C12" s="26"/>
      <c r="D12" s="26"/>
      <c r="E12" s="23"/>
    </row>
    <row r="13" spans="1:5" s="114" customFormat="1" ht="15.75">
      <c r="A13" s="23" t="s">
        <v>207</v>
      </c>
      <c r="B13" s="26"/>
      <c r="C13" s="26"/>
      <c r="D13" s="26"/>
      <c r="E13" s="23"/>
    </row>
    <row r="14" spans="1:5" s="114" customFormat="1" ht="15.75">
      <c r="A14" s="113" t="s">
        <v>208</v>
      </c>
      <c r="B14" s="27">
        <f>B9+B10</f>
        <v>0</v>
      </c>
      <c r="C14" s="27">
        <f>C9+C10</f>
        <v>0</v>
      </c>
      <c r="D14" s="27">
        <f>D9+D10</f>
        <v>0</v>
      </c>
      <c r="E14" s="164"/>
    </row>
    <row r="15" spans="1:5" s="114" customFormat="1" ht="15.75">
      <c r="A15" s="23" t="s">
        <v>209</v>
      </c>
      <c r="B15" s="26"/>
      <c r="C15" s="26"/>
      <c r="D15" s="26"/>
      <c r="E15" s="23"/>
    </row>
    <row r="16" spans="1:5" s="114" customFormat="1" ht="15.75">
      <c r="A16" s="23" t="s">
        <v>210</v>
      </c>
      <c r="B16" s="26"/>
      <c r="C16" s="26"/>
      <c r="D16" s="26"/>
      <c r="E16" s="23"/>
    </row>
    <row r="17" spans="1:5" s="114" customFormat="1" ht="15.75">
      <c r="A17" s="113" t="s">
        <v>211</v>
      </c>
      <c r="B17" s="27">
        <f>B20+B19+B18</f>
        <v>103041</v>
      </c>
      <c r="C17" s="27">
        <f>C20+C19+C18</f>
        <v>108089</v>
      </c>
      <c r="D17" s="27">
        <f>D20+D19+D18</f>
        <v>78451</v>
      </c>
      <c r="E17" s="164">
        <f>D17/C17</f>
        <v>0.7258000351562138</v>
      </c>
    </row>
    <row r="18" spans="1:5" s="114" customFormat="1" ht="15.75">
      <c r="A18" s="23" t="s">
        <v>212</v>
      </c>
      <c r="B18" s="26"/>
      <c r="C18" s="26"/>
      <c r="D18" s="26"/>
      <c r="E18" s="23"/>
    </row>
    <row r="19" spans="1:5" s="114" customFormat="1" ht="15.75">
      <c r="A19" s="23" t="s">
        <v>213</v>
      </c>
      <c r="B19" s="26"/>
      <c r="C19" s="26"/>
      <c r="D19" s="26"/>
      <c r="E19" s="23"/>
    </row>
    <row r="20" spans="1:5" s="114" customFormat="1" ht="15.75">
      <c r="A20" s="23" t="s">
        <v>214</v>
      </c>
      <c r="B20" s="27">
        <f>SUM(B21:B23)</f>
        <v>103041</v>
      </c>
      <c r="C20" s="27">
        <f>SUM(C21:C23)</f>
        <v>108089</v>
      </c>
      <c r="D20" s="27">
        <f>SUM(D21:D23)</f>
        <v>78451</v>
      </c>
      <c r="E20" s="164">
        <f>D20/C20</f>
        <v>0.7258000351562138</v>
      </c>
    </row>
    <row r="21" spans="1:5" s="114" customFormat="1" ht="15.75">
      <c r="A21" s="23" t="s">
        <v>215</v>
      </c>
      <c r="B21" s="26"/>
      <c r="C21" s="26"/>
      <c r="D21" s="26"/>
      <c r="E21" s="23"/>
    </row>
    <row r="22" spans="1:5" s="114" customFormat="1" ht="15.75">
      <c r="A22" s="23" t="s">
        <v>216</v>
      </c>
      <c r="B22" s="26"/>
      <c r="C22" s="26"/>
      <c r="D22" s="26"/>
      <c r="E22" s="23"/>
    </row>
    <row r="23" spans="1:5" s="114" customFormat="1" ht="15.75">
      <c r="A23" s="23" t="s">
        <v>217</v>
      </c>
      <c r="B23" s="27">
        <f>SUM(B24:B26)</f>
        <v>103041</v>
      </c>
      <c r="C23" s="27">
        <f>SUM(C24:C26)</f>
        <v>108089</v>
      </c>
      <c r="D23" s="27">
        <f>SUM(D24:D26)</f>
        <v>78451</v>
      </c>
      <c r="E23" s="164">
        <f>D23/C23</f>
        <v>0.7258000351562138</v>
      </c>
    </row>
    <row r="24" spans="1:5" s="114" customFormat="1" ht="15.75">
      <c r="A24" s="23" t="s">
        <v>218</v>
      </c>
      <c r="B24" s="26">
        <v>36195</v>
      </c>
      <c r="C24" s="26">
        <v>36195</v>
      </c>
      <c r="D24" s="26">
        <v>27842</v>
      </c>
      <c r="E24" s="165">
        <f>D24/C24</f>
        <v>0.7692222682690979</v>
      </c>
    </row>
    <row r="25" spans="1:5" s="114" customFormat="1" ht="15.75">
      <c r="A25" s="115" t="s">
        <v>219</v>
      </c>
      <c r="B25" s="26"/>
      <c r="C25" s="26">
        <v>5480</v>
      </c>
      <c r="D25" s="26">
        <v>4796</v>
      </c>
      <c r="E25" s="165">
        <f>D25/C25</f>
        <v>0.8751824817518248</v>
      </c>
    </row>
    <row r="26" spans="1:5" s="114" customFormat="1" ht="15.75">
      <c r="A26" s="23" t="s">
        <v>220</v>
      </c>
      <c r="B26" s="26">
        <v>66846</v>
      </c>
      <c r="C26" s="26">
        <v>66414</v>
      </c>
      <c r="D26" s="26">
        <v>45813</v>
      </c>
      <c r="E26" s="165">
        <f>D26/C26</f>
        <v>0.6898093775408799</v>
      </c>
    </row>
    <row r="27" spans="1:5" s="114" customFormat="1" ht="15.75">
      <c r="A27" s="113" t="s">
        <v>221</v>
      </c>
      <c r="B27" s="27">
        <f>B14+B17</f>
        <v>103041</v>
      </c>
      <c r="C27" s="27">
        <f>C14+C17</f>
        <v>108089</v>
      </c>
      <c r="D27" s="27">
        <f>D14+D17</f>
        <v>78451</v>
      </c>
      <c r="E27" s="164">
        <f>D27/C27</f>
        <v>0.7258000351562138</v>
      </c>
    </row>
    <row r="28" spans="1:5" s="114" customFormat="1" ht="15.75">
      <c r="A28" s="113" t="s">
        <v>222</v>
      </c>
      <c r="B28" s="26"/>
      <c r="C28" s="26"/>
      <c r="D28" s="26"/>
      <c r="E28" s="164"/>
    </row>
    <row r="29" spans="1:5" s="114" customFormat="1" ht="15.75">
      <c r="A29" s="23" t="s">
        <v>499</v>
      </c>
      <c r="B29" s="26">
        <v>472</v>
      </c>
      <c r="C29" s="26">
        <v>472</v>
      </c>
      <c r="D29" s="26">
        <v>4</v>
      </c>
      <c r="E29" s="165">
        <f>D29/C29</f>
        <v>0.00847457627118644</v>
      </c>
    </row>
    <row r="30" spans="1:5" s="114" customFormat="1" ht="15.75">
      <c r="A30" s="113" t="s">
        <v>498</v>
      </c>
      <c r="B30" s="26"/>
      <c r="C30" s="26"/>
      <c r="D30" s="26"/>
      <c r="E30" s="23"/>
    </row>
    <row r="31" spans="1:5" s="114" customFormat="1" ht="15.75">
      <c r="A31" s="111" t="s">
        <v>223</v>
      </c>
      <c r="B31" s="27">
        <f>B8+B17+B29</f>
        <v>103513</v>
      </c>
      <c r="C31" s="27">
        <f>C8+C17+C29</f>
        <v>108561</v>
      </c>
      <c r="D31" s="27">
        <f>D8+D17+D29</f>
        <v>78455</v>
      </c>
      <c r="E31" s="164">
        <f>D31/C31</f>
        <v>0.7226812575418429</v>
      </c>
    </row>
    <row r="32" spans="1:5" s="114" customFormat="1" ht="12" customHeight="1">
      <c r="A32" s="23"/>
      <c r="B32" s="26"/>
      <c r="C32" s="26"/>
      <c r="D32" s="26"/>
      <c r="E32" s="23"/>
    </row>
    <row r="33" spans="1:5" s="114" customFormat="1" ht="15.75">
      <c r="A33" s="111" t="s">
        <v>466</v>
      </c>
      <c r="B33" s="26"/>
      <c r="C33" s="26"/>
      <c r="D33" s="26"/>
      <c r="E33" s="23"/>
    </row>
    <row r="34" spans="1:5" s="114" customFormat="1" ht="15.75">
      <c r="A34" s="113" t="s">
        <v>224</v>
      </c>
      <c r="B34" s="27">
        <f>SUM(B35:B36)</f>
        <v>0</v>
      </c>
      <c r="C34" s="27">
        <f>SUM(C35:C36)</f>
        <v>0</v>
      </c>
      <c r="D34" s="27">
        <f>SUM(D35:D36)</f>
        <v>208</v>
      </c>
      <c r="E34" s="164"/>
    </row>
    <row r="35" spans="1:5" s="114" customFormat="1" ht="15.75">
      <c r="A35" s="23" t="s">
        <v>225</v>
      </c>
      <c r="B35" s="26"/>
      <c r="C35" s="26"/>
      <c r="D35" s="26"/>
      <c r="E35" s="23"/>
    </row>
    <row r="36" spans="1:5" s="114" customFormat="1" ht="15.75">
      <c r="A36" s="23" t="s">
        <v>226</v>
      </c>
      <c r="B36" s="26"/>
      <c r="C36" s="26"/>
      <c r="D36" s="26">
        <v>208</v>
      </c>
      <c r="E36" s="23"/>
    </row>
    <row r="37" spans="1:5" s="114" customFormat="1" ht="15.75">
      <c r="A37" s="23" t="s">
        <v>489</v>
      </c>
      <c r="B37" s="26"/>
      <c r="C37" s="26"/>
      <c r="D37" s="26"/>
      <c r="E37" s="23"/>
    </row>
    <row r="38" spans="1:5" s="114" customFormat="1" ht="15.75">
      <c r="A38" s="113" t="s">
        <v>227</v>
      </c>
      <c r="B38" s="27">
        <f>SUM(B39:B43)</f>
        <v>103513</v>
      </c>
      <c r="C38" s="27">
        <f>SUM(C39:C43)</f>
        <v>108561</v>
      </c>
      <c r="D38" s="27">
        <f>SUM(D39:D43)</f>
        <v>74886</v>
      </c>
      <c r="E38" s="164">
        <f>D38/C38</f>
        <v>0.689805731339984</v>
      </c>
    </row>
    <row r="39" spans="1:5" s="114" customFormat="1" ht="15.75">
      <c r="A39" s="23" t="s">
        <v>228</v>
      </c>
      <c r="B39" s="26">
        <v>69881</v>
      </c>
      <c r="C39" s="26">
        <v>72281</v>
      </c>
      <c r="D39" s="26">
        <v>50976</v>
      </c>
      <c r="E39" s="165">
        <f>D39/C39</f>
        <v>0.7052475754347616</v>
      </c>
    </row>
    <row r="40" spans="1:5" s="114" customFormat="1" ht="15.75">
      <c r="A40" s="23" t="s">
        <v>229</v>
      </c>
      <c r="B40" s="26">
        <v>20123</v>
      </c>
      <c r="C40" s="26">
        <v>20891</v>
      </c>
      <c r="D40" s="26">
        <v>15084</v>
      </c>
      <c r="E40" s="165">
        <f>D40/C40</f>
        <v>0.7220334115169211</v>
      </c>
    </row>
    <row r="41" spans="1:5" s="114" customFormat="1" ht="15.75">
      <c r="A41" s="23" t="s">
        <v>230</v>
      </c>
      <c r="B41" s="26">
        <v>13509</v>
      </c>
      <c r="C41" s="26">
        <v>15389</v>
      </c>
      <c r="D41" s="26">
        <v>8826</v>
      </c>
      <c r="E41" s="165">
        <f>D41/C41</f>
        <v>0.5735265449346936</v>
      </c>
    </row>
    <row r="42" spans="1:5" s="114" customFormat="1" ht="15.75">
      <c r="A42" s="23" t="s">
        <v>623</v>
      </c>
      <c r="B42" s="26"/>
      <c r="C42" s="26"/>
      <c r="D42" s="26"/>
      <c r="E42" s="23"/>
    </row>
    <row r="43" spans="1:5" s="114" customFormat="1" ht="15.75">
      <c r="A43" s="23" t="s">
        <v>231</v>
      </c>
      <c r="B43" s="26"/>
      <c r="C43" s="26"/>
      <c r="D43" s="26"/>
      <c r="E43" s="23"/>
    </row>
    <row r="44" spans="1:5" s="114" customFormat="1" ht="15.75">
      <c r="A44" s="113" t="s">
        <v>232</v>
      </c>
      <c r="B44" s="27">
        <f>B34+B38</f>
        <v>103513</v>
      </c>
      <c r="C44" s="27">
        <f>C34+C38</f>
        <v>108561</v>
      </c>
      <c r="D44" s="27">
        <f>D34+D38</f>
        <v>75094</v>
      </c>
      <c r="E44" s="164">
        <f>D44/C44</f>
        <v>0.6917217048479657</v>
      </c>
    </row>
    <row r="45" spans="1:5" s="114" customFormat="1" ht="15.75">
      <c r="A45" s="113" t="s">
        <v>233</v>
      </c>
      <c r="B45" s="27">
        <f>SUM(B46:B47)</f>
        <v>0</v>
      </c>
      <c r="C45" s="27">
        <f>SUM(C46:C47)</f>
        <v>0</v>
      </c>
      <c r="D45" s="27">
        <f>SUM(D46:D47)</f>
        <v>3274</v>
      </c>
      <c r="E45" s="23"/>
    </row>
    <row r="46" spans="1:5" s="114" customFormat="1" ht="15.75">
      <c r="A46" s="23" t="s">
        <v>234</v>
      </c>
      <c r="B46" s="27"/>
      <c r="C46" s="26"/>
      <c r="D46" s="26"/>
      <c r="E46" s="23"/>
    </row>
    <row r="47" spans="1:5" s="114" customFormat="1" ht="15.75">
      <c r="A47" s="23" t="s">
        <v>488</v>
      </c>
      <c r="B47" s="27"/>
      <c r="C47" s="26"/>
      <c r="D47" s="26">
        <v>3274</v>
      </c>
      <c r="E47" s="23"/>
    </row>
    <row r="48" spans="1:5" s="114" customFormat="1" ht="15.75">
      <c r="A48" s="111" t="s">
        <v>235</v>
      </c>
      <c r="B48" s="27">
        <f>SUM(B44:B46)</f>
        <v>103513</v>
      </c>
      <c r="C48" s="27">
        <f>SUM(C44:C46)</f>
        <v>108561</v>
      </c>
      <c r="D48" s="27">
        <f>D44+D45</f>
        <v>78368</v>
      </c>
      <c r="E48" s="164">
        <f>D48/C48</f>
        <v>0.7218798647764851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22">
      <selection activeCell="D23" sqref="D23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246</v>
      </c>
      <c r="B1" s="258"/>
      <c r="C1" s="258"/>
      <c r="D1" s="258"/>
      <c r="E1" s="258"/>
    </row>
    <row r="2" spans="1:5" ht="15.75">
      <c r="A2" s="259" t="s">
        <v>77</v>
      </c>
      <c r="B2" s="259"/>
      <c r="C2" s="259"/>
      <c r="D2" s="259"/>
      <c r="E2" s="259"/>
    </row>
    <row r="3" spans="1:5" ht="15.75">
      <c r="A3" s="259" t="s">
        <v>898</v>
      </c>
      <c r="B3" s="259"/>
      <c r="C3" s="259"/>
      <c r="D3" s="259"/>
      <c r="E3" s="259"/>
    </row>
    <row r="4" spans="1:5" ht="15.75">
      <c r="A4" s="259" t="s">
        <v>200</v>
      </c>
      <c r="B4" s="259"/>
      <c r="C4" s="259"/>
      <c r="D4" s="259"/>
      <c r="E4" s="259"/>
    </row>
    <row r="5" ht="10.5" customHeight="1"/>
    <row r="6" spans="1:5" ht="25.5">
      <c r="A6" s="157" t="s">
        <v>344</v>
      </c>
      <c r="B6" s="157" t="s">
        <v>864</v>
      </c>
      <c r="C6" s="157" t="s">
        <v>863</v>
      </c>
      <c r="D6" s="157" t="s">
        <v>899</v>
      </c>
      <c r="E6" s="157" t="s">
        <v>865</v>
      </c>
    </row>
    <row r="7" spans="1:5" ht="15.75">
      <c r="A7" s="111" t="s">
        <v>201</v>
      </c>
      <c r="B7" s="111"/>
      <c r="C7" s="24"/>
      <c r="D7" s="24"/>
      <c r="E7" s="24"/>
    </row>
    <row r="8" spans="1:5" s="114" customFormat="1" ht="15.75">
      <c r="A8" s="113" t="s">
        <v>202</v>
      </c>
      <c r="B8" s="27">
        <f>B14+B16</f>
        <v>400</v>
      </c>
      <c r="C8" s="27">
        <f>C14+C16</f>
        <v>900</v>
      </c>
      <c r="D8" s="27">
        <f>D14+D16</f>
        <v>0</v>
      </c>
      <c r="E8" s="164">
        <f aca="true" t="shared" si="0" ref="E8:E14">D8/C8</f>
        <v>0</v>
      </c>
    </row>
    <row r="9" spans="1:5" s="114" customFormat="1" ht="15.75">
      <c r="A9" s="23" t="s">
        <v>203</v>
      </c>
      <c r="B9" s="26"/>
      <c r="C9" s="26"/>
      <c r="D9" s="26"/>
      <c r="E9" s="165"/>
    </row>
    <row r="10" spans="1:5" s="114" customFormat="1" ht="15.75">
      <c r="A10" s="23" t="s">
        <v>204</v>
      </c>
      <c r="B10" s="27">
        <f>SUM(B11:B13)</f>
        <v>400</v>
      </c>
      <c r="C10" s="27">
        <f>SUM(C11:C13)</f>
        <v>900</v>
      </c>
      <c r="D10" s="27">
        <f>SUM(D11:D13)</f>
        <v>0</v>
      </c>
      <c r="E10" s="164">
        <f t="shared" si="0"/>
        <v>0</v>
      </c>
    </row>
    <row r="11" spans="1:5" s="114" customFormat="1" ht="15.75">
      <c r="A11" s="23" t="s">
        <v>205</v>
      </c>
      <c r="B11" s="26"/>
      <c r="C11" s="26"/>
      <c r="D11" s="26"/>
      <c r="E11" s="165"/>
    </row>
    <row r="12" spans="1:5" s="114" customFormat="1" ht="15.75">
      <c r="A12" s="23" t="s">
        <v>206</v>
      </c>
      <c r="B12" s="26">
        <v>400</v>
      </c>
      <c r="C12" s="26">
        <v>400</v>
      </c>
      <c r="D12" s="26"/>
      <c r="E12" s="165">
        <f t="shared" si="0"/>
        <v>0</v>
      </c>
    </row>
    <row r="13" spans="1:5" s="114" customFormat="1" ht="15.75">
      <c r="A13" s="23" t="s">
        <v>207</v>
      </c>
      <c r="B13" s="26"/>
      <c r="C13" s="26">
        <v>500</v>
      </c>
      <c r="D13" s="26"/>
      <c r="E13" s="165"/>
    </row>
    <row r="14" spans="1:5" s="114" customFormat="1" ht="15.75">
      <c r="A14" s="113" t="s">
        <v>208</v>
      </c>
      <c r="B14" s="27">
        <f>B9+B10</f>
        <v>400</v>
      </c>
      <c r="C14" s="27">
        <f>C9+C10</f>
        <v>900</v>
      </c>
      <c r="D14" s="27">
        <f>D9+D10</f>
        <v>0</v>
      </c>
      <c r="E14" s="164">
        <f t="shared" si="0"/>
        <v>0</v>
      </c>
    </row>
    <row r="15" spans="1:5" s="114" customFormat="1" ht="15.75">
      <c r="A15" s="23" t="s">
        <v>209</v>
      </c>
      <c r="B15" s="26"/>
      <c r="C15" s="26"/>
      <c r="D15" s="26"/>
      <c r="E15" s="165"/>
    </row>
    <row r="16" spans="1:5" s="114" customFormat="1" ht="15.75">
      <c r="A16" s="23" t="s">
        <v>210</v>
      </c>
      <c r="B16" s="26"/>
      <c r="C16" s="26"/>
      <c r="D16" s="26"/>
      <c r="E16" s="165"/>
    </row>
    <row r="17" spans="1:5" s="114" customFormat="1" ht="15.75">
      <c r="A17" s="113" t="s">
        <v>211</v>
      </c>
      <c r="B17" s="27">
        <f>B20+B19+B18</f>
        <v>170036</v>
      </c>
      <c r="C17" s="27">
        <f>C20+C19+C18</f>
        <v>181612</v>
      </c>
      <c r="D17" s="27">
        <f>D20+D19+D18</f>
        <v>130438</v>
      </c>
      <c r="E17" s="164">
        <f>D17/C17</f>
        <v>0.7182234654097747</v>
      </c>
    </row>
    <row r="18" spans="1:5" s="114" customFormat="1" ht="15.75">
      <c r="A18" s="23" t="s">
        <v>212</v>
      </c>
      <c r="B18" s="26">
        <v>58527</v>
      </c>
      <c r="C18" s="26">
        <v>58527</v>
      </c>
      <c r="D18" s="26">
        <v>44437</v>
      </c>
      <c r="E18" s="165">
        <f aca="true" t="shared" si="1" ref="E18:E48">D18/C18</f>
        <v>0.759256411570728</v>
      </c>
    </row>
    <row r="19" spans="1:5" s="114" customFormat="1" ht="15.75">
      <c r="A19" s="23" t="s">
        <v>213</v>
      </c>
      <c r="B19" s="26"/>
      <c r="C19" s="26"/>
      <c r="D19" s="26"/>
      <c r="E19" s="165"/>
    </row>
    <row r="20" spans="1:5" s="114" customFormat="1" ht="15.75">
      <c r="A20" s="23" t="s">
        <v>214</v>
      </c>
      <c r="B20" s="27">
        <f>SUM(B21:B23)</f>
        <v>111509</v>
      </c>
      <c r="C20" s="27">
        <f>SUM(C21:C23)</f>
        <v>123085</v>
      </c>
      <c r="D20" s="27">
        <f>SUM(D21:D23)</f>
        <v>86001</v>
      </c>
      <c r="E20" s="164">
        <f t="shared" si="1"/>
        <v>0.6987122720071496</v>
      </c>
    </row>
    <row r="21" spans="1:5" s="114" customFormat="1" ht="15.75">
      <c r="A21" s="23" t="s">
        <v>215</v>
      </c>
      <c r="B21" s="26">
        <v>7700</v>
      </c>
      <c r="C21" s="26">
        <v>7700</v>
      </c>
      <c r="D21" s="26">
        <v>6239</v>
      </c>
      <c r="E21" s="165">
        <f t="shared" si="1"/>
        <v>0.8102597402597402</v>
      </c>
    </row>
    <row r="22" spans="1:5" s="114" customFormat="1" ht="15.75">
      <c r="A22" s="23" t="s">
        <v>216</v>
      </c>
      <c r="B22" s="26"/>
      <c r="C22" s="26"/>
      <c r="D22" s="26"/>
      <c r="E22" s="165"/>
    </row>
    <row r="23" spans="1:5" s="114" customFormat="1" ht="15.75">
      <c r="A23" s="23" t="s">
        <v>217</v>
      </c>
      <c r="B23" s="27">
        <f>SUM(B24:B26)</f>
        <v>103809</v>
      </c>
      <c r="C23" s="27">
        <f>SUM(C24:C26)</f>
        <v>115385</v>
      </c>
      <c r="D23" s="27">
        <f>SUM(D24:D26)</f>
        <v>79762</v>
      </c>
      <c r="E23" s="164">
        <f t="shared" si="1"/>
        <v>0.6912683624387919</v>
      </c>
    </row>
    <row r="24" spans="1:5" s="114" customFormat="1" ht="15.75">
      <c r="A24" s="23" t="s">
        <v>218</v>
      </c>
      <c r="B24" s="26">
        <v>75052</v>
      </c>
      <c r="C24" s="26">
        <v>75052</v>
      </c>
      <c r="D24" s="26">
        <v>57732</v>
      </c>
      <c r="E24" s="165">
        <f t="shared" si="1"/>
        <v>0.7692266695091403</v>
      </c>
    </row>
    <row r="25" spans="1:5" s="114" customFormat="1" ht="15.75">
      <c r="A25" s="115" t="s">
        <v>219</v>
      </c>
      <c r="B25" s="26"/>
      <c r="C25" s="26">
        <v>7852</v>
      </c>
      <c r="D25" s="26">
        <v>5781</v>
      </c>
      <c r="E25" s="165">
        <f t="shared" si="1"/>
        <v>0.7362455425369333</v>
      </c>
    </row>
    <row r="26" spans="1:5" s="114" customFormat="1" ht="15.75">
      <c r="A26" s="23" t="s">
        <v>220</v>
      </c>
      <c r="B26" s="26">
        <v>28757</v>
      </c>
      <c r="C26" s="26">
        <v>32481</v>
      </c>
      <c r="D26" s="26">
        <v>16249</v>
      </c>
      <c r="E26" s="165">
        <f t="shared" si="1"/>
        <v>0.5002616914503863</v>
      </c>
    </row>
    <row r="27" spans="1:5" s="114" customFormat="1" ht="15.75">
      <c r="A27" s="113" t="s">
        <v>221</v>
      </c>
      <c r="B27" s="27">
        <f>B14+B17</f>
        <v>170436</v>
      </c>
      <c r="C27" s="27">
        <f>C14+C17</f>
        <v>182512</v>
      </c>
      <c r="D27" s="27">
        <f>D14+D17</f>
        <v>130438</v>
      </c>
      <c r="E27" s="164">
        <f t="shared" si="1"/>
        <v>0.7146817743490839</v>
      </c>
    </row>
    <row r="28" spans="1:5" s="114" customFormat="1" ht="15.75">
      <c r="A28" s="113" t="s">
        <v>222</v>
      </c>
      <c r="B28" s="26"/>
      <c r="C28" s="26"/>
      <c r="D28" s="26"/>
      <c r="E28" s="165"/>
    </row>
    <row r="29" spans="1:5" s="114" customFormat="1" ht="15.75">
      <c r="A29" s="23" t="s">
        <v>499</v>
      </c>
      <c r="B29" s="26">
        <v>1906</v>
      </c>
      <c r="C29" s="26">
        <v>1906</v>
      </c>
      <c r="D29" s="26">
        <v>1346</v>
      </c>
      <c r="E29" s="165">
        <f t="shared" si="1"/>
        <v>0.7061909758656874</v>
      </c>
    </row>
    <row r="30" spans="1:5" s="114" customFormat="1" ht="15.75">
      <c r="A30" s="113" t="s">
        <v>498</v>
      </c>
      <c r="B30" s="26"/>
      <c r="C30" s="26"/>
      <c r="D30" s="26">
        <v>3</v>
      </c>
      <c r="E30" s="165"/>
    </row>
    <row r="31" spans="1:5" s="114" customFormat="1" ht="15.75">
      <c r="A31" s="111" t="s">
        <v>223</v>
      </c>
      <c r="B31" s="27">
        <f>B8+B17+B29</f>
        <v>172342</v>
      </c>
      <c r="C31" s="27">
        <f>C8+C17+C29</f>
        <v>184418</v>
      </c>
      <c r="D31" s="27">
        <f>D8+D17+D29-D30</f>
        <v>131781</v>
      </c>
      <c r="E31" s="164">
        <f t="shared" si="1"/>
        <v>0.7145777527139433</v>
      </c>
    </row>
    <row r="32" spans="1:5" s="114" customFormat="1" ht="6.75" customHeight="1">
      <c r="A32" s="23"/>
      <c r="B32" s="26"/>
      <c r="C32" s="26"/>
      <c r="D32" s="26"/>
      <c r="E32" s="165"/>
    </row>
    <row r="33" spans="1:5" s="114" customFormat="1" ht="15.75">
      <c r="A33" s="111" t="s">
        <v>466</v>
      </c>
      <c r="B33" s="26"/>
      <c r="C33" s="26"/>
      <c r="D33" s="26"/>
      <c r="E33" s="165"/>
    </row>
    <row r="34" spans="1:5" s="114" customFormat="1" ht="15.75">
      <c r="A34" s="113" t="s">
        <v>224</v>
      </c>
      <c r="B34" s="27">
        <f>SUM(B35:B36)</f>
        <v>400</v>
      </c>
      <c r="C34" s="27">
        <f>SUM(C35:C36)</f>
        <v>900</v>
      </c>
      <c r="D34" s="27">
        <f>SUM(D35:D36)</f>
        <v>490</v>
      </c>
      <c r="E34" s="164">
        <f t="shared" si="1"/>
        <v>0.5444444444444444</v>
      </c>
    </row>
    <row r="35" spans="1:5" s="114" customFormat="1" ht="15.75">
      <c r="A35" s="23" t="s">
        <v>225</v>
      </c>
      <c r="B35" s="26"/>
      <c r="C35" s="26"/>
      <c r="D35" s="26"/>
      <c r="E35" s="165"/>
    </row>
    <row r="36" spans="1:5" s="114" customFormat="1" ht="15.75">
      <c r="A36" s="23" t="s">
        <v>226</v>
      </c>
      <c r="B36" s="26">
        <v>400</v>
      </c>
      <c r="C36" s="26">
        <v>900</v>
      </c>
      <c r="D36" s="26">
        <v>490</v>
      </c>
      <c r="E36" s="165">
        <f t="shared" si="1"/>
        <v>0.5444444444444444</v>
      </c>
    </row>
    <row r="37" spans="1:5" s="114" customFormat="1" ht="15.75">
      <c r="A37" s="23" t="s">
        <v>487</v>
      </c>
      <c r="B37" s="26"/>
      <c r="C37" s="26"/>
      <c r="D37" s="26"/>
      <c r="E37" s="165"/>
    </row>
    <row r="38" spans="1:5" s="114" customFormat="1" ht="15.75">
      <c r="A38" s="113" t="s">
        <v>227</v>
      </c>
      <c r="B38" s="27">
        <f>SUM(B39:B43)</f>
        <v>171942</v>
      </c>
      <c r="C38" s="27">
        <f>SUM(C39:C43)</f>
        <v>183518</v>
      </c>
      <c r="D38" s="27">
        <f>SUM(D39:D43)</f>
        <v>127784</v>
      </c>
      <c r="E38" s="164">
        <f t="shared" si="1"/>
        <v>0.6963022700770497</v>
      </c>
    </row>
    <row r="39" spans="1:5" s="114" customFormat="1" ht="15.75">
      <c r="A39" s="23" t="s">
        <v>228</v>
      </c>
      <c r="B39" s="26">
        <v>98132</v>
      </c>
      <c r="C39" s="26">
        <v>101332</v>
      </c>
      <c r="D39" s="26">
        <v>69320</v>
      </c>
      <c r="E39" s="165">
        <f t="shared" si="1"/>
        <v>0.6840879485256385</v>
      </c>
    </row>
    <row r="40" spans="1:5" s="114" customFormat="1" ht="15.75">
      <c r="A40" s="23" t="s">
        <v>229</v>
      </c>
      <c r="B40" s="26">
        <v>27173</v>
      </c>
      <c r="C40" s="26">
        <v>28197</v>
      </c>
      <c r="D40" s="26">
        <v>20012</v>
      </c>
      <c r="E40" s="165">
        <f t="shared" si="1"/>
        <v>0.7097208922935064</v>
      </c>
    </row>
    <row r="41" spans="1:5" s="114" customFormat="1" ht="15.75">
      <c r="A41" s="23" t="s">
        <v>230</v>
      </c>
      <c r="B41" s="26">
        <v>46637</v>
      </c>
      <c r="C41" s="26">
        <v>53989</v>
      </c>
      <c r="D41" s="26">
        <v>38452</v>
      </c>
      <c r="E41" s="165">
        <f t="shared" si="1"/>
        <v>0.7122191557539499</v>
      </c>
    </row>
    <row r="42" spans="1:5" s="114" customFormat="1" ht="15.75">
      <c r="A42" s="23" t="s">
        <v>623</v>
      </c>
      <c r="B42" s="26"/>
      <c r="C42" s="26"/>
      <c r="D42" s="26"/>
      <c r="E42" s="165"/>
    </row>
    <row r="43" spans="1:5" s="114" customFormat="1" ht="15.75">
      <c r="A43" s="23" t="s">
        <v>231</v>
      </c>
      <c r="B43" s="26"/>
      <c r="C43" s="26"/>
      <c r="D43" s="26"/>
      <c r="E43" s="165"/>
    </row>
    <row r="44" spans="1:5" s="114" customFormat="1" ht="15.75">
      <c r="A44" s="113" t="s">
        <v>232</v>
      </c>
      <c r="B44" s="27">
        <f>B34+B38</f>
        <v>172342</v>
      </c>
      <c r="C44" s="27">
        <f>C34+C38</f>
        <v>184418</v>
      </c>
      <c r="D44" s="27">
        <f>D34+D38</f>
        <v>128274</v>
      </c>
      <c r="E44" s="164">
        <f t="shared" si="1"/>
        <v>0.6955611708184667</v>
      </c>
    </row>
    <row r="45" spans="1:5" s="114" customFormat="1" ht="15.75">
      <c r="A45" s="113" t="s">
        <v>233</v>
      </c>
      <c r="B45" s="27">
        <f>SUM(B46:B47)</f>
        <v>0</v>
      </c>
      <c r="C45" s="27">
        <f>SUM(C46:C47)</f>
        <v>0</v>
      </c>
      <c r="D45" s="27">
        <f>SUM(D46:D47)</f>
        <v>498</v>
      </c>
      <c r="E45" s="165"/>
    </row>
    <row r="46" spans="1:5" s="114" customFormat="1" ht="15.75">
      <c r="A46" s="23" t="s">
        <v>234</v>
      </c>
      <c r="B46" s="27"/>
      <c r="C46" s="26"/>
      <c r="D46" s="26"/>
      <c r="E46" s="165"/>
    </row>
    <row r="47" spans="1:5" s="114" customFormat="1" ht="15.75">
      <c r="A47" s="23" t="s">
        <v>488</v>
      </c>
      <c r="B47" s="27"/>
      <c r="C47" s="26"/>
      <c r="D47" s="26">
        <v>498</v>
      </c>
      <c r="E47" s="165"/>
    </row>
    <row r="48" spans="1:5" s="114" customFormat="1" ht="15.75">
      <c r="A48" s="111" t="s">
        <v>235</v>
      </c>
      <c r="B48" s="27">
        <f>SUM(B44:B44)</f>
        <v>172342</v>
      </c>
      <c r="C48" s="27">
        <f>SUM(C44:C44)</f>
        <v>184418</v>
      </c>
      <c r="D48" s="27">
        <f>D44+D45</f>
        <v>128772</v>
      </c>
      <c r="E48" s="164">
        <f t="shared" si="1"/>
        <v>0.6982615579824095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7">
      <selection activeCell="C28" sqref="C28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468</v>
      </c>
      <c r="B1" s="258"/>
      <c r="C1" s="258"/>
      <c r="D1" s="258"/>
      <c r="E1" s="258"/>
    </row>
    <row r="2" spans="1:5" ht="15.75">
      <c r="A2" s="259" t="s">
        <v>624</v>
      </c>
      <c r="B2" s="259"/>
      <c r="C2" s="259"/>
      <c r="D2" s="259"/>
      <c r="E2" s="259"/>
    </row>
    <row r="3" spans="1:5" ht="15.75">
      <c r="A3" s="259" t="s">
        <v>898</v>
      </c>
      <c r="B3" s="259"/>
      <c r="C3" s="259"/>
      <c r="D3" s="259"/>
      <c r="E3" s="259"/>
    </row>
    <row r="4" spans="1:5" ht="15.75">
      <c r="A4" s="259" t="s">
        <v>200</v>
      </c>
      <c r="B4" s="259"/>
      <c r="C4" s="259"/>
      <c r="D4" s="259"/>
      <c r="E4" s="259"/>
    </row>
    <row r="5" ht="10.5" customHeight="1"/>
    <row r="6" spans="1:5" ht="25.5">
      <c r="A6" s="157" t="s">
        <v>344</v>
      </c>
      <c r="B6" s="157" t="s">
        <v>864</v>
      </c>
      <c r="C6" s="157" t="s">
        <v>863</v>
      </c>
      <c r="D6" s="157" t="s">
        <v>899</v>
      </c>
      <c r="E6" s="157" t="s">
        <v>865</v>
      </c>
    </row>
    <row r="7" spans="1:5" ht="15.75">
      <c r="A7" s="111" t="s">
        <v>201</v>
      </c>
      <c r="B7" s="111"/>
      <c r="C7" s="24"/>
      <c r="D7" s="24"/>
      <c r="E7" s="24"/>
    </row>
    <row r="8" spans="1:5" s="114" customFormat="1" ht="15.75">
      <c r="A8" s="113" t="s">
        <v>202</v>
      </c>
      <c r="B8" s="27">
        <f>B14+B16</f>
        <v>1500</v>
      </c>
      <c r="C8" s="27">
        <f>C14+C16</f>
        <v>1500</v>
      </c>
      <c r="D8" s="27">
        <f>D14+D16</f>
        <v>2659</v>
      </c>
      <c r="E8" s="164">
        <f aca="true" t="shared" si="0" ref="E8:E14">D8/C8</f>
        <v>1.7726666666666666</v>
      </c>
    </row>
    <row r="9" spans="1:5" s="114" customFormat="1" ht="15.75">
      <c r="A9" s="23" t="s">
        <v>203</v>
      </c>
      <c r="B9" s="26"/>
      <c r="C9" s="26"/>
      <c r="D9" s="26"/>
      <c r="E9" s="165"/>
    </row>
    <row r="10" spans="1:5" s="114" customFormat="1" ht="15.75">
      <c r="A10" s="23" t="s">
        <v>204</v>
      </c>
      <c r="B10" s="27">
        <f>SUM(B11:B13)</f>
        <v>1500</v>
      </c>
      <c r="C10" s="27">
        <f>SUM(C11:C13)</f>
        <v>1500</v>
      </c>
      <c r="D10" s="27">
        <f>SUM(D11:D13)</f>
        <v>2659</v>
      </c>
      <c r="E10" s="164">
        <f t="shared" si="0"/>
        <v>1.7726666666666666</v>
      </c>
    </row>
    <row r="11" spans="1:5" s="114" customFormat="1" ht="15.75">
      <c r="A11" s="23" t="s">
        <v>205</v>
      </c>
      <c r="B11" s="26"/>
      <c r="C11" s="26"/>
      <c r="D11" s="26"/>
      <c r="E11" s="165"/>
    </row>
    <row r="12" spans="1:5" s="114" customFormat="1" ht="15.75">
      <c r="A12" s="23" t="s">
        <v>206</v>
      </c>
      <c r="B12" s="26"/>
      <c r="C12" s="26"/>
      <c r="D12" s="26">
        <v>1200</v>
      </c>
      <c r="E12" s="165"/>
    </row>
    <row r="13" spans="1:5" s="114" customFormat="1" ht="15.75">
      <c r="A13" s="23" t="s">
        <v>207</v>
      </c>
      <c r="B13" s="26">
        <v>1500</v>
      </c>
      <c r="C13" s="26">
        <v>1500</v>
      </c>
      <c r="D13" s="26">
        <v>1459</v>
      </c>
      <c r="E13" s="165">
        <f t="shared" si="0"/>
        <v>0.9726666666666667</v>
      </c>
    </row>
    <row r="14" spans="1:5" s="114" customFormat="1" ht="15.75">
      <c r="A14" s="113" t="s">
        <v>208</v>
      </c>
      <c r="B14" s="27">
        <f>B9+B10</f>
        <v>1500</v>
      </c>
      <c r="C14" s="27">
        <f>C9+C10</f>
        <v>1500</v>
      </c>
      <c r="D14" s="27">
        <f>D9+D10</f>
        <v>2659</v>
      </c>
      <c r="E14" s="164">
        <f t="shared" si="0"/>
        <v>1.7726666666666666</v>
      </c>
    </row>
    <row r="15" spans="1:5" s="114" customFormat="1" ht="15.75">
      <c r="A15" s="23" t="s">
        <v>209</v>
      </c>
      <c r="B15" s="26"/>
      <c r="C15" s="26"/>
      <c r="D15" s="26"/>
      <c r="E15" s="165"/>
    </row>
    <row r="16" spans="1:5" s="114" customFormat="1" ht="15.75">
      <c r="A16" s="23" t="s">
        <v>210</v>
      </c>
      <c r="B16" s="26"/>
      <c r="C16" s="26"/>
      <c r="D16" s="26"/>
      <c r="E16" s="165"/>
    </row>
    <row r="17" spans="1:5" s="114" customFormat="1" ht="15.75">
      <c r="A17" s="113" t="s">
        <v>211</v>
      </c>
      <c r="B17" s="27">
        <f>B20+B19+B18</f>
        <v>70208</v>
      </c>
      <c r="C17" s="27">
        <f>C20+C19+C18</f>
        <v>75870</v>
      </c>
      <c r="D17" s="27">
        <f>D20+D19+D18</f>
        <v>57407</v>
      </c>
      <c r="E17" s="164">
        <f>D17/C17</f>
        <v>0.7566495320943719</v>
      </c>
    </row>
    <row r="18" spans="1:5" s="114" customFormat="1" ht="15.75">
      <c r="A18" s="23" t="s">
        <v>212</v>
      </c>
      <c r="B18" s="26">
        <v>10812</v>
      </c>
      <c r="C18" s="26">
        <v>10812</v>
      </c>
      <c r="D18" s="26">
        <v>8771</v>
      </c>
      <c r="E18" s="165">
        <f aca="true" t="shared" si="1" ref="E18:E48">D18/C18</f>
        <v>0.811228264890862</v>
      </c>
    </row>
    <row r="19" spans="1:5" s="114" customFormat="1" ht="15.75">
      <c r="A19" s="23" t="s">
        <v>213</v>
      </c>
      <c r="B19" s="26"/>
      <c r="C19" s="26"/>
      <c r="D19" s="26"/>
      <c r="E19" s="165"/>
    </row>
    <row r="20" spans="1:5" s="114" customFormat="1" ht="15.75">
      <c r="A20" s="23" t="s">
        <v>214</v>
      </c>
      <c r="B20" s="27">
        <f>SUM(B21:B23)</f>
        <v>59396</v>
      </c>
      <c r="C20" s="27">
        <f>SUM(C21:C23)</f>
        <v>65058</v>
      </c>
      <c r="D20" s="27">
        <f>SUM(D21:D23)</f>
        <v>48636</v>
      </c>
      <c r="E20" s="164">
        <f t="shared" si="1"/>
        <v>0.7475790832795352</v>
      </c>
    </row>
    <row r="21" spans="1:5" s="114" customFormat="1" ht="15.75">
      <c r="A21" s="23" t="s">
        <v>215</v>
      </c>
      <c r="B21" s="26"/>
      <c r="C21" s="26"/>
      <c r="D21" s="26">
        <v>2402</v>
      </c>
      <c r="E21" s="165"/>
    </row>
    <row r="22" spans="1:5" s="114" customFormat="1" ht="15.75">
      <c r="A22" s="23" t="s">
        <v>216</v>
      </c>
      <c r="B22" s="26">
        <v>2400</v>
      </c>
      <c r="C22" s="26">
        <v>2400</v>
      </c>
      <c r="D22" s="26">
        <v>1456</v>
      </c>
      <c r="E22" s="165">
        <f t="shared" si="1"/>
        <v>0.6066666666666667</v>
      </c>
    </row>
    <row r="23" spans="1:5" s="114" customFormat="1" ht="15.75">
      <c r="A23" s="23" t="s">
        <v>217</v>
      </c>
      <c r="B23" s="27">
        <f>SUM(B24:B26)</f>
        <v>56996</v>
      </c>
      <c r="C23" s="27">
        <f>SUM(C24:C26)</f>
        <v>62658</v>
      </c>
      <c r="D23" s="27">
        <f>SUM(D24:D26)</f>
        <v>44778</v>
      </c>
      <c r="E23" s="164">
        <f t="shared" si="1"/>
        <v>0.7146413865747391</v>
      </c>
    </row>
    <row r="24" spans="1:5" s="114" customFormat="1" ht="15.75">
      <c r="A24" s="23" t="s">
        <v>218</v>
      </c>
      <c r="B24" s="26">
        <v>5621</v>
      </c>
      <c r="C24" s="26">
        <v>5621</v>
      </c>
      <c r="D24" s="26">
        <v>4324</v>
      </c>
      <c r="E24" s="165">
        <f t="shared" si="1"/>
        <v>0.7692581391211528</v>
      </c>
    </row>
    <row r="25" spans="1:5" s="114" customFormat="1" ht="15.75">
      <c r="A25" s="115" t="s">
        <v>219</v>
      </c>
      <c r="B25" s="26"/>
      <c r="C25" s="26">
        <v>3900</v>
      </c>
      <c r="D25" s="26">
        <v>2925</v>
      </c>
      <c r="E25" s="165">
        <f t="shared" si="1"/>
        <v>0.75</v>
      </c>
    </row>
    <row r="26" spans="1:5" s="114" customFormat="1" ht="15.75">
      <c r="A26" s="23" t="s">
        <v>220</v>
      </c>
      <c r="B26" s="26">
        <v>51375</v>
      </c>
      <c r="C26" s="26">
        <v>53137</v>
      </c>
      <c r="D26" s="26">
        <v>37529</v>
      </c>
      <c r="E26" s="165">
        <f t="shared" si="1"/>
        <v>0.7062687016579784</v>
      </c>
    </row>
    <row r="27" spans="1:5" s="114" customFormat="1" ht="15.75">
      <c r="A27" s="113" t="s">
        <v>221</v>
      </c>
      <c r="B27" s="27">
        <f>B14+B17</f>
        <v>71708</v>
      </c>
      <c r="C27" s="27">
        <f>C14+C17</f>
        <v>77370</v>
      </c>
      <c r="D27" s="27">
        <f>D14+D17</f>
        <v>60066</v>
      </c>
      <c r="E27" s="164">
        <f t="shared" si="1"/>
        <v>0.7763474214811943</v>
      </c>
    </row>
    <row r="28" spans="1:5" s="114" customFormat="1" ht="15.75">
      <c r="A28" s="113" t="s">
        <v>222</v>
      </c>
      <c r="B28" s="26"/>
      <c r="C28" s="26"/>
      <c r="D28" s="26"/>
      <c r="E28" s="165"/>
    </row>
    <row r="29" spans="1:5" s="114" customFormat="1" ht="15.75">
      <c r="A29" s="23" t="s">
        <v>499</v>
      </c>
      <c r="B29" s="26">
        <v>461</v>
      </c>
      <c r="C29" s="26">
        <v>461</v>
      </c>
      <c r="D29" s="26">
        <v>284</v>
      </c>
      <c r="E29" s="165">
        <f t="shared" si="1"/>
        <v>0.6160520607375272</v>
      </c>
    </row>
    <row r="30" spans="1:5" s="114" customFormat="1" ht="15.75">
      <c r="A30" s="113" t="s">
        <v>498</v>
      </c>
      <c r="B30" s="26"/>
      <c r="C30" s="26"/>
      <c r="D30" s="26"/>
      <c r="E30" s="165"/>
    </row>
    <row r="31" spans="1:5" s="114" customFormat="1" ht="15.75">
      <c r="A31" s="111" t="s">
        <v>223</v>
      </c>
      <c r="B31" s="27">
        <f>B8+B17+B29</f>
        <v>72169</v>
      </c>
      <c r="C31" s="27">
        <f>C8+C17+C29</f>
        <v>77831</v>
      </c>
      <c r="D31" s="27">
        <f>D8+D17+D29</f>
        <v>60350</v>
      </c>
      <c r="E31" s="164">
        <f t="shared" si="1"/>
        <v>0.7753979776695661</v>
      </c>
    </row>
    <row r="32" spans="1:5" s="114" customFormat="1" ht="9" customHeight="1">
      <c r="A32" s="23"/>
      <c r="B32" s="26"/>
      <c r="C32" s="26"/>
      <c r="D32" s="26"/>
      <c r="E32" s="165"/>
    </row>
    <row r="33" spans="1:5" s="114" customFormat="1" ht="15.75">
      <c r="A33" s="111" t="s">
        <v>466</v>
      </c>
      <c r="B33" s="26"/>
      <c r="C33" s="26"/>
      <c r="D33" s="26"/>
      <c r="E33" s="165"/>
    </row>
    <row r="34" spans="1:5" s="114" customFormat="1" ht="15.75">
      <c r="A34" s="113" t="s">
        <v>224</v>
      </c>
      <c r="B34" s="27">
        <f>SUM(B35:B36)</f>
        <v>1500</v>
      </c>
      <c r="C34" s="27">
        <f>SUM(C35:C36)</f>
        <v>1500</v>
      </c>
      <c r="D34" s="27">
        <f>SUM(D35:D36)</f>
        <v>3547</v>
      </c>
      <c r="E34" s="164">
        <f t="shared" si="1"/>
        <v>2.3646666666666665</v>
      </c>
    </row>
    <row r="35" spans="1:5" s="114" customFormat="1" ht="15.75">
      <c r="A35" s="23" t="s">
        <v>225</v>
      </c>
      <c r="B35" s="26"/>
      <c r="C35" s="26"/>
      <c r="D35" s="26"/>
      <c r="E35" s="165"/>
    </row>
    <row r="36" spans="1:5" s="114" customFormat="1" ht="15.75">
      <c r="A36" s="23" t="s">
        <v>226</v>
      </c>
      <c r="B36" s="26">
        <v>1500</v>
      </c>
      <c r="C36" s="26">
        <v>1500</v>
      </c>
      <c r="D36" s="26">
        <v>3547</v>
      </c>
      <c r="E36" s="165">
        <f t="shared" si="1"/>
        <v>2.3646666666666665</v>
      </c>
    </row>
    <row r="37" spans="1:5" s="114" customFormat="1" ht="15.75">
      <c r="A37" s="23" t="s">
        <v>487</v>
      </c>
      <c r="B37" s="26"/>
      <c r="C37" s="26"/>
      <c r="D37" s="26"/>
      <c r="E37" s="165"/>
    </row>
    <row r="38" spans="1:5" s="114" customFormat="1" ht="15.75">
      <c r="A38" s="113" t="s">
        <v>227</v>
      </c>
      <c r="B38" s="27">
        <f>SUM(B39:B43)</f>
        <v>70669</v>
      </c>
      <c r="C38" s="27">
        <f>SUM(C39:C43)</f>
        <v>76331</v>
      </c>
      <c r="D38" s="27">
        <f>SUM(D39:D43)</f>
        <v>55912</v>
      </c>
      <c r="E38" s="164">
        <f t="shared" si="1"/>
        <v>0.7324940063670069</v>
      </c>
    </row>
    <row r="39" spans="1:5" s="114" customFormat="1" ht="15.75">
      <c r="A39" s="23" t="s">
        <v>228</v>
      </c>
      <c r="B39" s="26">
        <v>34312</v>
      </c>
      <c r="C39" s="26">
        <v>37126</v>
      </c>
      <c r="D39" s="26">
        <v>24547</v>
      </c>
      <c r="E39" s="165">
        <f t="shared" si="1"/>
        <v>0.66118084361364</v>
      </c>
    </row>
    <row r="40" spans="1:5" s="114" customFormat="1" ht="15.75">
      <c r="A40" s="23" t="s">
        <v>229</v>
      </c>
      <c r="B40" s="26">
        <v>9820</v>
      </c>
      <c r="C40" s="26">
        <v>10664</v>
      </c>
      <c r="D40" s="26">
        <v>6923</v>
      </c>
      <c r="E40" s="165">
        <f t="shared" si="1"/>
        <v>0.6491935483870968</v>
      </c>
    </row>
    <row r="41" spans="1:5" s="114" customFormat="1" ht="15.75">
      <c r="A41" s="23" t="s">
        <v>230</v>
      </c>
      <c r="B41" s="26">
        <v>26537</v>
      </c>
      <c r="C41" s="26">
        <v>28541</v>
      </c>
      <c r="D41" s="26">
        <v>24442</v>
      </c>
      <c r="E41" s="165">
        <f t="shared" si="1"/>
        <v>0.8563820468799271</v>
      </c>
    </row>
    <row r="42" spans="1:5" s="114" customFormat="1" ht="15.75">
      <c r="A42" s="23" t="s">
        <v>623</v>
      </c>
      <c r="B42" s="26"/>
      <c r="C42" s="26"/>
      <c r="D42" s="26"/>
      <c r="E42" s="165"/>
    </row>
    <row r="43" spans="1:5" s="114" customFormat="1" ht="15.75">
      <c r="A43" s="23" t="s">
        <v>231</v>
      </c>
      <c r="B43" s="26"/>
      <c r="C43" s="26"/>
      <c r="D43" s="26"/>
      <c r="E43" s="165"/>
    </row>
    <row r="44" spans="1:5" s="114" customFormat="1" ht="15.75">
      <c r="A44" s="113" t="s">
        <v>232</v>
      </c>
      <c r="B44" s="27">
        <f>B34+B38</f>
        <v>72169</v>
      </c>
      <c r="C44" s="27">
        <f>C34+C38</f>
        <v>77831</v>
      </c>
      <c r="D44" s="27">
        <f>D34+D38</f>
        <v>59459</v>
      </c>
      <c r="E44" s="164">
        <f t="shared" si="1"/>
        <v>0.7639500970050495</v>
      </c>
    </row>
    <row r="45" spans="1:5" s="114" customFormat="1" ht="15.75">
      <c r="A45" s="113" t="s">
        <v>233</v>
      </c>
      <c r="B45" s="27">
        <f>SUM(B46:B47)</f>
        <v>0</v>
      </c>
      <c r="C45" s="27">
        <f>SUM(C46:C47)</f>
        <v>0</v>
      </c>
      <c r="D45" s="27">
        <f>SUM(D46:D47)</f>
        <v>275</v>
      </c>
      <c r="E45" s="165"/>
    </row>
    <row r="46" spans="1:5" s="114" customFormat="1" ht="15.75">
      <c r="A46" s="23" t="s">
        <v>234</v>
      </c>
      <c r="B46" s="27"/>
      <c r="C46" s="26"/>
      <c r="D46" s="26"/>
      <c r="E46" s="165"/>
    </row>
    <row r="47" spans="1:5" s="114" customFormat="1" ht="15.75">
      <c r="A47" s="23" t="s">
        <v>488</v>
      </c>
      <c r="B47" s="27"/>
      <c r="C47" s="26"/>
      <c r="D47" s="26">
        <v>275</v>
      </c>
      <c r="E47" s="165"/>
    </row>
    <row r="48" spans="1:5" s="114" customFormat="1" ht="15.75">
      <c r="A48" s="111" t="s">
        <v>235</v>
      </c>
      <c r="B48" s="27">
        <f>SUM(B44:B46)</f>
        <v>72169</v>
      </c>
      <c r="C48" s="27">
        <f>SUM(C44:C46)</f>
        <v>77831</v>
      </c>
      <c r="D48" s="27">
        <f>D44+D45</f>
        <v>59734</v>
      </c>
      <c r="E48" s="164">
        <f t="shared" si="1"/>
        <v>0.7674833935064435</v>
      </c>
    </row>
    <row r="49" spans="2:5" ht="15.75">
      <c r="B49" s="24"/>
      <c r="C49" s="24"/>
      <c r="D49" s="24"/>
      <c r="E49" s="24"/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T18"/>
  <sheetViews>
    <sheetView workbookViewId="0" topLeftCell="C1">
      <selection activeCell="Q18" sqref="Q18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5" width="8.421875" style="1" bestFit="1" customWidth="1"/>
    <col min="6" max="6" width="7.140625" style="1" customWidth="1"/>
    <col min="7" max="8" width="7.28125" style="1" bestFit="1" customWidth="1"/>
    <col min="9" max="11" width="8.421875" style="1" bestFit="1" customWidth="1"/>
    <col min="12" max="12" width="8.421875" style="1" customWidth="1"/>
    <col min="13" max="14" width="8.421875" style="1" bestFit="1" customWidth="1"/>
    <col min="15" max="17" width="7.28125" style="1" bestFit="1" customWidth="1"/>
    <col min="18" max="20" width="8.421875" style="1" bestFit="1" customWidth="1"/>
    <col min="21" max="16384" width="9.140625" style="1" customWidth="1"/>
  </cols>
  <sheetData>
    <row r="1" spans="9:20" ht="15.75">
      <c r="I1" s="212" t="s">
        <v>505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9.5" customHeight="1">
      <c r="A2" s="214" t="s">
        <v>351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9.5" customHeight="1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ht="19.5" customHeight="1">
      <c r="A4" s="214" t="s">
        <v>269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19.5" customHeight="1">
      <c r="A5" s="214" t="s">
        <v>343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ht="19.5" customHeight="1"/>
    <row r="7" ht="19.5" customHeight="1"/>
    <row r="8" spans="1:20" s="7" customFormat="1" ht="19.5" customHeight="1">
      <c r="A8" s="219" t="s">
        <v>344</v>
      </c>
      <c r="B8" s="219"/>
      <c r="C8" s="260" t="s">
        <v>270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2"/>
      <c r="O8" s="263" t="s">
        <v>583</v>
      </c>
      <c r="P8" s="264"/>
      <c r="Q8" s="264"/>
      <c r="R8" s="219" t="s">
        <v>353</v>
      </c>
      <c r="S8" s="219"/>
      <c r="T8" s="219"/>
    </row>
    <row r="9" spans="1:20" s="7" customFormat="1" ht="19.5" customHeight="1">
      <c r="A9" s="219"/>
      <c r="B9" s="219"/>
      <c r="C9" s="265" t="s">
        <v>271</v>
      </c>
      <c r="D9" s="265"/>
      <c r="E9" s="265"/>
      <c r="F9" s="266" t="s">
        <v>584</v>
      </c>
      <c r="G9" s="267"/>
      <c r="H9" s="268"/>
      <c r="I9" s="265" t="s">
        <v>684</v>
      </c>
      <c r="J9" s="265"/>
      <c r="K9" s="265"/>
      <c r="L9" s="266" t="s">
        <v>353</v>
      </c>
      <c r="M9" s="267"/>
      <c r="N9" s="268"/>
      <c r="O9" s="264"/>
      <c r="P9" s="264"/>
      <c r="Q9" s="264"/>
      <c r="R9" s="219"/>
      <c r="S9" s="219"/>
      <c r="T9" s="219"/>
    </row>
    <row r="10" spans="1:20" s="7" customFormat="1" ht="38.25">
      <c r="A10" s="219"/>
      <c r="B10" s="219"/>
      <c r="C10" s="6" t="s">
        <v>873</v>
      </c>
      <c r="D10" s="6" t="s">
        <v>869</v>
      </c>
      <c r="E10" s="6" t="s">
        <v>899</v>
      </c>
      <c r="F10" s="6" t="s">
        <v>873</v>
      </c>
      <c r="G10" s="6" t="s">
        <v>869</v>
      </c>
      <c r="H10" s="6" t="s">
        <v>899</v>
      </c>
      <c r="I10" s="6" t="s">
        <v>873</v>
      </c>
      <c r="J10" s="6" t="s">
        <v>869</v>
      </c>
      <c r="K10" s="6" t="s">
        <v>899</v>
      </c>
      <c r="L10" s="6" t="s">
        <v>873</v>
      </c>
      <c r="M10" s="6" t="s">
        <v>869</v>
      </c>
      <c r="N10" s="6" t="s">
        <v>899</v>
      </c>
      <c r="O10" s="6" t="s">
        <v>873</v>
      </c>
      <c r="P10" s="6" t="s">
        <v>869</v>
      </c>
      <c r="Q10" s="6" t="s">
        <v>899</v>
      </c>
      <c r="R10" s="6" t="s">
        <v>873</v>
      </c>
      <c r="S10" s="6" t="s">
        <v>869</v>
      </c>
      <c r="T10" s="6" t="s">
        <v>899</v>
      </c>
    </row>
    <row r="11" spans="3:17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30" customHeight="1">
      <c r="A12" s="1" t="s">
        <v>272</v>
      </c>
      <c r="B12" s="13" t="s">
        <v>354</v>
      </c>
      <c r="C12" s="43">
        <v>8637</v>
      </c>
      <c r="D12" s="43">
        <v>8637</v>
      </c>
      <c r="E12" s="43">
        <v>6644</v>
      </c>
      <c r="F12" s="43"/>
      <c r="G12" s="43"/>
      <c r="H12" s="43"/>
      <c r="I12" s="43">
        <v>237771</v>
      </c>
      <c r="J12" s="43">
        <v>243775</v>
      </c>
      <c r="K12" s="43">
        <v>176328</v>
      </c>
      <c r="L12" s="43">
        <f aca="true" t="shared" si="0" ref="L12:M17">C12+F12+I12</f>
        <v>246408</v>
      </c>
      <c r="M12" s="43">
        <f t="shared" si="0"/>
        <v>252412</v>
      </c>
      <c r="N12" s="43">
        <f aca="true" t="shared" si="1" ref="N12:N17">E12+H12+K12</f>
        <v>182972</v>
      </c>
      <c r="O12" s="43">
        <v>10620</v>
      </c>
      <c r="P12" s="43">
        <v>10820</v>
      </c>
      <c r="Q12" s="43">
        <v>3690</v>
      </c>
      <c r="R12" s="43">
        <f aca="true" t="shared" si="2" ref="R12:T17">L12+O12</f>
        <v>257028</v>
      </c>
      <c r="S12" s="43">
        <f>M12+P12</f>
        <v>263232</v>
      </c>
      <c r="T12" s="43">
        <f t="shared" si="2"/>
        <v>186662</v>
      </c>
    </row>
    <row r="13" spans="1:20" ht="30" customHeight="1">
      <c r="A13" s="1" t="s">
        <v>273</v>
      </c>
      <c r="B13" s="13" t="s">
        <v>369</v>
      </c>
      <c r="C13" s="43">
        <v>70264</v>
      </c>
      <c r="D13" s="43">
        <v>70354</v>
      </c>
      <c r="E13" s="43">
        <v>54118</v>
      </c>
      <c r="F13" s="43"/>
      <c r="G13" s="43"/>
      <c r="H13" s="43"/>
      <c r="I13" s="43">
        <v>72984</v>
      </c>
      <c r="J13" s="43">
        <v>77076</v>
      </c>
      <c r="K13" s="43">
        <v>56487</v>
      </c>
      <c r="L13" s="43">
        <f t="shared" si="0"/>
        <v>143248</v>
      </c>
      <c r="M13" s="43">
        <f t="shared" si="0"/>
        <v>147430</v>
      </c>
      <c r="N13" s="43">
        <f t="shared" si="1"/>
        <v>110605</v>
      </c>
      <c r="O13" s="43"/>
      <c r="P13" s="43"/>
      <c r="Q13" s="43"/>
      <c r="R13" s="43">
        <f t="shared" si="2"/>
        <v>143248</v>
      </c>
      <c r="S13" s="43">
        <f t="shared" si="2"/>
        <v>147430</v>
      </c>
      <c r="T13" s="43">
        <f t="shared" si="2"/>
        <v>110605</v>
      </c>
    </row>
    <row r="14" spans="1:20" ht="30" customHeight="1">
      <c r="A14" s="1" t="s">
        <v>274</v>
      </c>
      <c r="B14" s="13" t="s">
        <v>585</v>
      </c>
      <c r="C14" s="43">
        <v>86792</v>
      </c>
      <c r="D14" s="43">
        <v>86792</v>
      </c>
      <c r="E14" s="43">
        <v>66763</v>
      </c>
      <c r="F14" s="43"/>
      <c r="G14" s="43">
        <v>19021</v>
      </c>
      <c r="H14" s="43">
        <v>13454</v>
      </c>
      <c r="I14" s="43">
        <v>156769</v>
      </c>
      <c r="J14" s="43">
        <v>147161</v>
      </c>
      <c r="K14" s="43">
        <v>111247</v>
      </c>
      <c r="L14" s="43">
        <f t="shared" si="0"/>
        <v>243561</v>
      </c>
      <c r="M14" s="43">
        <f t="shared" si="0"/>
        <v>252974</v>
      </c>
      <c r="N14" s="43">
        <f t="shared" si="1"/>
        <v>191464</v>
      </c>
      <c r="O14" s="43"/>
      <c r="P14" s="43">
        <v>8000</v>
      </c>
      <c r="Q14" s="43">
        <v>3000</v>
      </c>
      <c r="R14" s="43">
        <f t="shared" si="2"/>
        <v>243561</v>
      </c>
      <c r="S14" s="43">
        <f t="shared" si="2"/>
        <v>260974</v>
      </c>
      <c r="T14" s="43">
        <f t="shared" si="2"/>
        <v>194464</v>
      </c>
    </row>
    <row r="15" spans="1:20" ht="30" customHeight="1">
      <c r="A15" s="1" t="s">
        <v>275</v>
      </c>
      <c r="B15" s="13" t="s">
        <v>586</v>
      </c>
      <c r="C15" s="43">
        <v>36195</v>
      </c>
      <c r="D15" s="43">
        <v>36195</v>
      </c>
      <c r="E15" s="43">
        <v>27842</v>
      </c>
      <c r="F15" s="43"/>
      <c r="G15" s="43">
        <v>5480</v>
      </c>
      <c r="H15" s="43">
        <v>4796</v>
      </c>
      <c r="I15" s="43">
        <v>66846</v>
      </c>
      <c r="J15" s="43">
        <v>66414</v>
      </c>
      <c r="K15" s="43">
        <v>45813</v>
      </c>
      <c r="L15" s="43">
        <f t="shared" si="0"/>
        <v>103041</v>
      </c>
      <c r="M15" s="43">
        <f t="shared" si="0"/>
        <v>108089</v>
      </c>
      <c r="N15" s="43">
        <f t="shared" si="1"/>
        <v>78451</v>
      </c>
      <c r="O15" s="43"/>
      <c r="P15" s="43"/>
      <c r="Q15" s="43"/>
      <c r="R15" s="43">
        <f t="shared" si="2"/>
        <v>103041</v>
      </c>
      <c r="S15" s="43">
        <f t="shared" si="2"/>
        <v>108089</v>
      </c>
      <c r="T15" s="43">
        <f t="shared" si="2"/>
        <v>78451</v>
      </c>
    </row>
    <row r="16" spans="1:20" ht="30" customHeight="1">
      <c r="A16" s="1" t="s">
        <v>276</v>
      </c>
      <c r="B16" s="13" t="s">
        <v>371</v>
      </c>
      <c r="C16" s="43">
        <v>75052</v>
      </c>
      <c r="D16" s="43">
        <v>75052</v>
      </c>
      <c r="E16" s="43">
        <v>57732</v>
      </c>
      <c r="F16" s="43"/>
      <c r="G16" s="43">
        <v>7852</v>
      </c>
      <c r="H16" s="43">
        <v>5781</v>
      </c>
      <c r="I16" s="43">
        <v>28757</v>
      </c>
      <c r="J16" s="43">
        <v>32481</v>
      </c>
      <c r="K16" s="43">
        <v>16249</v>
      </c>
      <c r="L16" s="43">
        <f t="shared" si="0"/>
        <v>103809</v>
      </c>
      <c r="M16" s="43">
        <f t="shared" si="0"/>
        <v>115385</v>
      </c>
      <c r="N16" s="43">
        <f t="shared" si="1"/>
        <v>79762</v>
      </c>
      <c r="O16" s="43"/>
      <c r="P16" s="43">
        <v>500</v>
      </c>
      <c r="Q16" s="43"/>
      <c r="R16" s="43">
        <f t="shared" si="2"/>
        <v>103809</v>
      </c>
      <c r="S16" s="43">
        <f t="shared" si="2"/>
        <v>115885</v>
      </c>
      <c r="T16" s="43">
        <f t="shared" si="2"/>
        <v>79762</v>
      </c>
    </row>
    <row r="17" spans="1:20" ht="30" customHeight="1">
      <c r="A17" s="1" t="s">
        <v>277</v>
      </c>
      <c r="B17" s="13" t="s">
        <v>587</v>
      </c>
      <c r="C17" s="43">
        <v>5621</v>
      </c>
      <c r="D17" s="43">
        <v>5621</v>
      </c>
      <c r="E17" s="43">
        <v>4324</v>
      </c>
      <c r="F17" s="43"/>
      <c r="G17" s="43">
        <v>3900</v>
      </c>
      <c r="H17" s="43">
        <v>2925</v>
      </c>
      <c r="I17" s="43">
        <v>51375</v>
      </c>
      <c r="J17" s="43">
        <v>53137</v>
      </c>
      <c r="K17" s="43">
        <v>37529</v>
      </c>
      <c r="L17" s="43">
        <f t="shared" si="0"/>
        <v>56996</v>
      </c>
      <c r="M17" s="43">
        <f t="shared" si="0"/>
        <v>62658</v>
      </c>
      <c r="N17" s="43">
        <f t="shared" si="1"/>
        <v>44778</v>
      </c>
      <c r="O17" s="43">
        <v>1500</v>
      </c>
      <c r="P17" s="43">
        <v>1500</v>
      </c>
      <c r="Q17" s="43">
        <v>1459</v>
      </c>
      <c r="R17" s="43">
        <f t="shared" si="2"/>
        <v>58496</v>
      </c>
      <c r="S17" s="43">
        <f t="shared" si="2"/>
        <v>64158</v>
      </c>
      <c r="T17" s="43">
        <f t="shared" si="2"/>
        <v>46237</v>
      </c>
    </row>
    <row r="18" spans="2:20" s="7" customFormat="1" ht="30" customHeight="1">
      <c r="B18" s="81" t="s">
        <v>278</v>
      </c>
      <c r="C18" s="44">
        <f aca="true" t="shared" si="3" ref="C18:T18">SUM(C12:C17)</f>
        <v>282561</v>
      </c>
      <c r="D18" s="44">
        <f t="shared" si="3"/>
        <v>282651</v>
      </c>
      <c r="E18" s="44">
        <f t="shared" si="3"/>
        <v>217423</v>
      </c>
      <c r="F18" s="44">
        <f t="shared" si="3"/>
        <v>0</v>
      </c>
      <c r="G18" s="44">
        <f t="shared" si="3"/>
        <v>36253</v>
      </c>
      <c r="H18" s="44">
        <f t="shared" si="3"/>
        <v>26956</v>
      </c>
      <c r="I18" s="44">
        <f t="shared" si="3"/>
        <v>614502</v>
      </c>
      <c r="J18" s="44">
        <f t="shared" si="3"/>
        <v>620044</v>
      </c>
      <c r="K18" s="44">
        <f t="shared" si="3"/>
        <v>443653</v>
      </c>
      <c r="L18" s="44">
        <f t="shared" si="3"/>
        <v>897063</v>
      </c>
      <c r="M18" s="44">
        <f t="shared" si="3"/>
        <v>938948</v>
      </c>
      <c r="N18" s="44">
        <f t="shared" si="3"/>
        <v>688032</v>
      </c>
      <c r="O18" s="44">
        <f t="shared" si="3"/>
        <v>12120</v>
      </c>
      <c r="P18" s="44">
        <f t="shared" si="3"/>
        <v>20820</v>
      </c>
      <c r="Q18" s="44">
        <f t="shared" si="3"/>
        <v>8149</v>
      </c>
      <c r="R18" s="44">
        <f t="shared" si="3"/>
        <v>909183</v>
      </c>
      <c r="S18" s="44">
        <f>SUM(S12:S17)</f>
        <v>959768</v>
      </c>
      <c r="T18" s="44">
        <f t="shared" si="3"/>
        <v>696181</v>
      </c>
    </row>
  </sheetData>
  <mergeCells count="13">
    <mergeCell ref="I1:T1"/>
    <mergeCell ref="A2:T2"/>
    <mergeCell ref="A3:T3"/>
    <mergeCell ref="A4:T4"/>
    <mergeCell ref="A5:T5"/>
    <mergeCell ref="A8:B10"/>
    <mergeCell ref="C8:N8"/>
    <mergeCell ref="O8:Q9"/>
    <mergeCell ref="R8:T9"/>
    <mergeCell ref="C9:E9"/>
    <mergeCell ref="F9:H9"/>
    <mergeCell ref="I9:K9"/>
    <mergeCell ref="L9:N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workbookViewId="0" topLeftCell="A1">
      <selection activeCell="K25" sqref="K25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5" width="25.00390625" style="1" customWidth="1"/>
    <col min="6" max="6" width="23.140625" style="1" customWidth="1"/>
    <col min="7" max="7" width="8.57421875" style="1" customWidth="1"/>
    <col min="8" max="8" width="11.140625" style="1" customWidth="1"/>
    <col min="9" max="9" width="10.140625" style="1" customWidth="1"/>
    <col min="10" max="10" width="8.421875" style="1" bestFit="1" customWidth="1"/>
    <col min="11" max="11" width="9.140625" style="1" customWidth="1"/>
    <col min="12" max="12" width="9.7109375" style="1" customWidth="1"/>
    <col min="13" max="16384" width="9.140625" style="1" customWidth="1"/>
  </cols>
  <sheetData>
    <row r="1" spans="1:12" ht="15.75">
      <c r="A1" s="270"/>
      <c r="B1" s="270"/>
      <c r="C1" s="270"/>
      <c r="D1" s="270"/>
      <c r="E1" s="270"/>
      <c r="F1" s="270"/>
      <c r="G1" s="270"/>
      <c r="H1" s="270"/>
      <c r="I1" s="270"/>
      <c r="J1" s="270" t="s">
        <v>457</v>
      </c>
      <c r="K1" s="270"/>
      <c r="L1" s="270"/>
    </row>
    <row r="2" spans="1:12" ht="15.75">
      <c r="A2" s="214" t="s">
        <v>379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.75">
      <c r="A3" s="214" t="s">
        <v>110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5.75">
      <c r="A4" s="213" t="s">
        <v>380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2:10" ht="9" customHeight="1">
      <c r="B5" s="28"/>
      <c r="C5" s="28"/>
      <c r="D5" s="18"/>
      <c r="E5" s="18"/>
      <c r="F5" s="18"/>
      <c r="G5" s="28"/>
      <c r="H5" s="28"/>
      <c r="I5" s="28"/>
      <c r="J5" s="28"/>
    </row>
    <row r="6" spans="1:12" ht="15.75" customHeight="1">
      <c r="A6" s="271" t="s">
        <v>381</v>
      </c>
      <c r="B6" s="273" t="s">
        <v>383</v>
      </c>
      <c r="C6" s="273" t="s">
        <v>384</v>
      </c>
      <c r="D6" s="275" t="s">
        <v>385</v>
      </c>
      <c r="E6" s="276"/>
      <c r="F6" s="277"/>
      <c r="G6" s="278" t="s">
        <v>386</v>
      </c>
      <c r="H6" s="273" t="s">
        <v>387</v>
      </c>
      <c r="I6" s="273" t="s">
        <v>388</v>
      </c>
      <c r="J6" s="273" t="s">
        <v>389</v>
      </c>
      <c r="K6" s="273" t="s">
        <v>390</v>
      </c>
      <c r="L6" s="273" t="s">
        <v>391</v>
      </c>
    </row>
    <row r="7" spans="1:12" ht="28.5" customHeight="1">
      <c r="A7" s="272"/>
      <c r="B7" s="274"/>
      <c r="C7" s="274"/>
      <c r="D7" s="175" t="s">
        <v>392</v>
      </c>
      <c r="E7" s="175" t="s">
        <v>393</v>
      </c>
      <c r="F7" s="175" t="s">
        <v>394</v>
      </c>
      <c r="G7" s="279"/>
      <c r="H7" s="274"/>
      <c r="I7" s="274"/>
      <c r="J7" s="274"/>
      <c r="K7" s="274"/>
      <c r="L7" s="274"/>
    </row>
    <row r="8" spans="1:11" ht="15.75">
      <c r="A8" s="176"/>
      <c r="B8" s="129"/>
      <c r="C8" s="129"/>
      <c r="D8" s="130"/>
      <c r="E8" s="130"/>
      <c r="F8" s="130"/>
      <c r="G8" s="129"/>
      <c r="H8" s="129"/>
      <c r="I8" s="129"/>
      <c r="J8" s="129"/>
      <c r="K8" s="129"/>
    </row>
    <row r="9" spans="1:10" ht="15.75">
      <c r="A9" s="7" t="s">
        <v>673</v>
      </c>
      <c r="B9" s="129"/>
      <c r="C9" s="129"/>
      <c r="D9" s="130"/>
      <c r="E9" s="130"/>
      <c r="F9" s="130"/>
      <c r="G9" s="129"/>
      <c r="H9" s="129"/>
      <c r="I9" s="129"/>
      <c r="J9" s="129"/>
    </row>
    <row r="10" spans="1:10" ht="10.5" customHeight="1">
      <c r="A10" s="7"/>
      <c r="B10" s="129"/>
      <c r="C10" s="129"/>
      <c r="D10" s="130"/>
      <c r="E10" s="130"/>
      <c r="F10" s="130"/>
      <c r="G10" s="129"/>
      <c r="H10" s="129"/>
      <c r="I10" s="129"/>
      <c r="J10" s="129"/>
    </row>
    <row r="11" spans="1:10" ht="15.75">
      <c r="A11" s="7" t="s">
        <v>395</v>
      </c>
      <c r="B11" s="129"/>
      <c r="C11" s="129"/>
      <c r="D11" s="130"/>
      <c r="E11" s="130"/>
      <c r="F11" s="130"/>
      <c r="G11" s="129"/>
      <c r="H11" s="129"/>
      <c r="I11" s="129"/>
      <c r="J11" s="129"/>
    </row>
    <row r="12" spans="1:12" ht="45">
      <c r="A12" s="177" t="s">
        <v>725</v>
      </c>
      <c r="B12" s="177" t="s">
        <v>396</v>
      </c>
      <c r="C12" s="177" t="s">
        <v>397</v>
      </c>
      <c r="D12" s="190" t="s">
        <v>398</v>
      </c>
      <c r="E12" s="177" t="s">
        <v>399</v>
      </c>
      <c r="F12" s="177" t="s">
        <v>400</v>
      </c>
      <c r="G12" s="179">
        <v>60</v>
      </c>
      <c r="H12" s="43">
        <v>12973</v>
      </c>
      <c r="I12" s="43">
        <f>H12*G12/100-1</f>
        <v>7782.8</v>
      </c>
      <c r="J12" s="43">
        <f>H12-I12</f>
        <v>5190.2</v>
      </c>
      <c r="K12" s="180" t="s">
        <v>401</v>
      </c>
      <c r="L12" s="43">
        <v>7784</v>
      </c>
    </row>
    <row r="13" spans="1:12" ht="15.75">
      <c r="A13" s="177"/>
      <c r="B13" s="177"/>
      <c r="C13" s="177"/>
      <c r="D13" s="181"/>
      <c r="E13" s="177"/>
      <c r="F13" s="177"/>
      <c r="G13" s="179"/>
      <c r="H13" s="43"/>
      <c r="I13" s="43"/>
      <c r="J13" s="43"/>
      <c r="K13" s="180"/>
      <c r="L13" s="43"/>
    </row>
    <row r="14" spans="1:12" ht="15.75">
      <c r="A14" s="269" t="s">
        <v>402</v>
      </c>
      <c r="B14" s="269"/>
      <c r="C14" s="269"/>
      <c r="D14" s="269"/>
      <c r="E14" s="177"/>
      <c r="F14" s="177"/>
      <c r="G14" s="43"/>
      <c r="H14" s="43"/>
      <c r="I14" s="43"/>
      <c r="J14" s="43"/>
      <c r="L14" s="43"/>
    </row>
    <row r="15" spans="1:12" ht="45">
      <c r="A15" s="177" t="s">
        <v>726</v>
      </c>
      <c r="B15" s="177" t="s">
        <v>396</v>
      </c>
      <c r="C15" s="177" t="s">
        <v>403</v>
      </c>
      <c r="D15" s="190" t="s">
        <v>404</v>
      </c>
      <c r="E15" s="177" t="s">
        <v>405</v>
      </c>
      <c r="F15" s="177" t="s">
        <v>406</v>
      </c>
      <c r="G15" s="179">
        <v>71.55</v>
      </c>
      <c r="H15" s="43">
        <v>209629</v>
      </c>
      <c r="I15" s="43">
        <v>150000</v>
      </c>
      <c r="J15" s="43">
        <f>H15-I15</f>
        <v>59629</v>
      </c>
      <c r="K15" s="180" t="s">
        <v>401</v>
      </c>
      <c r="L15" s="178" t="s">
        <v>102</v>
      </c>
    </row>
    <row r="16" spans="1:12" ht="15.75">
      <c r="A16" s="13"/>
      <c r="B16" s="177"/>
      <c r="C16" s="13"/>
      <c r="D16" s="13"/>
      <c r="E16" s="13"/>
      <c r="F16" s="13"/>
      <c r="G16" s="43"/>
      <c r="H16" s="43"/>
      <c r="I16" s="43"/>
      <c r="J16" s="43"/>
      <c r="L16" s="120"/>
    </row>
    <row r="17" spans="1:12" ht="60">
      <c r="A17" s="177" t="s">
        <v>727</v>
      </c>
      <c r="B17" s="177" t="s">
        <v>396</v>
      </c>
      <c r="C17" s="177" t="s">
        <v>103</v>
      </c>
      <c r="D17" s="190" t="s">
        <v>404</v>
      </c>
      <c r="E17" s="177" t="s">
        <v>405</v>
      </c>
      <c r="F17" s="177" t="s">
        <v>408</v>
      </c>
      <c r="G17" s="43">
        <v>90</v>
      </c>
      <c r="H17" s="43">
        <v>51867</v>
      </c>
      <c r="I17" s="43">
        <f>H17*G17/100</f>
        <v>46680.3</v>
      </c>
      <c r="J17" s="43">
        <f>H17-I17</f>
        <v>5186.699999999997</v>
      </c>
      <c r="K17" s="180" t="s">
        <v>401</v>
      </c>
      <c r="L17" s="184" t="s">
        <v>432</v>
      </c>
    </row>
    <row r="18" spans="1:12" ht="15.75">
      <c r="A18" s="13"/>
      <c r="B18" s="13"/>
      <c r="C18" s="13"/>
      <c r="D18" s="13"/>
      <c r="E18" s="13"/>
      <c r="F18" s="13"/>
      <c r="G18" s="43"/>
      <c r="H18" s="43"/>
      <c r="I18" s="183"/>
      <c r="J18" s="43"/>
      <c r="L18" s="120"/>
    </row>
    <row r="19" spans="1:12" ht="45">
      <c r="A19" s="177" t="s">
        <v>728</v>
      </c>
      <c r="B19" s="177" t="s">
        <v>396</v>
      </c>
      <c r="C19" s="177" t="s">
        <v>104</v>
      </c>
      <c r="D19" s="190" t="s">
        <v>404</v>
      </c>
      <c r="E19" s="177" t="s">
        <v>405</v>
      </c>
      <c r="F19" s="177" t="s">
        <v>409</v>
      </c>
      <c r="G19" s="43">
        <v>90</v>
      </c>
      <c r="H19" s="43">
        <v>122229</v>
      </c>
      <c r="I19" s="43">
        <v>110000</v>
      </c>
      <c r="J19" s="43">
        <f>H19-I19</f>
        <v>12229</v>
      </c>
      <c r="K19" s="180" t="s">
        <v>401</v>
      </c>
      <c r="L19" s="184" t="s">
        <v>432</v>
      </c>
    </row>
    <row r="20" spans="1:12" ht="15.75">
      <c r="A20" s="177"/>
      <c r="B20" s="177"/>
      <c r="C20" s="177"/>
      <c r="D20" s="178"/>
      <c r="E20" s="177"/>
      <c r="F20" s="177"/>
      <c r="G20" s="43"/>
      <c r="H20" s="43"/>
      <c r="I20" s="183"/>
      <c r="J20" s="43"/>
      <c r="K20" s="180"/>
      <c r="L20" s="43"/>
    </row>
    <row r="21" spans="1:12" ht="38.25">
      <c r="A21" s="177" t="s">
        <v>729</v>
      </c>
      <c r="B21" s="177" t="s">
        <v>396</v>
      </c>
      <c r="C21" s="177" t="s">
        <v>410</v>
      </c>
      <c r="D21" s="190" t="s">
        <v>411</v>
      </c>
      <c r="E21" s="177" t="s">
        <v>412</v>
      </c>
      <c r="F21" s="177" t="s">
        <v>413</v>
      </c>
      <c r="G21" s="43">
        <v>90</v>
      </c>
      <c r="H21" s="43">
        <v>357648</v>
      </c>
      <c r="I21" s="43">
        <f>H21*G21/100</f>
        <v>321883.2</v>
      </c>
      <c r="J21" s="43">
        <f>H21-I21</f>
        <v>35764.79999999999</v>
      </c>
      <c r="K21" s="180" t="s">
        <v>401</v>
      </c>
      <c r="L21" s="178" t="s">
        <v>102</v>
      </c>
    </row>
    <row r="22" spans="1:12" ht="12" customHeight="1">
      <c r="A22" s="177"/>
      <c r="B22" s="177"/>
      <c r="C22" s="177"/>
      <c r="D22" s="178"/>
      <c r="E22" s="177"/>
      <c r="F22" s="177"/>
      <c r="G22" s="43"/>
      <c r="H22" s="43"/>
      <c r="I22" s="43"/>
      <c r="J22" s="43"/>
      <c r="K22" s="180"/>
      <c r="L22" s="43"/>
    </row>
    <row r="23" spans="1:12" ht="45">
      <c r="A23" s="177" t="s">
        <v>730</v>
      </c>
      <c r="B23" s="177" t="s">
        <v>414</v>
      </c>
      <c r="C23" s="177" t="s">
        <v>415</v>
      </c>
      <c r="D23" s="178" t="s">
        <v>415</v>
      </c>
      <c r="E23" s="177" t="s">
        <v>416</v>
      </c>
      <c r="F23" s="177" t="s">
        <v>417</v>
      </c>
      <c r="G23" s="43">
        <v>40</v>
      </c>
      <c r="H23" s="43">
        <v>512</v>
      </c>
      <c r="I23" s="43">
        <v>202</v>
      </c>
      <c r="J23" s="43">
        <f>H23-I23</f>
        <v>310</v>
      </c>
      <c r="K23" s="180" t="s">
        <v>301</v>
      </c>
      <c r="L23" s="43">
        <v>175</v>
      </c>
    </row>
    <row r="24" spans="1:12" ht="12.75" customHeight="1">
      <c r="A24" s="177"/>
      <c r="B24" s="177"/>
      <c r="C24" s="177"/>
      <c r="D24" s="178"/>
      <c r="E24" s="177"/>
      <c r="F24" s="177"/>
      <c r="G24" s="43"/>
      <c r="H24" s="43"/>
      <c r="I24" s="43"/>
      <c r="J24" s="43"/>
      <c r="K24" s="180"/>
      <c r="L24" s="43"/>
    </row>
    <row r="25" spans="1:12" ht="45">
      <c r="A25" s="177" t="s">
        <v>731</v>
      </c>
      <c r="B25" s="177" t="s">
        <v>418</v>
      </c>
      <c r="C25" s="177" t="s">
        <v>419</v>
      </c>
      <c r="D25" s="178"/>
      <c r="E25" s="177" t="s">
        <v>420</v>
      </c>
      <c r="F25" s="177" t="s">
        <v>421</v>
      </c>
      <c r="G25" s="43">
        <v>49</v>
      </c>
      <c r="H25" s="43">
        <v>11760</v>
      </c>
      <c r="I25" s="43">
        <v>5760</v>
      </c>
      <c r="J25" s="43">
        <f aca="true" t="shared" si="0" ref="J25:J33">H25-I25</f>
        <v>6000</v>
      </c>
      <c r="K25" s="180" t="s">
        <v>401</v>
      </c>
      <c r="L25" s="43">
        <v>3000</v>
      </c>
    </row>
    <row r="26" spans="1:12" ht="15.75">
      <c r="A26" s="177"/>
      <c r="B26" s="177"/>
      <c r="C26" s="177"/>
      <c r="D26" s="178"/>
      <c r="E26" s="177"/>
      <c r="F26" s="177"/>
      <c r="G26" s="43"/>
      <c r="H26" s="43"/>
      <c r="I26" s="43"/>
      <c r="J26" s="43"/>
      <c r="K26" s="180"/>
      <c r="L26" s="43"/>
    </row>
    <row r="27" spans="1:12" ht="45">
      <c r="A27" s="177" t="s">
        <v>732</v>
      </c>
      <c r="B27" s="177" t="s">
        <v>422</v>
      </c>
      <c r="C27" s="177" t="s">
        <v>423</v>
      </c>
      <c r="D27" s="178" t="s">
        <v>424</v>
      </c>
      <c r="E27" s="177" t="s">
        <v>425</v>
      </c>
      <c r="F27" s="177" t="s">
        <v>426</v>
      </c>
      <c r="G27" s="43">
        <v>50</v>
      </c>
      <c r="H27" s="43">
        <v>13420</v>
      </c>
      <c r="I27" s="43">
        <v>6710</v>
      </c>
      <c r="J27" s="43">
        <f t="shared" si="0"/>
        <v>6710</v>
      </c>
      <c r="K27" s="177" t="s">
        <v>427</v>
      </c>
      <c r="L27" s="43">
        <v>6699</v>
      </c>
    </row>
    <row r="28" spans="1:12" ht="14.25" customHeight="1">
      <c r="A28" s="177"/>
      <c r="B28" s="177"/>
      <c r="C28" s="177"/>
      <c r="D28" s="178"/>
      <c r="E28" s="177"/>
      <c r="F28" s="177"/>
      <c r="G28" s="43"/>
      <c r="H28" s="43"/>
      <c r="I28" s="43"/>
      <c r="J28" s="43"/>
      <c r="K28" s="180"/>
      <c r="L28" s="43"/>
    </row>
    <row r="29" spans="1:12" ht="75">
      <c r="A29" s="177" t="s">
        <v>733</v>
      </c>
      <c r="B29" s="177" t="s">
        <v>396</v>
      </c>
      <c r="C29" s="177" t="s">
        <v>428</v>
      </c>
      <c r="D29" s="178" t="s">
        <v>429</v>
      </c>
      <c r="E29" s="177" t="s">
        <v>430</v>
      </c>
      <c r="F29" s="177" t="s">
        <v>431</v>
      </c>
      <c r="G29" s="43">
        <v>60</v>
      </c>
      <c r="H29" s="43">
        <v>19733</v>
      </c>
      <c r="I29" s="43">
        <v>11840</v>
      </c>
      <c r="J29" s="43">
        <f t="shared" si="0"/>
        <v>7893</v>
      </c>
      <c r="K29" s="180" t="s">
        <v>401</v>
      </c>
      <c r="L29" s="184" t="s">
        <v>432</v>
      </c>
    </row>
    <row r="30" spans="1:12" ht="12.75" customHeight="1">
      <c r="A30" s="177"/>
      <c r="B30" s="177"/>
      <c r="C30" s="177"/>
      <c r="D30" s="178"/>
      <c r="E30" s="177"/>
      <c r="F30" s="177"/>
      <c r="G30" s="43"/>
      <c r="H30" s="43"/>
      <c r="I30" s="43"/>
      <c r="J30" s="43"/>
      <c r="K30" s="180"/>
      <c r="L30" s="43"/>
    </row>
    <row r="31" spans="1:12" ht="45">
      <c r="A31" s="177" t="s">
        <v>734</v>
      </c>
      <c r="B31" s="177" t="s">
        <v>414</v>
      </c>
      <c r="C31" s="177" t="s">
        <v>415</v>
      </c>
      <c r="D31" s="178" t="s">
        <v>415</v>
      </c>
      <c r="E31" s="177" t="s">
        <v>433</v>
      </c>
      <c r="F31" s="177" t="s">
        <v>434</v>
      </c>
      <c r="G31" s="43">
        <v>90</v>
      </c>
      <c r="H31" s="43">
        <v>2190</v>
      </c>
      <c r="I31" s="43">
        <v>1971</v>
      </c>
      <c r="J31" s="43">
        <f t="shared" si="0"/>
        <v>219</v>
      </c>
      <c r="K31" s="180"/>
      <c r="L31" s="43"/>
    </row>
    <row r="32" ht="9.75" customHeight="1">
      <c r="J32" s="43"/>
    </row>
    <row r="33" spans="1:12" s="123" customFormat="1" ht="31.5">
      <c r="A33" s="177" t="s">
        <v>735</v>
      </c>
      <c r="B33" s="177" t="s">
        <v>437</v>
      </c>
      <c r="C33" s="177" t="s">
        <v>105</v>
      </c>
      <c r="D33" s="178" t="s">
        <v>458</v>
      </c>
      <c r="E33" s="177" t="s">
        <v>459</v>
      </c>
      <c r="F33" s="177" t="s">
        <v>460</v>
      </c>
      <c r="G33" s="43">
        <v>92</v>
      </c>
      <c r="H33" s="43">
        <v>10000</v>
      </c>
      <c r="I33" s="43">
        <v>9200</v>
      </c>
      <c r="J33" s="43">
        <f t="shared" si="0"/>
        <v>800</v>
      </c>
      <c r="K33" s="180" t="s">
        <v>401</v>
      </c>
      <c r="L33" s="183"/>
    </row>
    <row r="34" spans="1:12" s="123" customFormat="1" ht="12" customHeight="1">
      <c r="A34" s="177"/>
      <c r="B34" s="177"/>
      <c r="C34" s="177"/>
      <c r="D34" s="178"/>
      <c r="E34" s="177"/>
      <c r="F34" s="177"/>
      <c r="G34" s="43"/>
      <c r="H34" s="43"/>
      <c r="I34" s="43"/>
      <c r="J34" s="43"/>
      <c r="K34" s="180"/>
      <c r="L34" s="183"/>
    </row>
    <row r="35" spans="1:12" s="195" customFormat="1" ht="60">
      <c r="A35" s="191" t="s">
        <v>736</v>
      </c>
      <c r="B35" s="191" t="s">
        <v>396</v>
      </c>
      <c r="C35" s="191" t="s">
        <v>248</v>
      </c>
      <c r="D35" s="192" t="s">
        <v>359</v>
      </c>
      <c r="E35" s="191" t="s">
        <v>360</v>
      </c>
      <c r="F35" s="191" t="s">
        <v>361</v>
      </c>
      <c r="G35" s="193">
        <v>73.78</v>
      </c>
      <c r="H35" s="193">
        <v>719295</v>
      </c>
      <c r="I35" s="193">
        <v>530666</v>
      </c>
      <c r="J35" s="193">
        <f>H35-I35</f>
        <v>188629</v>
      </c>
      <c r="K35" s="194" t="s">
        <v>401</v>
      </c>
      <c r="L35" s="178" t="s">
        <v>407</v>
      </c>
    </row>
    <row r="36" spans="1:12" s="195" customFormat="1" ht="8.25" customHeight="1">
      <c r="A36" s="191"/>
      <c r="B36" s="191"/>
      <c r="C36" s="191"/>
      <c r="D36" s="192"/>
      <c r="E36" s="191"/>
      <c r="F36" s="191"/>
      <c r="G36" s="193"/>
      <c r="H36" s="193"/>
      <c r="I36" s="193"/>
      <c r="J36" s="193"/>
      <c r="K36" s="194"/>
      <c r="L36" s="178"/>
    </row>
    <row r="37" spans="1:12" s="123" customFormat="1" ht="90">
      <c r="A37" s="191" t="s">
        <v>737</v>
      </c>
      <c r="B37" s="177" t="s">
        <v>414</v>
      </c>
      <c r="C37" s="177" t="s">
        <v>415</v>
      </c>
      <c r="D37" s="178" t="s">
        <v>415</v>
      </c>
      <c r="E37" s="177" t="s">
        <v>106</v>
      </c>
      <c r="F37" s="177" t="s">
        <v>107</v>
      </c>
      <c r="G37" s="43">
        <v>100</v>
      </c>
      <c r="H37" s="43">
        <v>110</v>
      </c>
      <c r="I37" s="43">
        <v>110</v>
      </c>
      <c r="J37" s="180" t="s">
        <v>415</v>
      </c>
      <c r="K37" s="180" t="s">
        <v>415</v>
      </c>
      <c r="L37" s="43">
        <v>110</v>
      </c>
    </row>
    <row r="38" spans="1:12" s="123" customFormat="1" ht="9.75" customHeight="1">
      <c r="A38" s="191"/>
      <c r="B38" s="177"/>
      <c r="C38" s="177"/>
      <c r="D38" s="178"/>
      <c r="E38" s="177"/>
      <c r="F38" s="177"/>
      <c r="G38" s="43"/>
      <c r="H38" s="43"/>
      <c r="I38" s="180"/>
      <c r="J38" s="180"/>
      <c r="K38" s="180"/>
      <c r="L38" s="43"/>
    </row>
    <row r="39" spans="1:12" s="123" customFormat="1" ht="45">
      <c r="A39" s="191" t="s">
        <v>738</v>
      </c>
      <c r="B39" s="177" t="s">
        <v>414</v>
      </c>
      <c r="C39" s="177" t="s">
        <v>415</v>
      </c>
      <c r="D39" s="178" t="s">
        <v>415</v>
      </c>
      <c r="E39" s="177" t="s">
        <v>108</v>
      </c>
      <c r="F39" s="177" t="s">
        <v>109</v>
      </c>
      <c r="G39" s="43">
        <v>100</v>
      </c>
      <c r="H39" s="43">
        <v>1780</v>
      </c>
      <c r="I39" s="43">
        <v>1780</v>
      </c>
      <c r="J39" s="180" t="s">
        <v>415</v>
      </c>
      <c r="K39" s="180" t="s">
        <v>415</v>
      </c>
      <c r="L39" s="43"/>
    </row>
    <row r="40" spans="1:12" ht="15.75">
      <c r="A40" s="177"/>
      <c r="B40" s="269" t="s">
        <v>438</v>
      </c>
      <c r="C40" s="269"/>
      <c r="D40" s="269"/>
      <c r="E40" s="185"/>
      <c r="F40" s="185"/>
      <c r="G40" s="44"/>
      <c r="H40" s="44">
        <f>SUM(H12:H39)</f>
        <v>1533146</v>
      </c>
      <c r="I40" s="44">
        <f>SUM(I12:I39)</f>
        <v>1204585.3</v>
      </c>
      <c r="J40" s="44">
        <f>SUM(J12:J39)</f>
        <v>328560.69999999995</v>
      </c>
      <c r="K40" s="44"/>
      <c r="L40" s="44">
        <f>SUM(L12:L39)</f>
        <v>17768</v>
      </c>
    </row>
    <row r="41" spans="1:12" ht="10.5" customHeight="1">
      <c r="A41" s="177"/>
      <c r="B41" s="182"/>
      <c r="C41" s="182"/>
      <c r="D41" s="182"/>
      <c r="E41" s="185"/>
      <c r="F41" s="185"/>
      <c r="G41" s="44"/>
      <c r="H41" s="44"/>
      <c r="I41" s="44"/>
      <c r="J41" s="44"/>
      <c r="K41" s="44"/>
      <c r="L41" s="44"/>
    </row>
    <row r="42" spans="1:12" ht="15.75">
      <c r="A42" s="269" t="s">
        <v>546</v>
      </c>
      <c r="B42" s="269"/>
      <c r="C42" s="269"/>
      <c r="D42" s="269"/>
      <c r="E42" s="269"/>
      <c r="F42" s="269"/>
      <c r="G42" s="44"/>
      <c r="H42" s="44"/>
      <c r="I42" s="44"/>
      <c r="J42" s="44"/>
      <c r="K42" s="44"/>
      <c r="L42" s="44"/>
    </row>
    <row r="43" spans="1:12" ht="75">
      <c r="A43" s="177" t="s">
        <v>739</v>
      </c>
      <c r="B43" s="177" t="s">
        <v>101</v>
      </c>
      <c r="C43" s="182"/>
      <c r="D43" s="185" t="s">
        <v>415</v>
      </c>
      <c r="E43" s="177" t="s">
        <v>111</v>
      </c>
      <c r="F43" s="177" t="s">
        <v>111</v>
      </c>
      <c r="G43" s="44"/>
      <c r="H43" s="44"/>
      <c r="I43" s="44">
        <v>50</v>
      </c>
      <c r="J43" s="44">
        <v>50</v>
      </c>
      <c r="K43" s="200" t="s">
        <v>443</v>
      </c>
      <c r="L43" s="200" t="s">
        <v>112</v>
      </c>
    </row>
    <row r="44" spans="1:12" ht="10.5" customHeight="1">
      <c r="A44" s="177"/>
      <c r="B44" s="182"/>
      <c r="C44" s="182"/>
      <c r="D44" s="182"/>
      <c r="E44" s="185"/>
      <c r="F44" s="185"/>
      <c r="G44" s="44"/>
      <c r="H44" s="44"/>
      <c r="I44" s="44"/>
      <c r="J44" s="44"/>
      <c r="K44" s="180"/>
      <c r="L44" s="43"/>
    </row>
    <row r="45" spans="1:12" ht="15.75">
      <c r="A45" s="269" t="s">
        <v>439</v>
      </c>
      <c r="B45" s="269"/>
      <c r="C45" s="269"/>
      <c r="D45" s="269"/>
      <c r="E45" s="269"/>
      <c r="F45" s="269"/>
      <c r="G45" s="44"/>
      <c r="H45" s="44"/>
      <c r="I45" s="44"/>
      <c r="J45" s="44"/>
      <c r="K45" s="180"/>
      <c r="L45" s="43"/>
    </row>
    <row r="46" spans="1:12" ht="51">
      <c r="A46" s="186" t="s">
        <v>740</v>
      </c>
      <c r="B46" s="178" t="s">
        <v>440</v>
      </c>
      <c r="C46" s="177" t="s">
        <v>415</v>
      </c>
      <c r="D46" s="177" t="s">
        <v>441</v>
      </c>
      <c r="E46" s="186"/>
      <c r="F46" s="177" t="s">
        <v>442</v>
      </c>
      <c r="G46" s="43">
        <v>65</v>
      </c>
      <c r="H46" s="43">
        <v>964</v>
      </c>
      <c r="I46" s="43">
        <v>628</v>
      </c>
      <c r="J46" s="43">
        <v>364</v>
      </c>
      <c r="K46" s="190" t="s">
        <v>443</v>
      </c>
      <c r="L46" s="43">
        <v>600</v>
      </c>
    </row>
    <row r="47" spans="1:12" ht="12.75" customHeight="1">
      <c r="A47" s="186"/>
      <c r="B47" s="187"/>
      <c r="C47" s="186"/>
      <c r="D47" s="186"/>
      <c r="E47" s="186"/>
      <c r="F47" s="186"/>
      <c r="G47" s="43"/>
      <c r="H47" s="43"/>
      <c r="I47" s="43"/>
      <c r="J47" s="43"/>
      <c r="K47" s="180"/>
      <c r="L47" s="43"/>
    </row>
    <row r="48" spans="1:12" ht="51">
      <c r="A48" s="177" t="s">
        <v>741</v>
      </c>
      <c r="B48" s="178" t="s">
        <v>440</v>
      </c>
      <c r="C48" s="13"/>
      <c r="D48" s="177" t="s">
        <v>444</v>
      </c>
      <c r="E48" s="177" t="s">
        <v>445</v>
      </c>
      <c r="F48" s="177" t="s">
        <v>446</v>
      </c>
      <c r="G48" s="43">
        <v>72</v>
      </c>
      <c r="H48" s="43">
        <v>2188</v>
      </c>
      <c r="I48" s="43">
        <v>1588</v>
      </c>
      <c r="J48" s="43">
        <v>600</v>
      </c>
      <c r="K48" s="180" t="s">
        <v>401</v>
      </c>
      <c r="L48" s="43">
        <v>1200</v>
      </c>
    </row>
    <row r="49" spans="1:12" ht="15.75">
      <c r="A49" s="177"/>
      <c r="B49" s="178"/>
      <c r="C49" s="13"/>
      <c r="D49" s="13"/>
      <c r="E49" s="177"/>
      <c r="F49" s="177"/>
      <c r="G49" s="43"/>
      <c r="H49" s="43"/>
      <c r="I49" s="43"/>
      <c r="J49" s="43"/>
      <c r="K49" s="180"/>
      <c r="L49" s="43"/>
    </row>
    <row r="50" spans="1:12" ht="75">
      <c r="A50" s="177" t="s">
        <v>742</v>
      </c>
      <c r="B50" s="177" t="s">
        <v>447</v>
      </c>
      <c r="C50" s="13"/>
      <c r="D50" s="177" t="s">
        <v>448</v>
      </c>
      <c r="E50" s="177" t="s">
        <v>449</v>
      </c>
      <c r="F50" s="177" t="s">
        <v>450</v>
      </c>
      <c r="G50" s="43">
        <v>65</v>
      </c>
      <c r="H50" s="43">
        <v>7639</v>
      </c>
      <c r="I50" s="43">
        <v>4950</v>
      </c>
      <c r="J50" s="43">
        <v>2689</v>
      </c>
      <c r="K50" s="189" t="s">
        <v>451</v>
      </c>
      <c r="L50" s="43">
        <v>3465</v>
      </c>
    </row>
    <row r="51" spans="1:12" ht="15.75">
      <c r="A51" s="177"/>
      <c r="B51" s="177"/>
      <c r="C51" s="13"/>
      <c r="D51" s="13"/>
      <c r="E51" s="177"/>
      <c r="F51" s="177"/>
      <c r="G51" s="43"/>
      <c r="H51" s="43"/>
      <c r="I51" s="43"/>
      <c r="J51" s="43"/>
      <c r="K51" s="177"/>
      <c r="L51" s="43"/>
    </row>
    <row r="52" spans="1:12" ht="75">
      <c r="A52" s="177" t="s">
        <v>182</v>
      </c>
      <c r="B52" s="177" t="s">
        <v>452</v>
      </c>
      <c r="C52" s="13"/>
      <c r="D52" s="13"/>
      <c r="E52" s="177" t="s">
        <v>453</v>
      </c>
      <c r="F52" s="177" t="s">
        <v>454</v>
      </c>
      <c r="G52" s="43">
        <v>100</v>
      </c>
      <c r="H52" s="43">
        <v>882</v>
      </c>
      <c r="I52" s="43"/>
      <c r="J52" s="43"/>
      <c r="K52" s="180"/>
      <c r="L52" s="43">
        <v>882</v>
      </c>
    </row>
    <row r="53" spans="1:12" ht="9.75" customHeight="1">
      <c r="A53" s="177"/>
      <c r="B53" s="177"/>
      <c r="C53" s="13"/>
      <c r="D53" s="13"/>
      <c r="E53" s="177"/>
      <c r="F53" s="177"/>
      <c r="G53" s="43"/>
      <c r="H53" s="43"/>
      <c r="I53" s="43"/>
      <c r="J53" s="43"/>
      <c r="K53" s="180"/>
      <c r="L53" s="43"/>
    </row>
    <row r="54" spans="1:12" ht="30">
      <c r="A54" s="177" t="s">
        <v>183</v>
      </c>
      <c r="B54" s="177" t="s">
        <v>435</v>
      </c>
      <c r="C54" s="177"/>
      <c r="D54" s="178"/>
      <c r="E54" s="177" t="s">
        <v>456</v>
      </c>
      <c r="F54" s="177" t="s">
        <v>436</v>
      </c>
      <c r="G54" s="43">
        <v>100</v>
      </c>
      <c r="H54" s="43">
        <v>400</v>
      </c>
      <c r="I54" s="43">
        <v>400</v>
      </c>
      <c r="J54" s="43"/>
      <c r="K54" s="180"/>
      <c r="L54" s="43">
        <v>400</v>
      </c>
    </row>
    <row r="55" spans="1:12" ht="15.75" customHeight="1">
      <c r="A55" s="188"/>
      <c r="B55" s="269" t="s">
        <v>455</v>
      </c>
      <c r="C55" s="269"/>
      <c r="D55" s="269"/>
      <c r="E55" s="269"/>
      <c r="F55" s="269"/>
      <c r="G55" s="43"/>
      <c r="H55" s="44">
        <f>SUM(H46:H54)</f>
        <v>12073</v>
      </c>
      <c r="I55" s="44">
        <f>SUM(I46:I54)</f>
        <v>7566</v>
      </c>
      <c r="J55" s="44">
        <f>SUM(J46:J54)</f>
        <v>3653</v>
      </c>
      <c r="K55" s="44"/>
      <c r="L55" s="44">
        <f>SUM(L46:L54)</f>
        <v>6547</v>
      </c>
    </row>
    <row r="56" spans="1:12" ht="9" customHeight="1">
      <c r="A56" s="177"/>
      <c r="B56" s="178"/>
      <c r="C56" s="13"/>
      <c r="D56" s="13"/>
      <c r="E56" s="177"/>
      <c r="F56" s="177"/>
      <c r="G56" s="43"/>
      <c r="H56" s="43"/>
      <c r="I56" s="43"/>
      <c r="J56" s="43"/>
      <c r="K56" s="180"/>
      <c r="L56" s="43"/>
    </row>
    <row r="57" spans="1:12" ht="15.75">
      <c r="A57" s="20" t="s">
        <v>350</v>
      </c>
      <c r="B57" s="20"/>
      <c r="C57" s="20"/>
      <c r="D57" s="20"/>
      <c r="E57" s="20"/>
      <c r="F57" s="20"/>
      <c r="G57" s="44"/>
      <c r="H57" s="44">
        <f>H40+H55</f>
        <v>1545219</v>
      </c>
      <c r="I57" s="44">
        <f>I40+I55</f>
        <v>1212151.3</v>
      </c>
      <c r="J57" s="44">
        <f>J40+J55</f>
        <v>332213.69999999995</v>
      </c>
      <c r="K57" s="44"/>
      <c r="L57" s="44">
        <f>L40+L55</f>
        <v>24315</v>
      </c>
    </row>
    <row r="58" spans="1:10" ht="15.75">
      <c r="A58" s="13"/>
      <c r="B58" s="13"/>
      <c r="C58" s="13"/>
      <c r="D58" s="13"/>
      <c r="E58" s="13"/>
      <c r="F58" s="13"/>
      <c r="G58" s="43"/>
      <c r="H58" s="43"/>
      <c r="I58" s="43"/>
      <c r="J58" s="43"/>
    </row>
    <row r="59" spans="1:10" ht="15.75">
      <c r="A59" s="13"/>
      <c r="B59" s="13"/>
      <c r="C59" s="13"/>
      <c r="D59" s="13"/>
      <c r="E59" s="13"/>
      <c r="F59" s="13"/>
      <c r="G59" s="43"/>
      <c r="H59" s="43"/>
      <c r="I59" s="43"/>
      <c r="J59" s="43"/>
    </row>
    <row r="60" spans="1:10" ht="15.75">
      <c r="A60" s="13"/>
      <c r="B60" s="13"/>
      <c r="C60" s="13"/>
      <c r="D60" s="13"/>
      <c r="E60" s="13"/>
      <c r="F60" s="13"/>
      <c r="G60" s="43"/>
      <c r="H60" s="43"/>
      <c r="I60" s="43"/>
      <c r="J60" s="43"/>
    </row>
    <row r="61" spans="1:10" ht="15.75">
      <c r="A61" s="13"/>
      <c r="B61" s="13"/>
      <c r="C61" s="13"/>
      <c r="D61" s="13"/>
      <c r="E61" s="13"/>
      <c r="F61" s="13"/>
      <c r="G61" s="43"/>
      <c r="H61" s="43"/>
      <c r="I61" s="43"/>
      <c r="J61" s="43"/>
    </row>
    <row r="62" spans="1:10" ht="15.75">
      <c r="A62" s="13"/>
      <c r="B62" s="13"/>
      <c r="C62" s="13"/>
      <c r="D62" s="13"/>
      <c r="E62" s="13"/>
      <c r="F62" s="13"/>
      <c r="G62" s="43"/>
      <c r="H62" s="43"/>
      <c r="I62" s="43"/>
      <c r="J62" s="43"/>
    </row>
    <row r="63" spans="1:10" ht="15.75">
      <c r="A63" s="13"/>
      <c r="B63" s="13"/>
      <c r="C63" s="13"/>
      <c r="D63" s="13"/>
      <c r="E63" s="13"/>
      <c r="F63" s="13"/>
      <c r="G63" s="43"/>
      <c r="H63" s="43"/>
      <c r="I63" s="43"/>
      <c r="J63" s="43"/>
    </row>
    <row r="64" spans="1:10" ht="15.75">
      <c r="A64" s="13"/>
      <c r="B64" s="13"/>
      <c r="C64" s="13"/>
      <c r="D64" s="13"/>
      <c r="E64" s="13"/>
      <c r="F64" s="13"/>
      <c r="G64" s="43"/>
      <c r="H64" s="43"/>
      <c r="I64" s="43"/>
      <c r="J64" s="43"/>
    </row>
    <row r="65" spans="1:10" ht="15.75">
      <c r="A65" s="13"/>
      <c r="B65" s="13"/>
      <c r="C65" s="13"/>
      <c r="D65" s="13"/>
      <c r="E65" s="13"/>
      <c r="F65" s="13"/>
      <c r="G65" s="43"/>
      <c r="H65" s="43"/>
      <c r="I65" s="43"/>
      <c r="J65" s="43"/>
    </row>
    <row r="66" spans="1:10" ht="15.75">
      <c r="A66" s="13"/>
      <c r="B66" s="13"/>
      <c r="C66" s="13"/>
      <c r="D66" s="13"/>
      <c r="E66" s="13"/>
      <c r="F66" s="13"/>
      <c r="G66" s="43"/>
      <c r="H66" s="43"/>
      <c r="I66" s="43"/>
      <c r="J66" s="43"/>
    </row>
    <row r="67" spans="1:10" ht="15.75">
      <c r="A67" s="13"/>
      <c r="B67" s="13"/>
      <c r="C67" s="13"/>
      <c r="D67" s="13"/>
      <c r="E67" s="13"/>
      <c r="F67" s="13"/>
      <c r="G67" s="43"/>
      <c r="H67" s="43"/>
      <c r="I67" s="43"/>
      <c r="J67" s="43"/>
    </row>
    <row r="68" spans="2:10" ht="15.75">
      <c r="B68" s="13"/>
      <c r="C68" s="13"/>
      <c r="D68" s="13"/>
      <c r="E68" s="13"/>
      <c r="F68" s="13"/>
      <c r="G68" s="13"/>
      <c r="H68" s="13"/>
      <c r="I68" s="13"/>
      <c r="J68" s="13"/>
    </row>
  </sheetData>
  <mergeCells count="22">
    <mergeCell ref="A45:F45"/>
    <mergeCell ref="B55:F55"/>
    <mergeCell ref="K6:K7"/>
    <mergeCell ref="L6:L7"/>
    <mergeCell ref="A14:D14"/>
    <mergeCell ref="G6:G7"/>
    <mergeCell ref="H6:H7"/>
    <mergeCell ref="I6:I7"/>
    <mergeCell ref="J6:J7"/>
    <mergeCell ref="B40:D40"/>
    <mergeCell ref="G1:I1"/>
    <mergeCell ref="A2:L2"/>
    <mergeCell ref="A3:L3"/>
    <mergeCell ref="A4:L4"/>
    <mergeCell ref="J1:L1"/>
    <mergeCell ref="A42:F42"/>
    <mergeCell ref="A1:C1"/>
    <mergeCell ref="D1:F1"/>
    <mergeCell ref="A6:A7"/>
    <mergeCell ref="B6:B7"/>
    <mergeCell ref="C6:C7"/>
    <mergeCell ref="D6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W18"/>
  <sheetViews>
    <sheetView tabSelected="1" workbookViewId="0" topLeftCell="B1">
      <selection activeCell="F23" sqref="F23"/>
    </sheetView>
  </sheetViews>
  <sheetFormatPr defaultColWidth="9.140625" defaultRowHeight="12.75"/>
  <cols>
    <col min="1" max="1" width="25.8515625" style="58" customWidth="1"/>
    <col min="2" max="2" width="7.421875" style="58" customWidth="1"/>
    <col min="3" max="4" width="7.28125" style="58" bestFit="1" customWidth="1"/>
    <col min="5" max="5" width="6.421875" style="58" customWidth="1"/>
    <col min="6" max="6" width="6.140625" style="58" bestFit="1" customWidth="1"/>
    <col min="7" max="7" width="6.421875" style="58" customWidth="1"/>
    <col min="8" max="8" width="5.28125" style="58" customWidth="1"/>
    <col min="9" max="9" width="5.421875" style="58" customWidth="1"/>
    <col min="10" max="11" width="6.421875" style="58" customWidth="1"/>
    <col min="12" max="12" width="6.140625" style="58" bestFit="1" customWidth="1"/>
    <col min="13" max="13" width="8.57421875" style="58" bestFit="1" customWidth="1"/>
    <col min="14" max="14" width="6.421875" style="58" customWidth="1"/>
    <col min="15" max="15" width="5.140625" style="58" customWidth="1"/>
    <col min="16" max="17" width="6.421875" style="58" customWidth="1"/>
    <col min="18" max="18" width="6.140625" style="58" bestFit="1" customWidth="1"/>
    <col min="19" max="19" width="6.421875" style="58" customWidth="1"/>
    <col min="20" max="22" width="7.28125" style="58" bestFit="1" customWidth="1"/>
    <col min="23" max="23" width="12.7109375" style="58" customWidth="1"/>
    <col min="24" max="16384" width="10.28125" style="58" customWidth="1"/>
  </cols>
  <sheetData>
    <row r="1" spans="14:22" ht="15.75">
      <c r="N1" s="226" t="s">
        <v>189</v>
      </c>
      <c r="O1" s="226"/>
      <c r="P1" s="226"/>
      <c r="Q1" s="226"/>
      <c r="R1" s="226"/>
      <c r="S1" s="226"/>
      <c r="T1" s="226"/>
      <c r="U1" s="226"/>
      <c r="V1" s="226"/>
    </row>
    <row r="2" spans="1:22" ht="15.75">
      <c r="A2" s="225" t="s">
        <v>351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s="60" customFormat="1" ht="15.75">
      <c r="A3" s="225" t="s">
        <v>898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1:22" s="60" customFormat="1" ht="15.75">
      <c r="A4" s="225" t="s">
        <v>265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3" s="61" customFormat="1" ht="15.75">
      <c r="A5" s="225" t="s">
        <v>343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59"/>
    </row>
    <row r="6" spans="1:13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22" s="63" customFormat="1" ht="39.75" customHeight="1">
      <c r="A7" s="224" t="s">
        <v>344</v>
      </c>
      <c r="B7" s="224" t="s">
        <v>340</v>
      </c>
      <c r="C7" s="224"/>
      <c r="D7" s="224"/>
      <c r="E7" s="227" t="s">
        <v>333</v>
      </c>
      <c r="F7" s="228"/>
      <c r="G7" s="229"/>
      <c r="H7" s="227" t="s">
        <v>334</v>
      </c>
      <c r="I7" s="228"/>
      <c r="J7" s="229"/>
      <c r="K7" s="227" t="s">
        <v>318</v>
      </c>
      <c r="L7" s="228"/>
      <c r="M7" s="229"/>
      <c r="N7" s="227" t="s">
        <v>329</v>
      </c>
      <c r="O7" s="228"/>
      <c r="P7" s="229"/>
      <c r="Q7" s="227" t="s">
        <v>341</v>
      </c>
      <c r="R7" s="228"/>
      <c r="S7" s="229"/>
      <c r="T7" s="224" t="s">
        <v>353</v>
      </c>
      <c r="U7" s="224"/>
      <c r="V7" s="224"/>
    </row>
    <row r="8" spans="1:22" s="63" customFormat="1" ht="33.75" customHeight="1">
      <c r="A8" s="224"/>
      <c r="B8" s="121" t="s">
        <v>873</v>
      </c>
      <c r="C8" s="121" t="s">
        <v>869</v>
      </c>
      <c r="D8" s="145" t="s">
        <v>899</v>
      </c>
      <c r="E8" s="121" t="s">
        <v>873</v>
      </c>
      <c r="F8" s="121" t="s">
        <v>869</v>
      </c>
      <c r="G8" s="145" t="s">
        <v>899</v>
      </c>
      <c r="H8" s="121" t="s">
        <v>873</v>
      </c>
      <c r="I8" s="121" t="s">
        <v>869</v>
      </c>
      <c r="J8" s="145" t="s">
        <v>899</v>
      </c>
      <c r="K8" s="121" t="s">
        <v>873</v>
      </c>
      <c r="L8" s="121" t="s">
        <v>869</v>
      </c>
      <c r="M8" s="145" t="s">
        <v>899</v>
      </c>
      <c r="N8" s="121" t="s">
        <v>873</v>
      </c>
      <c r="O8" s="121" t="s">
        <v>869</v>
      </c>
      <c r="P8" s="145" t="s">
        <v>899</v>
      </c>
      <c r="Q8" s="121" t="s">
        <v>873</v>
      </c>
      <c r="R8" s="121" t="s">
        <v>869</v>
      </c>
      <c r="S8" s="145" t="s">
        <v>899</v>
      </c>
      <c r="T8" s="121" t="s">
        <v>873</v>
      </c>
      <c r="U8" s="121" t="s">
        <v>869</v>
      </c>
      <c r="V8" s="145" t="s">
        <v>899</v>
      </c>
    </row>
    <row r="9" spans="1:20" s="63" customFormat="1" ht="16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2" ht="24.75" customHeight="1">
      <c r="A10" s="73" t="s">
        <v>335</v>
      </c>
      <c r="B10" s="69">
        <v>32684</v>
      </c>
      <c r="C10" s="69">
        <v>32684</v>
      </c>
      <c r="D10" s="69">
        <v>20166</v>
      </c>
      <c r="E10" s="69">
        <v>1500</v>
      </c>
      <c r="F10" s="69">
        <v>1500</v>
      </c>
      <c r="G10" s="69">
        <v>378</v>
      </c>
      <c r="H10" s="69">
        <v>500</v>
      </c>
      <c r="I10" s="69">
        <v>500</v>
      </c>
      <c r="J10" s="69">
        <v>218</v>
      </c>
      <c r="K10" s="69">
        <v>7000</v>
      </c>
      <c r="L10" s="69">
        <v>7000</v>
      </c>
      <c r="M10" s="69">
        <v>0</v>
      </c>
      <c r="N10" s="69"/>
      <c r="O10" s="69"/>
      <c r="P10" s="69"/>
      <c r="Q10" s="69">
        <v>4039</v>
      </c>
      <c r="R10" s="69">
        <v>4039</v>
      </c>
      <c r="S10" s="69">
        <v>3162</v>
      </c>
      <c r="T10" s="69">
        <f>B10+E10+H10+K10+N10+Q10</f>
        <v>45723</v>
      </c>
      <c r="U10" s="69">
        <f aca="true" t="shared" si="0" ref="U10:U18">C10+F10+I10+L10+O10+R10</f>
        <v>45723</v>
      </c>
      <c r="V10" s="69">
        <f>D10+G10+J10+M10+P10+S10</f>
        <v>23924</v>
      </c>
    </row>
    <row r="11" spans="1:22" ht="24.75" customHeight="1">
      <c r="A11" s="67" t="s">
        <v>337</v>
      </c>
      <c r="B11" s="68"/>
      <c r="C11" s="68">
        <v>900</v>
      </c>
      <c r="D11" s="68">
        <v>267</v>
      </c>
      <c r="E11" s="68"/>
      <c r="F11" s="68"/>
      <c r="G11" s="68"/>
      <c r="H11" s="68"/>
      <c r="I11" s="68"/>
      <c r="J11" s="68"/>
      <c r="K11" s="68"/>
      <c r="L11" s="69"/>
      <c r="M11" s="69"/>
      <c r="N11" s="68"/>
      <c r="O11" s="68"/>
      <c r="P11" s="68"/>
      <c r="Q11" s="68"/>
      <c r="R11" s="69"/>
      <c r="S11" s="69"/>
      <c r="T11" s="69">
        <f aca="true" t="shared" si="1" ref="T11:T18">B11+E11+H11+K11+N11+Q11</f>
        <v>0</v>
      </c>
      <c r="U11" s="69">
        <f t="shared" si="0"/>
        <v>900</v>
      </c>
      <c r="V11" s="69">
        <f aca="true" t="shared" si="2" ref="V11:V18">D11+G11+J11+M11+P11+S11</f>
        <v>267</v>
      </c>
    </row>
    <row r="12" spans="1:22" ht="24.75" customHeight="1">
      <c r="A12" s="67" t="s">
        <v>338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69"/>
      <c r="N12" s="126"/>
      <c r="O12" s="126"/>
      <c r="P12" s="68">
        <v>2047</v>
      </c>
      <c r="Q12" s="68"/>
      <c r="R12" s="69"/>
      <c r="S12" s="69"/>
      <c r="T12" s="69">
        <f t="shared" si="1"/>
        <v>0</v>
      </c>
      <c r="U12" s="69">
        <f t="shared" si="0"/>
        <v>0</v>
      </c>
      <c r="V12" s="69">
        <f t="shared" si="2"/>
        <v>2047</v>
      </c>
    </row>
    <row r="13" spans="1:22" ht="24.75" customHeight="1">
      <c r="A13" s="67" t="s">
        <v>870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9"/>
      <c r="N13" s="68"/>
      <c r="O13" s="68"/>
      <c r="P13" s="68"/>
      <c r="Q13" s="68"/>
      <c r="R13" s="69"/>
      <c r="S13" s="69"/>
      <c r="T13" s="69">
        <f t="shared" si="1"/>
        <v>0</v>
      </c>
      <c r="U13" s="69">
        <f t="shared" si="0"/>
        <v>0</v>
      </c>
      <c r="V13" s="69">
        <f t="shared" si="2"/>
        <v>0</v>
      </c>
    </row>
    <row r="14" spans="1:22" ht="24.75" customHeight="1">
      <c r="A14" s="67" t="s">
        <v>339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9"/>
      <c r="N14" s="68"/>
      <c r="O14" s="68"/>
      <c r="P14" s="68"/>
      <c r="Q14" s="68"/>
      <c r="R14" s="69"/>
      <c r="S14" s="69"/>
      <c r="T14" s="69">
        <f t="shared" si="1"/>
        <v>0</v>
      </c>
      <c r="U14" s="69">
        <f t="shared" si="0"/>
        <v>0</v>
      </c>
      <c r="V14" s="69">
        <f t="shared" si="2"/>
        <v>0</v>
      </c>
    </row>
    <row r="15" spans="1:22" ht="24.75" customHeight="1">
      <c r="A15" s="67" t="s">
        <v>871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8">
        <v>400</v>
      </c>
      <c r="O15" s="68">
        <v>400</v>
      </c>
      <c r="P15" s="68"/>
      <c r="Q15" s="68"/>
      <c r="R15" s="69"/>
      <c r="S15" s="69"/>
      <c r="T15" s="69">
        <f t="shared" si="1"/>
        <v>400</v>
      </c>
      <c r="U15" s="69">
        <f t="shared" si="0"/>
        <v>400</v>
      </c>
      <c r="V15" s="69">
        <f t="shared" si="2"/>
        <v>0</v>
      </c>
    </row>
    <row r="16" spans="1:22" ht="24.75" customHeight="1">
      <c r="A16" s="70" t="s">
        <v>872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69"/>
      <c r="N16" s="126"/>
      <c r="O16" s="126"/>
      <c r="P16" s="68">
        <v>1200</v>
      </c>
      <c r="Q16" s="68"/>
      <c r="R16" s="69"/>
      <c r="S16" s="69"/>
      <c r="T16" s="69">
        <f t="shared" si="1"/>
        <v>0</v>
      </c>
      <c r="U16" s="69">
        <f t="shared" si="0"/>
        <v>0</v>
      </c>
      <c r="V16" s="69">
        <f t="shared" si="2"/>
        <v>1200</v>
      </c>
    </row>
    <row r="17" spans="1:22" s="61" customFormat="1" ht="24.75" customHeight="1">
      <c r="A17" s="71" t="s">
        <v>336</v>
      </c>
      <c r="B17" s="72">
        <f>SUM(B11:B16)</f>
        <v>0</v>
      </c>
      <c r="C17" s="72">
        <f aca="true" t="shared" si="3" ref="C17:S17">SUM(C11:C16)</f>
        <v>900</v>
      </c>
      <c r="D17" s="72">
        <f t="shared" si="3"/>
        <v>267</v>
      </c>
      <c r="E17" s="72">
        <f t="shared" si="3"/>
        <v>0</v>
      </c>
      <c r="F17" s="72">
        <f t="shared" si="3"/>
        <v>0</v>
      </c>
      <c r="G17" s="72">
        <f t="shared" si="3"/>
        <v>0</v>
      </c>
      <c r="H17" s="72">
        <f t="shared" si="3"/>
        <v>0</v>
      </c>
      <c r="I17" s="72">
        <f t="shared" si="3"/>
        <v>0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0</v>
      </c>
      <c r="N17" s="72">
        <f t="shared" si="3"/>
        <v>400</v>
      </c>
      <c r="O17" s="72">
        <f t="shared" si="3"/>
        <v>400</v>
      </c>
      <c r="P17" s="72">
        <f t="shared" si="3"/>
        <v>3247</v>
      </c>
      <c r="Q17" s="72">
        <f t="shared" si="3"/>
        <v>0</v>
      </c>
      <c r="R17" s="72">
        <f t="shared" si="3"/>
        <v>0</v>
      </c>
      <c r="S17" s="72">
        <f t="shared" si="3"/>
        <v>0</v>
      </c>
      <c r="T17" s="69">
        <f t="shared" si="1"/>
        <v>400</v>
      </c>
      <c r="U17" s="69">
        <f t="shared" si="0"/>
        <v>1300</v>
      </c>
      <c r="V17" s="69">
        <f t="shared" si="2"/>
        <v>3514</v>
      </c>
    </row>
    <row r="18" spans="1:22" ht="24.75" customHeight="1">
      <c r="A18" s="73" t="s">
        <v>350</v>
      </c>
      <c r="B18" s="69">
        <f>B10+B17</f>
        <v>32684</v>
      </c>
      <c r="C18" s="69">
        <f aca="true" t="shared" si="4" ref="C18:S18">C10+C17</f>
        <v>33584</v>
      </c>
      <c r="D18" s="69">
        <f t="shared" si="4"/>
        <v>20433</v>
      </c>
      <c r="E18" s="69">
        <f t="shared" si="4"/>
        <v>1500</v>
      </c>
      <c r="F18" s="69">
        <f t="shared" si="4"/>
        <v>1500</v>
      </c>
      <c r="G18" s="69">
        <f t="shared" si="4"/>
        <v>378</v>
      </c>
      <c r="H18" s="69">
        <f t="shared" si="4"/>
        <v>500</v>
      </c>
      <c r="I18" s="69">
        <f t="shared" si="4"/>
        <v>500</v>
      </c>
      <c r="J18" s="69">
        <f t="shared" si="4"/>
        <v>218</v>
      </c>
      <c r="K18" s="69">
        <f t="shared" si="4"/>
        <v>7000</v>
      </c>
      <c r="L18" s="69">
        <f t="shared" si="4"/>
        <v>7000</v>
      </c>
      <c r="M18" s="69">
        <f t="shared" si="4"/>
        <v>0</v>
      </c>
      <c r="N18" s="69">
        <f t="shared" si="4"/>
        <v>400</v>
      </c>
      <c r="O18" s="69">
        <f t="shared" si="4"/>
        <v>400</v>
      </c>
      <c r="P18" s="69">
        <f t="shared" si="4"/>
        <v>3247</v>
      </c>
      <c r="Q18" s="69">
        <f t="shared" si="4"/>
        <v>4039</v>
      </c>
      <c r="R18" s="69">
        <f t="shared" si="4"/>
        <v>4039</v>
      </c>
      <c r="S18" s="69">
        <f t="shared" si="4"/>
        <v>3162</v>
      </c>
      <c r="T18" s="69">
        <f t="shared" si="1"/>
        <v>46123</v>
      </c>
      <c r="U18" s="69">
        <f t="shared" si="0"/>
        <v>47023</v>
      </c>
      <c r="V18" s="69">
        <f t="shared" si="2"/>
        <v>27438</v>
      </c>
    </row>
  </sheetData>
  <mergeCells count="13">
    <mergeCell ref="E7:G7"/>
    <mergeCell ref="H7:J7"/>
    <mergeCell ref="K7:M7"/>
    <mergeCell ref="A7:A8"/>
    <mergeCell ref="A5:V5"/>
    <mergeCell ref="N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75"/>
  <sheetViews>
    <sheetView workbookViewId="0" topLeftCell="A13">
      <selection activeCell="B40" sqref="B40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6.140625" style="1" customWidth="1"/>
    <col min="6" max="16384" width="9.140625" style="1" customWidth="1"/>
  </cols>
  <sheetData>
    <row r="1" spans="2:5" ht="14.25" customHeight="1">
      <c r="B1" s="212" t="s">
        <v>190</v>
      </c>
      <c r="C1" s="212"/>
      <c r="D1" s="212"/>
      <c r="E1" s="212"/>
    </row>
    <row r="2" spans="1:5" ht="14.25" customHeight="1">
      <c r="A2" s="214" t="s">
        <v>351</v>
      </c>
      <c r="B2" s="214"/>
      <c r="C2" s="214"/>
      <c r="D2" s="214"/>
      <c r="E2" s="214"/>
    </row>
    <row r="3" spans="1:5" s="7" customFormat="1" ht="14.25" customHeight="1">
      <c r="A3" s="214" t="s">
        <v>898</v>
      </c>
      <c r="B3" s="214"/>
      <c r="C3" s="214"/>
      <c r="D3" s="214"/>
      <c r="E3" s="214"/>
    </row>
    <row r="4" spans="1:5" s="7" customFormat="1" ht="14.25" customHeight="1">
      <c r="A4" s="214" t="s">
        <v>50</v>
      </c>
      <c r="B4" s="214"/>
      <c r="C4" s="214"/>
      <c r="D4" s="214"/>
      <c r="E4" s="214"/>
    </row>
    <row r="5" spans="1:5" ht="14.25" customHeight="1">
      <c r="A5" s="214" t="s">
        <v>343</v>
      </c>
      <c r="B5" s="214"/>
      <c r="C5" s="214"/>
      <c r="D5" s="214"/>
      <c r="E5" s="214"/>
    </row>
    <row r="6" spans="1:2" ht="15.75" customHeight="1">
      <c r="A6" s="3"/>
      <c r="B6" s="3"/>
    </row>
    <row r="7" spans="1:5" s="12" customFormat="1" ht="36.75" customHeight="1">
      <c r="A7" s="5" t="s">
        <v>344</v>
      </c>
      <c r="B7" s="6" t="s">
        <v>867</v>
      </c>
      <c r="C7" s="6" t="s">
        <v>863</v>
      </c>
      <c r="D7" s="6" t="s">
        <v>899</v>
      </c>
      <c r="E7" s="6" t="s">
        <v>862</v>
      </c>
    </row>
    <row r="8" spans="1:3" s="12" customFormat="1" ht="15.75">
      <c r="A8" s="36"/>
      <c r="B8" s="16"/>
      <c r="C8" s="8"/>
    </row>
    <row r="9" spans="1:3" s="12" customFormat="1" ht="13.5" customHeight="1">
      <c r="A9" s="36"/>
      <c r="B9" s="146"/>
      <c r="C9" s="8"/>
    </row>
    <row r="10" spans="1:3" s="12" customFormat="1" ht="14.25" customHeight="1">
      <c r="A10" s="55" t="s">
        <v>51</v>
      </c>
      <c r="B10" s="56"/>
      <c r="C10" s="8"/>
    </row>
    <row r="11" spans="1:3" s="12" customFormat="1" ht="15.75">
      <c r="A11" s="55"/>
      <c r="B11" s="56"/>
      <c r="C11" s="8"/>
    </row>
    <row r="12" spans="1:3" s="12" customFormat="1" ht="14.25" customHeight="1">
      <c r="A12" s="34" t="s">
        <v>52</v>
      </c>
      <c r="B12" s="56"/>
      <c r="C12" s="8"/>
    </row>
    <row r="13" spans="1:3" s="12" customFormat="1" ht="14.25" customHeight="1">
      <c r="A13" s="57" t="s">
        <v>53</v>
      </c>
      <c r="B13" s="56"/>
      <c r="C13" s="8"/>
    </row>
    <row r="14" spans="1:5" s="12" customFormat="1" ht="14.25" customHeight="1">
      <c r="A14" s="1" t="s">
        <v>54</v>
      </c>
      <c r="B14" s="8">
        <v>1500</v>
      </c>
      <c r="C14" s="8">
        <v>1500</v>
      </c>
      <c r="D14" s="8"/>
      <c r="E14" s="161">
        <f>D14/C14*100</f>
        <v>0</v>
      </c>
    </row>
    <row r="15" spans="1:5" s="12" customFormat="1" ht="14.25" customHeight="1">
      <c r="A15" s="1" t="s">
        <v>60</v>
      </c>
      <c r="B15" s="8">
        <v>29684</v>
      </c>
      <c r="C15" s="8">
        <v>29684</v>
      </c>
      <c r="D15" s="8">
        <v>19625</v>
      </c>
      <c r="E15" s="161">
        <f aca="true" t="shared" si="0" ref="E15:E73">D15/C15*100</f>
        <v>66.11305753941518</v>
      </c>
    </row>
    <row r="16" spans="1:5" s="12" customFormat="1" ht="14.25" customHeight="1">
      <c r="A16" s="1" t="s">
        <v>68</v>
      </c>
      <c r="B16" s="8">
        <v>1500</v>
      </c>
      <c r="C16" s="8">
        <v>1500</v>
      </c>
      <c r="D16" s="8"/>
      <c r="E16" s="161">
        <f t="shared" si="0"/>
        <v>0</v>
      </c>
    </row>
    <row r="17" spans="1:5" s="12" customFormat="1" ht="14.25" customHeight="1">
      <c r="A17" s="1" t="s">
        <v>588</v>
      </c>
      <c r="B17" s="8"/>
      <c r="C17" s="8"/>
      <c r="D17" s="8">
        <v>374</v>
      </c>
      <c r="E17" s="161"/>
    </row>
    <row r="18" spans="1:5" s="12" customFormat="1" ht="14.25" customHeight="1">
      <c r="A18" s="1" t="s">
        <v>589</v>
      </c>
      <c r="B18" s="8"/>
      <c r="C18" s="8"/>
      <c r="D18" s="8">
        <v>167</v>
      </c>
      <c r="E18" s="161"/>
    </row>
    <row r="19" spans="1:5" s="12" customFormat="1" ht="14.25" customHeight="1">
      <c r="A19" s="7" t="s">
        <v>69</v>
      </c>
      <c r="B19" s="11">
        <f>SUM(B14:B16)</f>
        <v>32684</v>
      </c>
      <c r="C19" s="11">
        <f>SUM(C14:C16)</f>
        <v>32684</v>
      </c>
      <c r="D19" s="11">
        <f>SUM(D14:D18)</f>
        <v>20166</v>
      </c>
      <c r="E19" s="45">
        <f t="shared" si="0"/>
        <v>61.699914331171215</v>
      </c>
    </row>
    <row r="20" spans="2:5" s="12" customFormat="1" ht="14.25" customHeight="1">
      <c r="B20" s="56"/>
      <c r="C20" s="8"/>
      <c r="D20" s="56"/>
      <c r="E20" s="161"/>
    </row>
    <row r="21" spans="1:5" s="12" customFormat="1" ht="14.25" customHeight="1">
      <c r="A21" s="22" t="s">
        <v>333</v>
      </c>
      <c r="B21" s="56"/>
      <c r="C21" s="8"/>
      <c r="D21" s="56"/>
      <c r="E21" s="161"/>
    </row>
    <row r="22" spans="1:5" ht="14.25" customHeight="1">
      <c r="A22" s="1" t="s">
        <v>55</v>
      </c>
      <c r="B22" s="8">
        <v>1500</v>
      </c>
      <c r="C22" s="8">
        <v>1500</v>
      </c>
      <c r="D22" s="8">
        <v>378</v>
      </c>
      <c r="E22" s="161">
        <f t="shared" si="0"/>
        <v>25.2</v>
      </c>
    </row>
    <row r="23" spans="1:5" s="12" customFormat="1" ht="14.25" customHeight="1">
      <c r="A23" s="7" t="s">
        <v>56</v>
      </c>
      <c r="B23" s="11">
        <f>SUM(B22:B22)</f>
        <v>1500</v>
      </c>
      <c r="C23" s="11">
        <f>SUM(C22:C22)</f>
        <v>1500</v>
      </c>
      <c r="D23" s="11">
        <f>SUM(D22:D22)</f>
        <v>378</v>
      </c>
      <c r="E23" s="45">
        <f t="shared" si="0"/>
        <v>25.2</v>
      </c>
    </row>
    <row r="24" spans="2:5" s="12" customFormat="1" ht="14.25" customHeight="1">
      <c r="B24" s="56"/>
      <c r="C24" s="8"/>
      <c r="D24" s="56"/>
      <c r="E24" s="161"/>
    </row>
    <row r="25" spans="1:5" ht="14.25" customHeight="1">
      <c r="A25" s="22" t="s">
        <v>57</v>
      </c>
      <c r="B25" s="8"/>
      <c r="C25" s="8"/>
      <c r="D25" s="8"/>
      <c r="E25" s="161"/>
    </row>
    <row r="26" spans="1:5" ht="14.25" customHeight="1">
      <c r="A26" s="1" t="s">
        <v>58</v>
      </c>
      <c r="B26" s="8">
        <v>500</v>
      </c>
      <c r="C26" s="8">
        <v>500</v>
      </c>
      <c r="D26" s="8">
        <v>218</v>
      </c>
      <c r="E26" s="161">
        <f t="shared" si="0"/>
        <v>43.6</v>
      </c>
    </row>
    <row r="27" spans="1:5" ht="14.25" customHeight="1">
      <c r="A27" s="7" t="s">
        <v>59</v>
      </c>
      <c r="B27" s="11">
        <f>SUM(B26:B26)</f>
        <v>500</v>
      </c>
      <c r="C27" s="11">
        <f>SUM(C26:C26)</f>
        <v>500</v>
      </c>
      <c r="D27" s="11">
        <f>SUM(D26:D26)</f>
        <v>218</v>
      </c>
      <c r="E27" s="45">
        <f t="shared" si="0"/>
        <v>43.6</v>
      </c>
    </row>
    <row r="28" spans="2:5" ht="14.25" customHeight="1">
      <c r="B28" s="8"/>
      <c r="C28" s="8"/>
      <c r="D28" s="8"/>
      <c r="E28" s="161"/>
    </row>
    <row r="29" spans="1:5" s="7" customFormat="1" ht="14.25" customHeight="1">
      <c r="A29" s="22" t="s">
        <v>318</v>
      </c>
      <c r="B29" s="11"/>
      <c r="C29" s="11"/>
      <c r="D29" s="11"/>
      <c r="E29" s="161"/>
    </row>
    <row r="30" spans="1:5" ht="14.25" customHeight="1">
      <c r="A30" s="1" t="s">
        <v>116</v>
      </c>
      <c r="B30" s="8">
        <v>7000</v>
      </c>
      <c r="C30" s="8">
        <v>7000</v>
      </c>
      <c r="D30" s="8"/>
      <c r="E30" s="161">
        <f t="shared" si="0"/>
        <v>0</v>
      </c>
    </row>
    <row r="31" spans="1:5" ht="14.25" customHeight="1">
      <c r="A31" s="7" t="s">
        <v>330</v>
      </c>
      <c r="B31" s="11">
        <f>SUM(B30:B30)</f>
        <v>7000</v>
      </c>
      <c r="C31" s="11">
        <f>SUM(C30:C30)</f>
        <v>7000</v>
      </c>
      <c r="D31" s="11">
        <f>SUM(D30:D30)</f>
        <v>0</v>
      </c>
      <c r="E31" s="45">
        <f t="shared" si="0"/>
        <v>0</v>
      </c>
    </row>
    <row r="32" spans="1:5" ht="14.25" customHeight="1">
      <c r="A32" s="7"/>
      <c r="B32" s="11"/>
      <c r="C32" s="8"/>
      <c r="D32" s="8"/>
      <c r="E32" s="161"/>
    </row>
    <row r="33" spans="1:5" ht="14.25" customHeight="1">
      <c r="A33" s="22" t="s">
        <v>329</v>
      </c>
      <c r="B33" s="11">
        <v>0</v>
      </c>
      <c r="C33" s="11">
        <v>0</v>
      </c>
      <c r="D33" s="11">
        <v>0</v>
      </c>
      <c r="E33" s="161"/>
    </row>
    <row r="34" spans="1:5" ht="14.25" customHeight="1">
      <c r="A34" s="7"/>
      <c r="B34" s="11"/>
      <c r="C34" s="8"/>
      <c r="D34" s="8"/>
      <c r="E34" s="161"/>
    </row>
    <row r="35" spans="1:5" s="12" customFormat="1" ht="14.25" customHeight="1">
      <c r="A35" s="22" t="s">
        <v>61</v>
      </c>
      <c r="B35" s="56"/>
      <c r="C35" s="8"/>
      <c r="D35" s="56"/>
      <c r="E35" s="161"/>
    </row>
    <row r="36" spans="1:5" s="12" customFormat="1" ht="14.25" customHeight="1">
      <c r="A36" s="1" t="s">
        <v>331</v>
      </c>
      <c r="B36" s="8">
        <v>4039</v>
      </c>
      <c r="C36" s="8">
        <v>4039</v>
      </c>
      <c r="D36" s="8">
        <v>3162</v>
      </c>
      <c r="E36" s="161">
        <f t="shared" si="0"/>
        <v>78.28670462985887</v>
      </c>
    </row>
    <row r="37" spans="1:5" s="12" customFormat="1" ht="14.25" customHeight="1">
      <c r="A37" s="7" t="s">
        <v>62</v>
      </c>
      <c r="B37" s="11">
        <f>SUM(B36:B36)</f>
        <v>4039</v>
      </c>
      <c r="C37" s="11">
        <f>SUM(C36:C36)</f>
        <v>4039</v>
      </c>
      <c r="D37" s="11">
        <f>SUM(D36:D36)</f>
        <v>3162</v>
      </c>
      <c r="E37" s="45">
        <f t="shared" si="0"/>
        <v>78.28670462985887</v>
      </c>
    </row>
    <row r="38" spans="1:5" s="12" customFormat="1" ht="14.25" customHeight="1">
      <c r="A38" s="7" t="s">
        <v>665</v>
      </c>
      <c r="B38" s="11"/>
      <c r="C38" s="8"/>
      <c r="D38" s="8"/>
      <c r="E38" s="161"/>
    </row>
    <row r="39" spans="1:5" s="12" customFormat="1" ht="14.25" customHeight="1">
      <c r="A39" s="7" t="s">
        <v>306</v>
      </c>
      <c r="B39" s="11">
        <v>4680</v>
      </c>
      <c r="C39" s="11">
        <v>4680</v>
      </c>
      <c r="D39" s="11">
        <v>6793</v>
      </c>
      <c r="E39" s="45">
        <f t="shared" si="0"/>
        <v>145.14957264957263</v>
      </c>
    </row>
    <row r="40" spans="1:5" s="12" customFormat="1" ht="14.25" customHeight="1">
      <c r="A40" s="7" t="s">
        <v>63</v>
      </c>
      <c r="B40" s="11">
        <f>B19+B23+B27+B37+B31+B38+B39+B33</f>
        <v>50403</v>
      </c>
      <c r="C40" s="11">
        <f>C19+C23+C27+C37+C31+C38+C39+C33</f>
        <v>50403</v>
      </c>
      <c r="D40" s="11">
        <f>D19+D23+D27+D37+D31+D38+D39+D33</f>
        <v>30717</v>
      </c>
      <c r="E40" s="45">
        <f t="shared" si="0"/>
        <v>60.942801023748586</v>
      </c>
    </row>
    <row r="41" spans="1:5" s="12" customFormat="1" ht="14.25" customHeight="1">
      <c r="A41" s="7"/>
      <c r="B41" s="11"/>
      <c r="C41" s="8"/>
      <c r="D41" s="56"/>
      <c r="E41" s="161"/>
    </row>
    <row r="42" spans="1:5" s="12" customFormat="1" ht="14.25" customHeight="1">
      <c r="A42" s="20" t="s">
        <v>354</v>
      </c>
      <c r="B42" s="11"/>
      <c r="C42" s="8"/>
      <c r="D42" s="56"/>
      <c r="E42" s="161"/>
    </row>
    <row r="43" spans="1:5" s="12" customFormat="1" ht="14.25" customHeight="1">
      <c r="A43" s="13" t="s">
        <v>874</v>
      </c>
      <c r="B43" s="11"/>
      <c r="C43" s="8">
        <v>900</v>
      </c>
      <c r="D43" s="8">
        <v>267</v>
      </c>
      <c r="E43" s="161">
        <f t="shared" si="0"/>
        <v>29.666666666666668</v>
      </c>
    </row>
    <row r="44" spans="1:5" s="12" customFormat="1" ht="14.25" customHeight="1">
      <c r="A44" s="1" t="s">
        <v>332</v>
      </c>
      <c r="B44" s="8">
        <v>10620</v>
      </c>
      <c r="C44" s="8">
        <v>10820</v>
      </c>
      <c r="D44" s="8">
        <v>3690</v>
      </c>
      <c r="E44" s="161">
        <f t="shared" si="0"/>
        <v>34.10351201478743</v>
      </c>
    </row>
    <row r="45" spans="1:5" s="12" customFormat="1" ht="14.25" customHeight="1">
      <c r="A45" s="7" t="s">
        <v>368</v>
      </c>
      <c r="B45" s="11">
        <f>SUM(B43:B44)</f>
        <v>10620</v>
      </c>
      <c r="C45" s="11">
        <f>SUM(C43:C44)</f>
        <v>11720</v>
      </c>
      <c r="D45" s="11">
        <f>SUM(D43:D44)</f>
        <v>3957</v>
      </c>
      <c r="E45" s="45">
        <f t="shared" si="0"/>
        <v>33.762798634812285</v>
      </c>
    </row>
    <row r="46" spans="1:5" s="12" customFormat="1" ht="14.25" customHeight="1">
      <c r="A46" s="7"/>
      <c r="B46" s="125"/>
      <c r="C46" s="8"/>
      <c r="D46" s="56"/>
      <c r="E46" s="161"/>
    </row>
    <row r="47" spans="1:5" ht="14.25" customHeight="1">
      <c r="A47" s="7" t="s">
        <v>369</v>
      </c>
      <c r="B47" s="125"/>
      <c r="C47" s="8"/>
      <c r="D47" s="8"/>
      <c r="E47" s="161"/>
    </row>
    <row r="48" spans="1:5" ht="14.25" customHeight="1">
      <c r="A48" s="13" t="s">
        <v>64</v>
      </c>
      <c r="B48" s="8">
        <v>5100</v>
      </c>
      <c r="C48" s="8">
        <v>5100</v>
      </c>
      <c r="D48" s="8">
        <v>1687</v>
      </c>
      <c r="E48" s="161">
        <f t="shared" si="0"/>
        <v>33.07843137254902</v>
      </c>
    </row>
    <row r="49" spans="1:5" ht="14.25" customHeight="1">
      <c r="A49" s="13" t="s">
        <v>554</v>
      </c>
      <c r="B49" s="8"/>
      <c r="C49" s="8"/>
      <c r="D49" s="8">
        <v>2047</v>
      </c>
      <c r="E49" s="161"/>
    </row>
    <row r="50" spans="1:5" ht="14.25" customHeight="1">
      <c r="A50" s="20" t="s">
        <v>70</v>
      </c>
      <c r="B50" s="11">
        <f>SUM(B48:B48)</f>
        <v>5100</v>
      </c>
      <c r="C50" s="11">
        <f>SUM(C48:C48)</f>
        <v>5100</v>
      </c>
      <c r="D50" s="11">
        <f>SUM(D48:D49)</f>
        <v>3734</v>
      </c>
      <c r="E50" s="45">
        <f t="shared" si="0"/>
        <v>73.2156862745098</v>
      </c>
    </row>
    <row r="51" spans="1:5" ht="14.25" customHeight="1">
      <c r="A51" s="7"/>
      <c r="B51" s="125"/>
      <c r="C51" s="8"/>
      <c r="D51" s="8"/>
      <c r="E51" s="161"/>
    </row>
    <row r="52" spans="1:5" ht="14.25" customHeight="1">
      <c r="A52" s="20" t="s">
        <v>749</v>
      </c>
      <c r="B52" s="125"/>
      <c r="C52" s="8"/>
      <c r="D52" s="8"/>
      <c r="E52" s="161"/>
    </row>
    <row r="53" spans="1:5" ht="14.25" customHeight="1">
      <c r="A53" s="1" t="s">
        <v>332</v>
      </c>
      <c r="B53" s="11">
        <v>0</v>
      </c>
      <c r="C53" s="11">
        <v>8000</v>
      </c>
      <c r="D53" s="11">
        <v>3000</v>
      </c>
      <c r="E53" s="45">
        <f t="shared" si="0"/>
        <v>37.5</v>
      </c>
    </row>
    <row r="54" spans="2:5" ht="14.25" customHeight="1">
      <c r="B54" s="125"/>
      <c r="C54" s="8"/>
      <c r="D54" s="8"/>
      <c r="E54" s="161"/>
    </row>
    <row r="55" spans="1:5" ht="14.25" customHeight="1">
      <c r="A55" s="7" t="s">
        <v>750</v>
      </c>
      <c r="B55" s="40"/>
      <c r="C55" s="8"/>
      <c r="D55" s="8"/>
      <c r="E55" s="161"/>
    </row>
    <row r="56" spans="1:5" ht="14.25" customHeight="1">
      <c r="A56" s="1" t="s">
        <v>680</v>
      </c>
      <c r="B56" s="8">
        <v>400</v>
      </c>
      <c r="C56" s="8">
        <v>400</v>
      </c>
      <c r="D56" s="8">
        <v>0</v>
      </c>
      <c r="E56" s="161">
        <f t="shared" si="0"/>
        <v>0</v>
      </c>
    </row>
    <row r="57" spans="1:5" ht="14.25" customHeight="1">
      <c r="A57" s="13" t="s">
        <v>332</v>
      </c>
      <c r="B57" s="40"/>
      <c r="C57" s="8">
        <v>500</v>
      </c>
      <c r="D57" s="8">
        <v>0</v>
      </c>
      <c r="E57" s="161">
        <f t="shared" si="0"/>
        <v>0</v>
      </c>
    </row>
    <row r="58" spans="1:5" ht="14.25" customHeight="1">
      <c r="A58" s="7" t="s">
        <v>71</v>
      </c>
      <c r="B58" s="11">
        <f>SUM(B56:B57)</f>
        <v>400</v>
      </c>
      <c r="C58" s="11">
        <f>SUM(C56:C57)</f>
        <v>900</v>
      </c>
      <c r="D58" s="11">
        <f>SUM(D56:D57)</f>
        <v>0</v>
      </c>
      <c r="E58" s="45">
        <f t="shared" si="0"/>
        <v>0</v>
      </c>
    </row>
    <row r="59" spans="1:5" ht="14.25" customHeight="1">
      <c r="A59" s="7"/>
      <c r="B59" s="125"/>
      <c r="C59" s="8"/>
      <c r="D59" s="8"/>
      <c r="E59" s="161"/>
    </row>
    <row r="60" spans="1:5" ht="14.25" customHeight="1">
      <c r="A60" s="7" t="s">
        <v>65</v>
      </c>
      <c r="B60" s="125"/>
      <c r="C60" s="8"/>
      <c r="D60" s="8"/>
      <c r="E60" s="161"/>
    </row>
    <row r="61" spans="1:5" ht="14.25" customHeight="1">
      <c r="A61" s="1" t="s">
        <v>97</v>
      </c>
      <c r="B61" s="125"/>
      <c r="C61" s="8"/>
      <c r="D61" s="8">
        <v>1200</v>
      </c>
      <c r="E61" s="161"/>
    </row>
    <row r="62" spans="1:5" ht="14.25" customHeight="1">
      <c r="A62" s="1" t="s">
        <v>621</v>
      </c>
      <c r="B62" s="8">
        <v>1500</v>
      </c>
      <c r="C62" s="8">
        <v>1500</v>
      </c>
      <c r="D62" s="8">
        <v>1459</v>
      </c>
      <c r="E62" s="161">
        <f t="shared" si="0"/>
        <v>97.26666666666667</v>
      </c>
    </row>
    <row r="63" spans="1:5" ht="14.25" customHeight="1">
      <c r="A63" s="7" t="s">
        <v>66</v>
      </c>
      <c r="B63" s="11">
        <f>SUM(B61:B62)</f>
        <v>1500</v>
      </c>
      <c r="C63" s="11">
        <f>SUM(C61:C62)</f>
        <v>1500</v>
      </c>
      <c r="D63" s="11">
        <f>SUM(D61:D62)</f>
        <v>2659</v>
      </c>
      <c r="E63" s="45">
        <f t="shared" si="0"/>
        <v>177.26666666666665</v>
      </c>
    </row>
    <row r="64" spans="1:5" ht="14.25" customHeight="1">
      <c r="A64" s="7"/>
      <c r="B64" s="125"/>
      <c r="C64" s="8"/>
      <c r="D64" s="8"/>
      <c r="E64" s="161"/>
    </row>
    <row r="65" spans="1:5" ht="14.25" customHeight="1">
      <c r="A65" s="7" t="s">
        <v>67</v>
      </c>
      <c r="B65" s="11">
        <f>B63+B58+B53+B50+B45</f>
        <v>17620</v>
      </c>
      <c r="C65" s="11">
        <f>C63+C58+C53+C50+C45</f>
        <v>27220</v>
      </c>
      <c r="D65" s="11">
        <f>D63+D58+D53+D50+D45</f>
        <v>13350</v>
      </c>
      <c r="E65" s="45">
        <f t="shared" si="0"/>
        <v>49.04481998530492</v>
      </c>
    </row>
    <row r="66" spans="1:5" ht="14.25" customHeight="1">
      <c r="A66" s="7" t="s">
        <v>117</v>
      </c>
      <c r="B66" s="11">
        <f>B40+B65</f>
        <v>68023</v>
      </c>
      <c r="C66" s="11">
        <f>C40+C65</f>
        <v>77623</v>
      </c>
      <c r="D66" s="11">
        <f>D40+D65</f>
        <v>44067</v>
      </c>
      <c r="E66" s="45">
        <f t="shared" si="0"/>
        <v>56.7705448127488</v>
      </c>
    </row>
    <row r="67" spans="1:5" s="7" customFormat="1" ht="14.25" customHeight="1">
      <c r="A67" s="7" t="s">
        <v>875</v>
      </c>
      <c r="B67" s="11">
        <f>B62+B53+B44+B57</f>
        <v>12120</v>
      </c>
      <c r="C67" s="11">
        <f>C62+C53+C44+C57</f>
        <v>20820</v>
      </c>
      <c r="D67" s="11">
        <f>D62+D53+D44+D57</f>
        <v>8149</v>
      </c>
      <c r="E67" s="45">
        <f t="shared" si="0"/>
        <v>39.1402497598463</v>
      </c>
    </row>
    <row r="68" spans="2:5" s="7" customFormat="1" ht="14.25" customHeight="1">
      <c r="B68" s="125"/>
      <c r="C68" s="11"/>
      <c r="D68" s="11"/>
      <c r="E68" s="161"/>
    </row>
    <row r="69" spans="1:5" ht="14.25" customHeight="1">
      <c r="A69" s="20" t="s">
        <v>664</v>
      </c>
      <c r="B69" s="11">
        <f>B66-B67</f>
        <v>55903</v>
      </c>
      <c r="C69" s="11">
        <f>C66-C67</f>
        <v>56803</v>
      </c>
      <c r="D69" s="11">
        <f>D66-D67</f>
        <v>35918</v>
      </c>
      <c r="E69" s="45">
        <f t="shared" si="0"/>
        <v>63.23257574423886</v>
      </c>
    </row>
    <row r="70" spans="2:5" ht="14.25" customHeight="1">
      <c r="B70" s="8"/>
      <c r="C70" s="8"/>
      <c r="D70" s="8"/>
      <c r="E70" s="45"/>
    </row>
    <row r="71" spans="1:5" ht="14.25" customHeight="1">
      <c r="A71" s="20" t="s">
        <v>831</v>
      </c>
      <c r="B71" s="11">
        <f>B48+B39</f>
        <v>9780</v>
      </c>
      <c r="C71" s="11">
        <f>C48+C39</f>
        <v>9780</v>
      </c>
      <c r="D71" s="11">
        <f>D48+D39</f>
        <v>8480</v>
      </c>
      <c r="E71" s="45">
        <f t="shared" si="0"/>
        <v>86.70756646216769</v>
      </c>
    </row>
    <row r="72" spans="2:5" ht="14.25" customHeight="1">
      <c r="B72" s="8"/>
      <c r="C72" s="8"/>
      <c r="D72" s="8"/>
      <c r="E72" s="45"/>
    </row>
    <row r="73" spans="1:5" ht="31.5">
      <c r="A73" s="81" t="s">
        <v>832</v>
      </c>
      <c r="B73" s="11">
        <f>B69-B71</f>
        <v>46123</v>
      </c>
      <c r="C73" s="11">
        <f>C69-C71</f>
        <v>47023</v>
      </c>
      <c r="D73" s="11">
        <f>D69-D71</f>
        <v>27438</v>
      </c>
      <c r="E73" s="45">
        <f t="shared" si="0"/>
        <v>58.35016906620165</v>
      </c>
    </row>
    <row r="74" spans="2:3" ht="14.25" customHeight="1">
      <c r="B74" s="8"/>
      <c r="C74" s="8"/>
    </row>
    <row r="75" ht="14.25" customHeight="1">
      <c r="B75" s="8"/>
    </row>
  </sheetData>
  <mergeCells count="5">
    <mergeCell ref="B1:E1"/>
    <mergeCell ref="A5:E5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workbookViewId="0" topLeftCell="A4">
      <selection activeCell="V10" sqref="V10"/>
    </sheetView>
  </sheetViews>
  <sheetFormatPr defaultColWidth="9.140625" defaultRowHeight="12.75"/>
  <cols>
    <col min="1" max="1" width="20.28125" style="1" customWidth="1"/>
    <col min="2" max="11" width="8.421875" style="1" customWidth="1"/>
    <col min="12" max="12" width="8.421875" style="1" bestFit="1" customWidth="1"/>
    <col min="13" max="13" width="8.421875" style="1" customWidth="1"/>
    <col min="14" max="14" width="10.140625" style="1" customWidth="1"/>
    <col min="15" max="15" width="10.140625" style="1" bestFit="1" customWidth="1"/>
    <col min="16" max="16" width="10.140625" style="1" customWidth="1"/>
    <col min="17" max="17" width="8.421875" style="1" customWidth="1"/>
    <col min="18" max="18" width="8.421875" style="1" bestFit="1" customWidth="1"/>
    <col min="19" max="19" width="8.421875" style="1" customWidth="1"/>
    <col min="20" max="21" width="9.8515625" style="1" customWidth="1"/>
    <col min="22" max="22" width="10.140625" style="1" bestFit="1" customWidth="1"/>
    <col min="23" max="16384" width="9.140625" style="1" customWidth="1"/>
  </cols>
  <sheetData>
    <row r="1" spans="1:22" ht="15.75">
      <c r="A1" s="212" t="s">
        <v>753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4" t="s">
        <v>351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s="7" customFormat="1" ht="15.75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2" ht="15.75">
      <c r="A4" s="214" t="s">
        <v>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15.75">
      <c r="A5" s="214" t="s">
        <v>343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7"/>
      <c r="O7" s="47"/>
      <c r="P7" s="47"/>
    </row>
    <row r="8" spans="1:22" s="15" customFormat="1" ht="29.25" customHeight="1">
      <c r="A8" s="209" t="s">
        <v>344</v>
      </c>
      <c r="B8" s="209" t="s">
        <v>13</v>
      </c>
      <c r="C8" s="209"/>
      <c r="D8" s="209"/>
      <c r="E8" s="209" t="s">
        <v>14</v>
      </c>
      <c r="F8" s="209"/>
      <c r="G8" s="209"/>
      <c r="H8" s="209" t="s">
        <v>15</v>
      </c>
      <c r="I8" s="209"/>
      <c r="J8" s="209"/>
      <c r="K8" s="209" t="s">
        <v>78</v>
      </c>
      <c r="L8" s="209"/>
      <c r="M8" s="209"/>
      <c r="N8" s="209" t="s">
        <v>876</v>
      </c>
      <c r="O8" s="209"/>
      <c r="P8" s="209"/>
      <c r="Q8" s="209" t="s">
        <v>743</v>
      </c>
      <c r="R8" s="209"/>
      <c r="S8" s="209"/>
      <c r="T8" s="209" t="s">
        <v>79</v>
      </c>
      <c r="U8" s="209"/>
      <c r="V8" s="209"/>
    </row>
    <row r="9" spans="1:22" s="15" customFormat="1" ht="38.25">
      <c r="A9" s="209"/>
      <c r="B9" s="6" t="s">
        <v>873</v>
      </c>
      <c r="C9" s="6" t="s">
        <v>869</v>
      </c>
      <c r="D9" s="6" t="s">
        <v>899</v>
      </c>
      <c r="E9" s="6" t="s">
        <v>873</v>
      </c>
      <c r="F9" s="6" t="s">
        <v>869</v>
      </c>
      <c r="G9" s="6" t="s">
        <v>899</v>
      </c>
      <c r="H9" s="6" t="s">
        <v>873</v>
      </c>
      <c r="I9" s="6" t="s">
        <v>869</v>
      </c>
      <c r="J9" s="6" t="s">
        <v>899</v>
      </c>
      <c r="K9" s="6" t="s">
        <v>873</v>
      </c>
      <c r="L9" s="6" t="s">
        <v>869</v>
      </c>
      <c r="M9" s="6" t="s">
        <v>899</v>
      </c>
      <c r="N9" s="6" t="s">
        <v>873</v>
      </c>
      <c r="O9" s="6" t="s">
        <v>869</v>
      </c>
      <c r="P9" s="6" t="s">
        <v>899</v>
      </c>
      <c r="Q9" s="6" t="s">
        <v>873</v>
      </c>
      <c r="R9" s="6" t="s">
        <v>869</v>
      </c>
      <c r="S9" s="6" t="s">
        <v>899</v>
      </c>
      <c r="T9" s="6" t="s">
        <v>873</v>
      </c>
      <c r="U9" s="6" t="s">
        <v>869</v>
      </c>
      <c r="V9" s="6" t="s">
        <v>899</v>
      </c>
    </row>
    <row r="10" spans="1:22" s="7" customFormat="1" ht="21.75" customHeight="1">
      <c r="A10" s="76" t="s">
        <v>879</v>
      </c>
      <c r="B10" s="44">
        <v>128382</v>
      </c>
      <c r="C10" s="44">
        <v>128382</v>
      </c>
      <c r="D10" s="44">
        <v>115749</v>
      </c>
      <c r="E10" s="44">
        <v>791768</v>
      </c>
      <c r="F10" s="44">
        <v>791768</v>
      </c>
      <c r="G10" s="44">
        <v>690082</v>
      </c>
      <c r="H10" s="44">
        <v>873952</v>
      </c>
      <c r="I10" s="44">
        <v>912154</v>
      </c>
      <c r="J10" s="44">
        <v>783655</v>
      </c>
      <c r="K10" s="44"/>
      <c r="L10" s="44"/>
      <c r="M10" s="44"/>
      <c r="N10" s="44">
        <f aca="true" t="shared" si="0" ref="N10:P16">B10+E10+H10+K10</f>
        <v>1794102</v>
      </c>
      <c r="O10" s="44">
        <f t="shared" si="0"/>
        <v>1832304</v>
      </c>
      <c r="P10" s="44">
        <f t="shared" si="0"/>
        <v>1589486</v>
      </c>
      <c r="Q10" s="44">
        <v>840713</v>
      </c>
      <c r="R10" s="44">
        <v>854938</v>
      </c>
      <c r="S10" s="44">
        <v>250493</v>
      </c>
      <c r="T10" s="44">
        <f>N10+Q10</f>
        <v>2634815</v>
      </c>
      <c r="U10" s="44">
        <f aca="true" t="shared" si="1" ref="U10:V16">O10+R10</f>
        <v>2687242</v>
      </c>
      <c r="V10" s="44">
        <f t="shared" si="1"/>
        <v>1839979</v>
      </c>
    </row>
    <row r="11" spans="1:22" ht="21.75" customHeight="1">
      <c r="A11" s="15" t="s">
        <v>337</v>
      </c>
      <c r="B11" s="43">
        <v>51764</v>
      </c>
      <c r="C11" s="43">
        <v>51764</v>
      </c>
      <c r="D11" s="43">
        <v>44289</v>
      </c>
      <c r="E11" s="43"/>
      <c r="F11" s="43"/>
      <c r="G11" s="43"/>
      <c r="H11" s="43">
        <v>7631</v>
      </c>
      <c r="I11" s="43">
        <v>7631</v>
      </c>
      <c r="J11" s="43">
        <v>5967</v>
      </c>
      <c r="K11" s="43">
        <v>246408</v>
      </c>
      <c r="L11" s="43">
        <v>252412</v>
      </c>
      <c r="M11" s="43">
        <v>182972</v>
      </c>
      <c r="N11" s="43">
        <f t="shared" si="0"/>
        <v>305803</v>
      </c>
      <c r="O11" s="43">
        <f t="shared" si="0"/>
        <v>311807</v>
      </c>
      <c r="P11" s="43">
        <f t="shared" si="0"/>
        <v>233228</v>
      </c>
      <c r="Q11" s="43">
        <v>2607</v>
      </c>
      <c r="R11" s="43">
        <v>2607</v>
      </c>
      <c r="S11" s="43">
        <v>261</v>
      </c>
      <c r="T11" s="44">
        <f aca="true" t="shared" si="2" ref="T11:T16">N11+Q11</f>
        <v>308410</v>
      </c>
      <c r="U11" s="44">
        <f t="shared" si="1"/>
        <v>314414</v>
      </c>
      <c r="V11" s="44">
        <f t="shared" si="1"/>
        <v>233489</v>
      </c>
    </row>
    <row r="12" spans="1:22" ht="21.75" customHeight="1">
      <c r="A12" s="15" t="s">
        <v>880</v>
      </c>
      <c r="B12" s="43">
        <v>1550</v>
      </c>
      <c r="C12" s="43">
        <v>1550</v>
      </c>
      <c r="D12" s="43">
        <v>1786</v>
      </c>
      <c r="E12" s="43"/>
      <c r="F12" s="43"/>
      <c r="G12" s="43"/>
      <c r="H12" s="43"/>
      <c r="I12" s="43"/>
      <c r="J12" s="43">
        <v>420</v>
      </c>
      <c r="K12" s="43">
        <v>143248</v>
      </c>
      <c r="L12" s="43">
        <v>147430</v>
      </c>
      <c r="M12" s="43">
        <v>110605</v>
      </c>
      <c r="N12" s="43">
        <f t="shared" si="0"/>
        <v>144798</v>
      </c>
      <c r="O12" s="43">
        <f t="shared" si="0"/>
        <v>148980</v>
      </c>
      <c r="P12" s="43">
        <f t="shared" si="0"/>
        <v>112811</v>
      </c>
      <c r="Q12" s="43">
        <v>953</v>
      </c>
      <c r="R12" s="43">
        <v>953</v>
      </c>
      <c r="S12" s="43">
        <v>131</v>
      </c>
      <c r="T12" s="44">
        <f t="shared" si="2"/>
        <v>145751</v>
      </c>
      <c r="U12" s="44">
        <f t="shared" si="1"/>
        <v>149933</v>
      </c>
      <c r="V12" s="44">
        <f t="shared" si="1"/>
        <v>112942</v>
      </c>
    </row>
    <row r="13" spans="1:22" ht="21.75" customHeight="1">
      <c r="A13" s="15" t="s">
        <v>881</v>
      </c>
      <c r="B13" s="43">
        <v>1500</v>
      </c>
      <c r="C13" s="43">
        <v>1500</v>
      </c>
      <c r="D13" s="43">
        <v>995</v>
      </c>
      <c r="E13" s="43"/>
      <c r="F13" s="43"/>
      <c r="G13" s="43"/>
      <c r="H13" s="43"/>
      <c r="I13" s="43"/>
      <c r="J13" s="43"/>
      <c r="K13" s="43">
        <v>243561</v>
      </c>
      <c r="L13" s="43">
        <v>252974</v>
      </c>
      <c r="M13" s="43">
        <v>191464</v>
      </c>
      <c r="N13" s="43">
        <f t="shared" si="0"/>
        <v>245061</v>
      </c>
      <c r="O13" s="43">
        <f t="shared" si="0"/>
        <v>254474</v>
      </c>
      <c r="P13" s="43">
        <f t="shared" si="0"/>
        <v>192459</v>
      </c>
      <c r="Q13" s="43">
        <v>1890</v>
      </c>
      <c r="R13" s="43">
        <v>1890</v>
      </c>
      <c r="S13" s="43">
        <v>380</v>
      </c>
      <c r="T13" s="44">
        <f t="shared" si="2"/>
        <v>246951</v>
      </c>
      <c r="U13" s="44">
        <f t="shared" si="1"/>
        <v>256364</v>
      </c>
      <c r="V13" s="44">
        <f t="shared" si="1"/>
        <v>192839</v>
      </c>
    </row>
    <row r="14" spans="1:22" ht="21.75" customHeight="1">
      <c r="A14" s="15" t="s">
        <v>882</v>
      </c>
      <c r="B14" s="43"/>
      <c r="C14" s="43"/>
      <c r="D14" s="43"/>
      <c r="E14" s="43"/>
      <c r="F14" s="43"/>
      <c r="G14" s="43"/>
      <c r="H14" s="43"/>
      <c r="I14" s="43"/>
      <c r="J14" s="43"/>
      <c r="K14" s="43">
        <v>103041</v>
      </c>
      <c r="L14" s="43">
        <v>108089</v>
      </c>
      <c r="M14" s="43">
        <v>78451</v>
      </c>
      <c r="N14" s="43">
        <f t="shared" si="0"/>
        <v>103041</v>
      </c>
      <c r="O14" s="43">
        <f t="shared" si="0"/>
        <v>108089</v>
      </c>
      <c r="P14" s="43">
        <f t="shared" si="0"/>
        <v>78451</v>
      </c>
      <c r="Q14" s="43">
        <v>472</v>
      </c>
      <c r="R14" s="43">
        <v>472</v>
      </c>
      <c r="S14" s="43">
        <v>4</v>
      </c>
      <c r="T14" s="44">
        <f t="shared" si="2"/>
        <v>103513</v>
      </c>
      <c r="U14" s="44">
        <f t="shared" si="1"/>
        <v>108561</v>
      </c>
      <c r="V14" s="44">
        <f t="shared" si="1"/>
        <v>78455</v>
      </c>
    </row>
    <row r="15" spans="1:22" ht="21.75" customHeight="1">
      <c r="A15" s="15" t="s">
        <v>883</v>
      </c>
      <c r="B15" s="43">
        <v>58527</v>
      </c>
      <c r="C15" s="43">
        <v>58527</v>
      </c>
      <c r="D15" s="43">
        <v>44437</v>
      </c>
      <c r="E15" s="43"/>
      <c r="F15" s="43"/>
      <c r="G15" s="43"/>
      <c r="H15" s="43">
        <v>7700</v>
      </c>
      <c r="I15" s="43">
        <v>7700</v>
      </c>
      <c r="J15" s="43">
        <v>6239</v>
      </c>
      <c r="K15" s="43">
        <v>103809</v>
      </c>
      <c r="L15" s="43">
        <v>115385</v>
      </c>
      <c r="M15" s="43">
        <v>79762</v>
      </c>
      <c r="N15" s="43">
        <f t="shared" si="0"/>
        <v>170036</v>
      </c>
      <c r="O15" s="43">
        <f t="shared" si="0"/>
        <v>181612</v>
      </c>
      <c r="P15" s="43">
        <f t="shared" si="0"/>
        <v>130438</v>
      </c>
      <c r="Q15" s="43">
        <v>1906</v>
      </c>
      <c r="R15" s="43">
        <v>1906</v>
      </c>
      <c r="S15" s="43">
        <v>1346</v>
      </c>
      <c r="T15" s="44">
        <f t="shared" si="2"/>
        <v>171942</v>
      </c>
      <c r="U15" s="44">
        <f t="shared" si="1"/>
        <v>183518</v>
      </c>
      <c r="V15" s="44">
        <f t="shared" si="1"/>
        <v>131784</v>
      </c>
    </row>
    <row r="16" spans="1:22" ht="21.75" customHeight="1">
      <c r="A16" s="15" t="s">
        <v>878</v>
      </c>
      <c r="B16" s="43">
        <v>10812</v>
      </c>
      <c r="C16" s="43">
        <v>10812</v>
      </c>
      <c r="D16" s="43">
        <v>8771</v>
      </c>
      <c r="E16" s="43"/>
      <c r="F16" s="43"/>
      <c r="G16" s="43"/>
      <c r="H16" s="43">
        <v>2400</v>
      </c>
      <c r="I16" s="43">
        <v>2400</v>
      </c>
      <c r="J16" s="43">
        <v>3858</v>
      </c>
      <c r="K16" s="43">
        <v>56996</v>
      </c>
      <c r="L16" s="43">
        <v>62658</v>
      </c>
      <c r="M16" s="43">
        <v>44778</v>
      </c>
      <c r="N16" s="43">
        <f t="shared" si="0"/>
        <v>70208</v>
      </c>
      <c r="O16" s="43">
        <f t="shared" si="0"/>
        <v>75870</v>
      </c>
      <c r="P16" s="43">
        <f t="shared" si="0"/>
        <v>57407</v>
      </c>
      <c r="Q16" s="43">
        <v>461</v>
      </c>
      <c r="R16" s="43">
        <v>461</v>
      </c>
      <c r="S16" s="43">
        <v>284</v>
      </c>
      <c r="T16" s="44">
        <f t="shared" si="2"/>
        <v>70669</v>
      </c>
      <c r="U16" s="44">
        <f t="shared" si="1"/>
        <v>76331</v>
      </c>
      <c r="V16" s="44">
        <f t="shared" si="1"/>
        <v>57691</v>
      </c>
    </row>
    <row r="17" spans="1:22" s="7" customFormat="1" ht="26.25">
      <c r="A17" s="148" t="s">
        <v>80</v>
      </c>
      <c r="B17" s="44">
        <f>SUM(B11:B16)</f>
        <v>124153</v>
      </c>
      <c r="C17" s="44">
        <f aca="true" t="shared" si="3" ref="C17:H17">SUM(C11:C16)</f>
        <v>124153</v>
      </c>
      <c r="D17" s="44">
        <f t="shared" si="3"/>
        <v>100278</v>
      </c>
      <c r="E17" s="44">
        <f t="shared" si="3"/>
        <v>0</v>
      </c>
      <c r="F17" s="44">
        <f t="shared" si="3"/>
        <v>0</v>
      </c>
      <c r="G17" s="44">
        <f t="shared" si="3"/>
        <v>0</v>
      </c>
      <c r="H17" s="44">
        <f t="shared" si="3"/>
        <v>17731</v>
      </c>
      <c r="I17" s="44">
        <f aca="true" t="shared" si="4" ref="I17:V17">SUM(I11:I16)</f>
        <v>17731</v>
      </c>
      <c r="J17" s="44">
        <f t="shared" si="4"/>
        <v>16484</v>
      </c>
      <c r="K17" s="44">
        <f t="shared" si="4"/>
        <v>897063</v>
      </c>
      <c r="L17" s="44">
        <f t="shared" si="4"/>
        <v>938948</v>
      </c>
      <c r="M17" s="44">
        <f t="shared" si="4"/>
        <v>688032</v>
      </c>
      <c r="N17" s="44">
        <f t="shared" si="4"/>
        <v>1038947</v>
      </c>
      <c r="O17" s="44">
        <f t="shared" si="4"/>
        <v>1080832</v>
      </c>
      <c r="P17" s="44">
        <f t="shared" si="4"/>
        <v>804794</v>
      </c>
      <c r="Q17" s="44">
        <f t="shared" si="4"/>
        <v>8289</v>
      </c>
      <c r="R17" s="44">
        <f t="shared" si="4"/>
        <v>8289</v>
      </c>
      <c r="S17" s="44">
        <f t="shared" si="4"/>
        <v>2406</v>
      </c>
      <c r="T17" s="44">
        <f t="shared" si="4"/>
        <v>1047236</v>
      </c>
      <c r="U17" s="44">
        <f t="shared" si="4"/>
        <v>1089121</v>
      </c>
      <c r="V17" s="44">
        <f t="shared" si="4"/>
        <v>807200</v>
      </c>
    </row>
    <row r="18" spans="1:22" ht="21.75" customHeight="1">
      <c r="A18" s="76" t="s">
        <v>374</v>
      </c>
      <c r="B18" s="44">
        <f>B10+B17</f>
        <v>252535</v>
      </c>
      <c r="C18" s="44">
        <f aca="true" t="shared" si="5" ref="C18:V18">C10+C17</f>
        <v>252535</v>
      </c>
      <c r="D18" s="44">
        <f t="shared" si="5"/>
        <v>216027</v>
      </c>
      <c r="E18" s="44">
        <f t="shared" si="5"/>
        <v>791768</v>
      </c>
      <c r="F18" s="44">
        <f t="shared" si="5"/>
        <v>791768</v>
      </c>
      <c r="G18" s="44">
        <f t="shared" si="5"/>
        <v>690082</v>
      </c>
      <c r="H18" s="44">
        <f t="shared" si="5"/>
        <v>891683</v>
      </c>
      <c r="I18" s="44">
        <f t="shared" si="5"/>
        <v>929885</v>
      </c>
      <c r="J18" s="44">
        <f t="shared" si="5"/>
        <v>800139</v>
      </c>
      <c r="K18" s="44">
        <f t="shared" si="5"/>
        <v>897063</v>
      </c>
      <c r="L18" s="44">
        <f t="shared" si="5"/>
        <v>938948</v>
      </c>
      <c r="M18" s="44">
        <f t="shared" si="5"/>
        <v>688032</v>
      </c>
      <c r="N18" s="44">
        <f t="shared" si="5"/>
        <v>2833049</v>
      </c>
      <c r="O18" s="44">
        <f t="shared" si="5"/>
        <v>2913136</v>
      </c>
      <c r="P18" s="44">
        <f t="shared" si="5"/>
        <v>2394280</v>
      </c>
      <c r="Q18" s="44">
        <f t="shared" si="5"/>
        <v>849002</v>
      </c>
      <c r="R18" s="44">
        <f>R10+R17</f>
        <v>863227</v>
      </c>
      <c r="S18" s="44">
        <f t="shared" si="5"/>
        <v>252899</v>
      </c>
      <c r="T18" s="44">
        <f t="shared" si="5"/>
        <v>3682051</v>
      </c>
      <c r="U18" s="44">
        <f t="shared" si="5"/>
        <v>3776363</v>
      </c>
      <c r="V18" s="44">
        <f t="shared" si="5"/>
        <v>2647179</v>
      </c>
    </row>
    <row r="19" spans="1:22" ht="21.75" customHeight="1">
      <c r="A19" s="15" t="s">
        <v>73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>
        <f>K17*-1</f>
        <v>-897063</v>
      </c>
      <c r="O19" s="43">
        <f>L17*-1</f>
        <v>-938948</v>
      </c>
      <c r="P19" s="43">
        <f>M17*-1</f>
        <v>-688032</v>
      </c>
      <c r="Q19" s="43"/>
      <c r="R19" s="43"/>
      <c r="S19" s="43"/>
      <c r="T19" s="43">
        <f>N19</f>
        <v>-897063</v>
      </c>
      <c r="U19" s="43">
        <f>O19</f>
        <v>-938948</v>
      </c>
      <c r="V19" s="43">
        <f>P19</f>
        <v>-688032</v>
      </c>
    </row>
    <row r="20" spans="1:22" ht="26.25">
      <c r="A20" s="149" t="s">
        <v>74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>
        <f>N18+N19</f>
        <v>1935986</v>
      </c>
      <c r="O20" s="44">
        <f>O18+O19</f>
        <v>1974188</v>
      </c>
      <c r="P20" s="44">
        <f>P18+P19</f>
        <v>1706248</v>
      </c>
      <c r="Q20" s="44"/>
      <c r="R20" s="44"/>
      <c r="S20" s="44"/>
      <c r="T20" s="44">
        <f>T18+T19</f>
        <v>2784988</v>
      </c>
      <c r="U20" s="44">
        <f>U18+U19</f>
        <v>2837415</v>
      </c>
      <c r="V20" s="44">
        <f>V18+V19</f>
        <v>1959147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E8:G8"/>
    <mergeCell ref="H8:J8"/>
    <mergeCell ref="K8:M8"/>
    <mergeCell ref="A8:A9"/>
    <mergeCell ref="A5:V5"/>
    <mergeCell ref="A1:V1"/>
    <mergeCell ref="A2:V2"/>
    <mergeCell ref="A3:V3"/>
    <mergeCell ref="A4:V4"/>
    <mergeCell ref="N8:P8"/>
    <mergeCell ref="Q8:S8"/>
    <mergeCell ref="T8:V8"/>
    <mergeCell ref="B8:D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41"/>
  <sheetViews>
    <sheetView workbookViewId="0" topLeftCell="C1">
      <selection activeCell="J37" sqref="J37"/>
    </sheetView>
  </sheetViews>
  <sheetFormatPr defaultColWidth="9.140625" defaultRowHeight="15" customHeight="1"/>
  <cols>
    <col min="1" max="1" width="56.8515625" style="1" customWidth="1"/>
    <col min="2" max="10" width="8.421875" style="1" customWidth="1"/>
    <col min="11" max="13" width="10.140625" style="1" bestFit="1" customWidth="1"/>
    <col min="14" max="14" width="11.140625" style="1" customWidth="1"/>
    <col min="15" max="16384" width="9.140625" style="1" customWidth="1"/>
  </cols>
  <sheetData>
    <row r="1" spans="8:13" ht="12.75" customHeight="1">
      <c r="H1" s="212" t="s">
        <v>309</v>
      </c>
      <c r="I1" s="212"/>
      <c r="J1" s="212"/>
      <c r="K1" s="212"/>
      <c r="L1" s="212"/>
      <c r="M1" s="212"/>
    </row>
    <row r="2" spans="1:13" ht="15" customHeight="1">
      <c r="A2" s="214" t="s">
        <v>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 ht="15" customHeight="1">
      <c r="A3" s="214" t="s">
        <v>898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7"/>
    </row>
    <row r="4" spans="1:14" s="7" customFormat="1" ht="15" customHeight="1">
      <c r="A4" s="214" t="s">
        <v>492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1"/>
    </row>
    <row r="5" spans="1:14" s="7" customFormat="1" ht="10.5" customHeight="1">
      <c r="A5" s="210" t="s">
        <v>343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</row>
    <row r="6" spans="1:13" ht="26.25" customHeight="1">
      <c r="A6" s="211" t="s">
        <v>344</v>
      </c>
      <c r="B6" s="209" t="s">
        <v>13</v>
      </c>
      <c r="C6" s="209"/>
      <c r="D6" s="209"/>
      <c r="E6" s="209" t="s">
        <v>14</v>
      </c>
      <c r="F6" s="209"/>
      <c r="G6" s="209"/>
      <c r="H6" s="209" t="s">
        <v>15</v>
      </c>
      <c r="I6" s="209"/>
      <c r="J6" s="209"/>
      <c r="K6" s="209" t="s">
        <v>353</v>
      </c>
      <c r="L6" s="209"/>
      <c r="M6" s="209"/>
    </row>
    <row r="7" spans="1:13" ht="37.5" customHeight="1">
      <c r="A7" s="211"/>
      <c r="B7" s="6" t="s">
        <v>873</v>
      </c>
      <c r="C7" s="6" t="s">
        <v>869</v>
      </c>
      <c r="D7" s="6" t="s">
        <v>901</v>
      </c>
      <c r="E7" s="6" t="s">
        <v>873</v>
      </c>
      <c r="F7" s="6" t="s">
        <v>869</v>
      </c>
      <c r="G7" s="6" t="s">
        <v>901</v>
      </c>
      <c r="H7" s="6" t="s">
        <v>873</v>
      </c>
      <c r="I7" s="6" t="s">
        <v>869</v>
      </c>
      <c r="J7" s="6" t="s">
        <v>901</v>
      </c>
      <c r="K7" s="6" t="s">
        <v>873</v>
      </c>
      <c r="L7" s="6" t="s">
        <v>869</v>
      </c>
      <c r="M7" s="6" t="s">
        <v>901</v>
      </c>
    </row>
    <row r="8" spans="1:13" ht="16.5" customHeight="1">
      <c r="A8" s="150" t="s">
        <v>16</v>
      </c>
      <c r="B8" s="151">
        <v>84</v>
      </c>
      <c r="C8" s="151">
        <v>84</v>
      </c>
      <c r="D8" s="151">
        <v>72</v>
      </c>
      <c r="E8" s="151"/>
      <c r="F8" s="151"/>
      <c r="G8" s="151"/>
      <c r="H8" s="151"/>
      <c r="I8" s="151"/>
      <c r="J8" s="151"/>
      <c r="K8" s="152">
        <f>B8+E8+H8</f>
        <v>84</v>
      </c>
      <c r="L8" s="152">
        <f>C8+F8+I8</f>
        <v>84</v>
      </c>
      <c r="M8" s="152">
        <f>D8+G8+J8</f>
        <v>72</v>
      </c>
    </row>
    <row r="9" spans="1:13" ht="16.5" customHeight="1">
      <c r="A9" s="136" t="s">
        <v>17</v>
      </c>
      <c r="B9" s="89"/>
      <c r="C9" s="89"/>
      <c r="D9" s="89">
        <v>8</v>
      </c>
      <c r="E9" s="89"/>
      <c r="F9" s="89"/>
      <c r="G9" s="89"/>
      <c r="H9" s="89"/>
      <c r="I9" s="89"/>
      <c r="J9" s="89"/>
      <c r="K9" s="91">
        <f aca="true" t="shared" si="0" ref="K9:M37">B9+E9+H9</f>
        <v>0</v>
      </c>
      <c r="L9" s="91">
        <f t="shared" si="0"/>
        <v>0</v>
      </c>
      <c r="M9" s="91">
        <f t="shared" si="0"/>
        <v>8</v>
      </c>
    </row>
    <row r="10" spans="1:13" ht="16.5" customHeight="1">
      <c r="A10" s="136" t="s">
        <v>118</v>
      </c>
      <c r="B10" s="89">
        <v>5936</v>
      </c>
      <c r="C10" s="89">
        <v>5936</v>
      </c>
      <c r="D10" s="89">
        <v>3925</v>
      </c>
      <c r="E10" s="89"/>
      <c r="F10" s="89"/>
      <c r="G10" s="89"/>
      <c r="H10" s="89"/>
      <c r="I10" s="89"/>
      <c r="J10" s="89"/>
      <c r="K10" s="91">
        <f t="shared" si="0"/>
        <v>5936</v>
      </c>
      <c r="L10" s="91">
        <f t="shared" si="0"/>
        <v>5936</v>
      </c>
      <c r="M10" s="91">
        <f t="shared" si="0"/>
        <v>3925</v>
      </c>
    </row>
    <row r="11" spans="1:13" ht="16.5" customHeight="1">
      <c r="A11" s="136" t="s">
        <v>18</v>
      </c>
      <c r="B11" s="89"/>
      <c r="C11" s="89"/>
      <c r="D11" s="89"/>
      <c r="E11" s="89"/>
      <c r="F11" s="89"/>
      <c r="G11" s="89"/>
      <c r="H11" s="89"/>
      <c r="I11" s="89"/>
      <c r="J11" s="89"/>
      <c r="K11" s="91">
        <f t="shared" si="0"/>
        <v>0</v>
      </c>
      <c r="L11" s="91">
        <f t="shared" si="0"/>
        <v>0</v>
      </c>
      <c r="M11" s="91">
        <f t="shared" si="0"/>
        <v>0</v>
      </c>
    </row>
    <row r="12" spans="1:13" ht="16.5" customHeight="1">
      <c r="A12" s="136" t="s">
        <v>19</v>
      </c>
      <c r="B12" s="89">
        <v>79039</v>
      </c>
      <c r="C12" s="89">
        <v>79039</v>
      </c>
      <c r="D12" s="89">
        <v>62015</v>
      </c>
      <c r="E12" s="89"/>
      <c r="F12" s="89"/>
      <c r="G12" s="89"/>
      <c r="H12" s="89"/>
      <c r="I12" s="89"/>
      <c r="J12" s="89"/>
      <c r="K12" s="91">
        <f t="shared" si="0"/>
        <v>79039</v>
      </c>
      <c r="L12" s="91">
        <f t="shared" si="0"/>
        <v>79039</v>
      </c>
      <c r="M12" s="91">
        <f t="shared" si="0"/>
        <v>62015</v>
      </c>
    </row>
    <row r="13" spans="1:13" ht="16.5" customHeight="1">
      <c r="A13" s="136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91">
        <f t="shared" si="0"/>
        <v>0</v>
      </c>
      <c r="L13" s="91">
        <f t="shared" si="0"/>
        <v>0</v>
      </c>
      <c r="M13" s="91">
        <f t="shared" si="0"/>
        <v>0</v>
      </c>
    </row>
    <row r="14" spans="1:13" ht="16.5" customHeight="1">
      <c r="A14" s="136" t="s">
        <v>21</v>
      </c>
      <c r="B14" s="89"/>
      <c r="C14" s="89"/>
      <c r="D14" s="89">
        <v>5</v>
      </c>
      <c r="E14" s="89"/>
      <c r="F14" s="89"/>
      <c r="G14" s="89"/>
      <c r="H14" s="89"/>
      <c r="I14" s="89"/>
      <c r="J14" s="89"/>
      <c r="K14" s="91">
        <f t="shared" si="0"/>
        <v>0</v>
      </c>
      <c r="L14" s="91">
        <f t="shared" si="0"/>
        <v>0</v>
      </c>
      <c r="M14" s="91">
        <f t="shared" si="0"/>
        <v>5</v>
      </c>
    </row>
    <row r="15" spans="1:13" ht="16.5" customHeight="1">
      <c r="A15" s="136" t="s">
        <v>470</v>
      </c>
      <c r="B15" s="89"/>
      <c r="C15" s="89"/>
      <c r="D15" s="89">
        <v>7</v>
      </c>
      <c r="E15" s="89"/>
      <c r="F15" s="89"/>
      <c r="G15" s="89"/>
      <c r="H15" s="89"/>
      <c r="I15" s="89"/>
      <c r="J15" s="89"/>
      <c r="K15" s="91"/>
      <c r="L15" s="91"/>
      <c r="M15" s="91">
        <f t="shared" si="0"/>
        <v>7</v>
      </c>
    </row>
    <row r="16" spans="1:13" ht="16.5" customHeight="1">
      <c r="A16" s="136" t="s">
        <v>22</v>
      </c>
      <c r="B16" s="89">
        <v>40323</v>
      </c>
      <c r="C16" s="89">
        <v>40323</v>
      </c>
      <c r="D16" s="89">
        <v>47674</v>
      </c>
      <c r="E16" s="89"/>
      <c r="F16" s="89"/>
      <c r="G16" s="89"/>
      <c r="H16" s="89"/>
      <c r="I16" s="89">
        <v>105</v>
      </c>
      <c r="J16" s="89">
        <v>57479</v>
      </c>
      <c r="K16" s="91">
        <f t="shared" si="0"/>
        <v>40323</v>
      </c>
      <c r="L16" s="91">
        <f t="shared" si="0"/>
        <v>40428</v>
      </c>
      <c r="M16" s="91">
        <f t="shared" si="0"/>
        <v>105153</v>
      </c>
    </row>
    <row r="17" spans="1:13" ht="16.5" customHeight="1">
      <c r="A17" s="136" t="s">
        <v>884</v>
      </c>
      <c r="B17" s="91"/>
      <c r="C17" s="91"/>
      <c r="D17" s="89"/>
      <c r="E17" s="89"/>
      <c r="F17" s="89"/>
      <c r="G17" s="89"/>
      <c r="H17" s="89"/>
      <c r="I17" s="89">
        <v>1050</v>
      </c>
      <c r="J17" s="89">
        <v>1046</v>
      </c>
      <c r="K17" s="91">
        <f>B17+E17+H17</f>
        <v>0</v>
      </c>
      <c r="L17" s="91">
        <f>C17+F17+I17</f>
        <v>1050</v>
      </c>
      <c r="M17" s="91">
        <f>D17+G17+J17</f>
        <v>1046</v>
      </c>
    </row>
    <row r="18" spans="1:13" ht="16.5" customHeight="1">
      <c r="A18" s="136" t="s">
        <v>23</v>
      </c>
      <c r="B18" s="89">
        <v>1500</v>
      </c>
      <c r="C18" s="89">
        <v>1500</v>
      </c>
      <c r="D18" s="89">
        <v>1107</v>
      </c>
      <c r="E18" s="89"/>
      <c r="F18" s="89"/>
      <c r="G18" s="89"/>
      <c r="H18" s="89"/>
      <c r="I18" s="89"/>
      <c r="J18" s="89"/>
      <c r="K18" s="91">
        <f t="shared" si="0"/>
        <v>1500</v>
      </c>
      <c r="L18" s="91">
        <f t="shared" si="0"/>
        <v>1500</v>
      </c>
      <c r="M18" s="91">
        <f t="shared" si="0"/>
        <v>1107</v>
      </c>
    </row>
    <row r="19" spans="1:13" ht="16.5" customHeight="1">
      <c r="A19" s="136" t="s">
        <v>24</v>
      </c>
      <c r="B19" s="89">
        <v>1500</v>
      </c>
      <c r="C19" s="89">
        <v>1500</v>
      </c>
      <c r="D19" s="89">
        <v>927</v>
      </c>
      <c r="E19" s="89"/>
      <c r="F19" s="89"/>
      <c r="G19" s="89"/>
      <c r="H19" s="89"/>
      <c r="I19" s="89"/>
      <c r="J19" s="89"/>
      <c r="K19" s="91">
        <f t="shared" si="0"/>
        <v>1500</v>
      </c>
      <c r="L19" s="91">
        <f t="shared" si="0"/>
        <v>1500</v>
      </c>
      <c r="M19" s="91">
        <f t="shared" si="0"/>
        <v>927</v>
      </c>
    </row>
    <row r="20" spans="1:13" ht="16.5" customHeight="1">
      <c r="A20" s="136" t="s">
        <v>25</v>
      </c>
      <c r="B20" s="89"/>
      <c r="C20" s="89"/>
      <c r="D20" s="89">
        <v>9</v>
      </c>
      <c r="E20" s="89"/>
      <c r="F20" s="89"/>
      <c r="G20" s="89"/>
      <c r="H20" s="89">
        <v>282</v>
      </c>
      <c r="I20" s="89">
        <v>282</v>
      </c>
      <c r="J20" s="89">
        <v>219</v>
      </c>
      <c r="K20" s="91">
        <f t="shared" si="0"/>
        <v>282</v>
      </c>
      <c r="L20" s="91">
        <f t="shared" si="0"/>
        <v>282</v>
      </c>
      <c r="M20" s="91">
        <f t="shared" si="0"/>
        <v>228</v>
      </c>
    </row>
    <row r="21" spans="1:13" ht="16.5" customHeight="1">
      <c r="A21" s="136" t="s">
        <v>26</v>
      </c>
      <c r="B21" s="89"/>
      <c r="C21" s="89"/>
      <c r="D21" s="89"/>
      <c r="E21" s="89"/>
      <c r="F21" s="89"/>
      <c r="G21" s="89"/>
      <c r="H21" s="89"/>
      <c r="I21" s="89"/>
      <c r="J21" s="89"/>
      <c r="K21" s="91">
        <f t="shared" si="0"/>
        <v>0</v>
      </c>
      <c r="L21" s="91">
        <f t="shared" si="0"/>
        <v>0</v>
      </c>
      <c r="M21" s="91">
        <f t="shared" si="0"/>
        <v>0</v>
      </c>
    </row>
    <row r="22" spans="1:13" ht="16.5" customHeight="1">
      <c r="A22" s="136" t="s">
        <v>130</v>
      </c>
      <c r="B22" s="89"/>
      <c r="C22" s="89"/>
      <c r="D22" s="89"/>
      <c r="E22" s="89">
        <v>689400</v>
      </c>
      <c r="F22" s="89">
        <v>689400</v>
      </c>
      <c r="G22" s="89">
        <v>604685</v>
      </c>
      <c r="H22" s="89"/>
      <c r="I22" s="89"/>
      <c r="J22" s="89"/>
      <c r="K22" s="91">
        <f t="shared" si="0"/>
        <v>689400</v>
      </c>
      <c r="L22" s="91">
        <f t="shared" si="0"/>
        <v>689400</v>
      </c>
      <c r="M22" s="91">
        <f t="shared" si="0"/>
        <v>604685</v>
      </c>
    </row>
    <row r="23" spans="1:13" ht="16.5" customHeight="1">
      <c r="A23" s="136" t="s">
        <v>239</v>
      </c>
      <c r="B23" s="89"/>
      <c r="C23" s="89"/>
      <c r="D23" s="89"/>
      <c r="E23" s="89">
        <v>65865</v>
      </c>
      <c r="F23" s="89">
        <v>65865</v>
      </c>
      <c r="G23" s="89">
        <v>49885</v>
      </c>
      <c r="H23" s="89"/>
      <c r="I23" s="89"/>
      <c r="J23" s="89"/>
      <c r="K23" s="91">
        <f t="shared" si="0"/>
        <v>65865</v>
      </c>
      <c r="L23" s="91">
        <f t="shared" si="0"/>
        <v>65865</v>
      </c>
      <c r="M23" s="91">
        <f t="shared" si="0"/>
        <v>49885</v>
      </c>
    </row>
    <row r="24" spans="1:14" ht="16.5" customHeight="1">
      <c r="A24" s="136" t="s">
        <v>622</v>
      </c>
      <c r="B24" s="89"/>
      <c r="C24" s="89"/>
      <c r="D24" s="89"/>
      <c r="E24" s="89">
        <v>35103</v>
      </c>
      <c r="F24" s="89">
        <v>35103</v>
      </c>
      <c r="G24" s="89">
        <v>34647</v>
      </c>
      <c r="H24" s="89"/>
      <c r="I24" s="89"/>
      <c r="J24" s="89"/>
      <c r="K24" s="91">
        <f t="shared" si="0"/>
        <v>35103</v>
      </c>
      <c r="L24" s="91">
        <f t="shared" si="0"/>
        <v>35103</v>
      </c>
      <c r="M24" s="91">
        <f t="shared" si="0"/>
        <v>34647</v>
      </c>
      <c r="N24" s="7"/>
    </row>
    <row r="25" spans="1:14" s="7" customFormat="1" ht="16.5" customHeight="1">
      <c r="A25" s="136" t="s">
        <v>131</v>
      </c>
      <c r="B25" s="89"/>
      <c r="C25" s="89"/>
      <c r="D25" s="89"/>
      <c r="E25" s="89">
        <v>1400</v>
      </c>
      <c r="F25" s="89">
        <v>1400</v>
      </c>
      <c r="G25" s="89">
        <v>865</v>
      </c>
      <c r="H25" s="89"/>
      <c r="I25" s="89"/>
      <c r="J25" s="89"/>
      <c r="K25" s="91">
        <f t="shared" si="0"/>
        <v>1400</v>
      </c>
      <c r="L25" s="91">
        <f t="shared" si="0"/>
        <v>1400</v>
      </c>
      <c r="M25" s="91">
        <f t="shared" si="0"/>
        <v>865</v>
      </c>
      <c r="N25" s="1"/>
    </row>
    <row r="26" spans="1:14" s="7" customFormat="1" ht="16.5" customHeight="1">
      <c r="A26" s="136" t="s">
        <v>27</v>
      </c>
      <c r="B26" s="89"/>
      <c r="C26" s="89"/>
      <c r="D26" s="89"/>
      <c r="E26" s="89"/>
      <c r="F26" s="89"/>
      <c r="G26" s="89"/>
      <c r="H26" s="89">
        <v>807407</v>
      </c>
      <c r="I26" s="89">
        <v>807407</v>
      </c>
      <c r="J26" s="89">
        <v>616831</v>
      </c>
      <c r="K26" s="91">
        <f t="shared" si="0"/>
        <v>807407</v>
      </c>
      <c r="L26" s="91">
        <f t="shared" si="0"/>
        <v>807407</v>
      </c>
      <c r="M26" s="91">
        <f t="shared" si="0"/>
        <v>616831</v>
      </c>
      <c r="N26" s="1"/>
    </row>
    <row r="27" spans="1:13" ht="16.5" customHeight="1">
      <c r="A27" s="136" t="s">
        <v>28</v>
      </c>
      <c r="B27" s="91"/>
      <c r="C27" s="91"/>
      <c r="D27" s="89"/>
      <c r="E27" s="89"/>
      <c r="F27" s="89"/>
      <c r="G27" s="89"/>
      <c r="H27" s="89">
        <v>15606</v>
      </c>
      <c r="I27" s="89">
        <v>15606</v>
      </c>
      <c r="J27" s="89">
        <v>13995</v>
      </c>
      <c r="K27" s="91">
        <f t="shared" si="0"/>
        <v>15606</v>
      </c>
      <c r="L27" s="91">
        <f t="shared" si="0"/>
        <v>15606</v>
      </c>
      <c r="M27" s="91">
        <f t="shared" si="0"/>
        <v>13995</v>
      </c>
    </row>
    <row r="28" spans="1:13" ht="16.5" customHeight="1">
      <c r="A28" s="136" t="s">
        <v>885</v>
      </c>
      <c r="B28" s="91"/>
      <c r="C28" s="91"/>
      <c r="D28" s="89"/>
      <c r="E28" s="89"/>
      <c r="F28" s="89"/>
      <c r="G28" s="89"/>
      <c r="H28" s="89">
        <v>46026</v>
      </c>
      <c r="I28" s="89">
        <v>8101</v>
      </c>
      <c r="J28" s="89">
        <v>0</v>
      </c>
      <c r="K28" s="91">
        <f t="shared" si="0"/>
        <v>46026</v>
      </c>
      <c r="L28" s="91">
        <f t="shared" si="0"/>
        <v>8101</v>
      </c>
      <c r="M28" s="91">
        <f t="shared" si="0"/>
        <v>0</v>
      </c>
    </row>
    <row r="29" spans="1:13" ht="16.5" customHeight="1">
      <c r="A29" s="136" t="s">
        <v>886</v>
      </c>
      <c r="B29" s="91"/>
      <c r="C29" s="91"/>
      <c r="D29" s="89"/>
      <c r="E29" s="89"/>
      <c r="F29" s="89"/>
      <c r="G29" s="89"/>
      <c r="H29" s="89"/>
      <c r="I29" s="89">
        <v>9210</v>
      </c>
      <c r="J29" s="89">
        <v>27714</v>
      </c>
      <c r="K29" s="91">
        <f t="shared" si="0"/>
        <v>0</v>
      </c>
      <c r="L29" s="91">
        <f t="shared" si="0"/>
        <v>9210</v>
      </c>
      <c r="M29" s="91">
        <f t="shared" si="0"/>
        <v>27714</v>
      </c>
    </row>
    <row r="30" spans="1:13" ht="16.5" customHeight="1">
      <c r="A30" s="136" t="s">
        <v>887</v>
      </c>
      <c r="B30" s="91"/>
      <c r="C30" s="91"/>
      <c r="D30" s="89"/>
      <c r="E30" s="89"/>
      <c r="F30" s="89"/>
      <c r="G30" s="89"/>
      <c r="H30" s="89"/>
      <c r="I30" s="89">
        <v>29109</v>
      </c>
      <c r="J30" s="89">
        <v>35558</v>
      </c>
      <c r="K30" s="91">
        <f t="shared" si="0"/>
        <v>0</v>
      </c>
      <c r="L30" s="91">
        <f t="shared" si="0"/>
        <v>29109</v>
      </c>
      <c r="M30" s="91">
        <f t="shared" si="0"/>
        <v>35558</v>
      </c>
    </row>
    <row r="31" spans="1:13" ht="16.5" customHeight="1">
      <c r="A31" s="136" t="s">
        <v>888</v>
      </c>
      <c r="B31" s="91"/>
      <c r="C31" s="91"/>
      <c r="D31" s="89"/>
      <c r="E31" s="89"/>
      <c r="F31" s="89"/>
      <c r="G31" s="89"/>
      <c r="H31" s="89"/>
      <c r="I31" s="89">
        <v>5880</v>
      </c>
      <c r="J31" s="89">
        <v>4856</v>
      </c>
      <c r="K31" s="91">
        <f t="shared" si="0"/>
        <v>0</v>
      </c>
      <c r="L31" s="91">
        <f t="shared" si="0"/>
        <v>5880</v>
      </c>
      <c r="M31" s="91">
        <f t="shared" si="0"/>
        <v>4856</v>
      </c>
    </row>
    <row r="32" spans="1:13" ht="16.5" customHeight="1">
      <c r="A32" s="136" t="s">
        <v>889</v>
      </c>
      <c r="B32" s="91"/>
      <c r="C32" s="91"/>
      <c r="D32" s="89"/>
      <c r="E32" s="89"/>
      <c r="F32" s="89"/>
      <c r="G32" s="89"/>
      <c r="H32" s="89"/>
      <c r="I32" s="89">
        <v>19021</v>
      </c>
      <c r="J32" s="89">
        <v>13864</v>
      </c>
      <c r="K32" s="91">
        <f t="shared" si="0"/>
        <v>0</v>
      </c>
      <c r="L32" s="91">
        <f t="shared" si="0"/>
        <v>19021</v>
      </c>
      <c r="M32" s="91">
        <f t="shared" si="0"/>
        <v>13864</v>
      </c>
    </row>
    <row r="33" spans="1:13" ht="16.5" customHeight="1">
      <c r="A33" s="136" t="s">
        <v>890</v>
      </c>
      <c r="B33" s="91"/>
      <c r="C33" s="91"/>
      <c r="D33" s="89"/>
      <c r="E33" s="89"/>
      <c r="F33" s="89"/>
      <c r="G33" s="89"/>
      <c r="H33" s="89"/>
      <c r="I33" s="89">
        <v>3900</v>
      </c>
      <c r="J33" s="89">
        <v>2925</v>
      </c>
      <c r="K33" s="91">
        <f t="shared" si="0"/>
        <v>0</v>
      </c>
      <c r="L33" s="91">
        <f t="shared" si="0"/>
        <v>3900</v>
      </c>
      <c r="M33" s="91">
        <f t="shared" si="0"/>
        <v>2925</v>
      </c>
    </row>
    <row r="34" spans="1:13" ht="16.5" customHeight="1">
      <c r="A34" s="136" t="s">
        <v>29</v>
      </c>
      <c r="B34" s="91"/>
      <c r="C34" s="91"/>
      <c r="D34" s="89"/>
      <c r="E34" s="89"/>
      <c r="F34" s="89"/>
      <c r="G34" s="89"/>
      <c r="H34" s="89">
        <v>4071</v>
      </c>
      <c r="I34" s="89">
        <v>4071</v>
      </c>
      <c r="J34" s="89">
        <v>3020</v>
      </c>
      <c r="K34" s="91">
        <f t="shared" si="0"/>
        <v>4071</v>
      </c>
      <c r="L34" s="91">
        <f t="shared" si="0"/>
        <v>4071</v>
      </c>
      <c r="M34" s="91">
        <f t="shared" si="0"/>
        <v>3020</v>
      </c>
    </row>
    <row r="35" spans="1:13" ht="16.5" customHeight="1">
      <c r="A35" s="136" t="s">
        <v>891</v>
      </c>
      <c r="B35" s="91"/>
      <c r="C35" s="91"/>
      <c r="D35" s="89"/>
      <c r="E35" s="89"/>
      <c r="F35" s="89"/>
      <c r="G35" s="89"/>
      <c r="H35" s="89"/>
      <c r="I35" s="89">
        <v>3194</v>
      </c>
      <c r="J35" s="89">
        <v>2287</v>
      </c>
      <c r="K35" s="91">
        <f t="shared" si="0"/>
        <v>0</v>
      </c>
      <c r="L35" s="91">
        <f t="shared" si="0"/>
        <v>3194</v>
      </c>
      <c r="M35" s="91">
        <f t="shared" si="0"/>
        <v>2287</v>
      </c>
    </row>
    <row r="36" spans="1:13" ht="16.5" customHeight="1">
      <c r="A36" s="136" t="s">
        <v>30</v>
      </c>
      <c r="B36" s="91"/>
      <c r="C36" s="91"/>
      <c r="D36" s="89"/>
      <c r="E36" s="89"/>
      <c r="F36" s="89"/>
      <c r="G36" s="89"/>
      <c r="H36" s="91"/>
      <c r="I36" s="89">
        <v>3004</v>
      </c>
      <c r="J36" s="89">
        <v>3126</v>
      </c>
      <c r="K36" s="91">
        <f t="shared" si="0"/>
        <v>0</v>
      </c>
      <c r="L36" s="91">
        <f t="shared" si="0"/>
        <v>3004</v>
      </c>
      <c r="M36" s="91">
        <f t="shared" si="0"/>
        <v>3126</v>
      </c>
    </row>
    <row r="37" spans="1:13" ht="16.5" customHeight="1">
      <c r="A37" s="136" t="s">
        <v>892</v>
      </c>
      <c r="B37" s="91"/>
      <c r="C37" s="91"/>
      <c r="D37" s="89"/>
      <c r="E37" s="89"/>
      <c r="F37" s="89"/>
      <c r="G37" s="89"/>
      <c r="H37" s="91"/>
      <c r="I37" s="89">
        <v>1654</v>
      </c>
      <c r="J37" s="89">
        <v>368</v>
      </c>
      <c r="K37" s="91">
        <f t="shared" si="0"/>
        <v>0</v>
      </c>
      <c r="L37" s="91">
        <f t="shared" si="0"/>
        <v>1654</v>
      </c>
      <c r="M37" s="91">
        <f t="shared" si="0"/>
        <v>368</v>
      </c>
    </row>
    <row r="38" spans="1:13" ht="16.5" customHeight="1">
      <c r="A38" s="136" t="s">
        <v>682</v>
      </c>
      <c r="B38" s="91"/>
      <c r="C38" s="91"/>
      <c r="D38" s="89"/>
      <c r="E38" s="89"/>
      <c r="F38" s="89"/>
      <c r="G38" s="89"/>
      <c r="H38" s="89">
        <v>560</v>
      </c>
      <c r="I38" s="89">
        <v>560</v>
      </c>
      <c r="J38" s="89">
        <v>367</v>
      </c>
      <c r="K38" s="91">
        <f aca="true" t="shared" si="1" ref="K38:M39">B38+E38+H38</f>
        <v>560</v>
      </c>
      <c r="L38" s="91">
        <f t="shared" si="1"/>
        <v>560</v>
      </c>
      <c r="M38" s="91">
        <f t="shared" si="1"/>
        <v>367</v>
      </c>
    </row>
    <row r="39" spans="1:13" ht="16.5" customHeight="1">
      <c r="A39" s="134" t="s">
        <v>493</v>
      </c>
      <c r="B39" s="91">
        <f>SUM(B8:B38)</f>
        <v>128382</v>
      </c>
      <c r="C39" s="91">
        <f aca="true" t="shared" si="2" ref="C39:H39">SUM(C8:C38)</f>
        <v>128382</v>
      </c>
      <c r="D39" s="91">
        <f t="shared" si="2"/>
        <v>115749</v>
      </c>
      <c r="E39" s="91">
        <f t="shared" si="2"/>
        <v>791768</v>
      </c>
      <c r="F39" s="91">
        <f t="shared" si="2"/>
        <v>791768</v>
      </c>
      <c r="G39" s="91">
        <f t="shared" si="2"/>
        <v>690082</v>
      </c>
      <c r="H39" s="91">
        <f t="shared" si="2"/>
        <v>873952</v>
      </c>
      <c r="I39" s="91">
        <f>SUM(I8:I38)</f>
        <v>912154</v>
      </c>
      <c r="J39" s="91">
        <f>SUM(J8:J38)</f>
        <v>783655</v>
      </c>
      <c r="K39" s="91">
        <f t="shared" si="1"/>
        <v>1794102</v>
      </c>
      <c r="L39" s="91">
        <f t="shared" si="1"/>
        <v>1832304</v>
      </c>
      <c r="M39" s="91">
        <f t="shared" si="1"/>
        <v>1589486</v>
      </c>
    </row>
    <row r="41" ht="15" customHeight="1">
      <c r="K41" s="8"/>
    </row>
  </sheetData>
  <mergeCells count="10">
    <mergeCell ref="A5:M5"/>
    <mergeCell ref="A6:A7"/>
    <mergeCell ref="B6:D6"/>
    <mergeCell ref="E6:G6"/>
    <mergeCell ref="H6:J6"/>
    <mergeCell ref="K6:M6"/>
    <mergeCell ref="H1:M1"/>
    <mergeCell ref="A2:M2"/>
    <mergeCell ref="A3:M3"/>
    <mergeCell ref="A4:M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31"/>
  <sheetViews>
    <sheetView workbookViewId="0" topLeftCell="A1">
      <selection activeCell="F20" sqref="F20"/>
    </sheetView>
  </sheetViews>
  <sheetFormatPr defaultColWidth="9.140625" defaultRowHeight="12.75"/>
  <cols>
    <col min="1" max="1" width="25.140625" style="13" bestFit="1" customWidth="1"/>
    <col min="2" max="2" width="20.7109375" style="13" customWidth="1"/>
    <col min="3" max="3" width="10.00390625" style="13" customWidth="1"/>
    <col min="4" max="4" width="10.28125" style="13" customWidth="1"/>
    <col min="5" max="6" width="9.140625" style="13" customWidth="1"/>
    <col min="7" max="7" width="6.421875" style="13" customWidth="1"/>
    <col min="8" max="16384" width="9.140625" style="13" customWidth="1"/>
  </cols>
  <sheetData>
    <row r="1" spans="3:7" ht="15">
      <c r="C1" s="202" t="s">
        <v>193</v>
      </c>
      <c r="D1" s="202"/>
      <c r="E1" s="202"/>
      <c r="F1" s="202"/>
      <c r="G1" s="202"/>
    </row>
    <row r="3" spans="1:7" ht="15" customHeight="1">
      <c r="A3" s="203" t="s">
        <v>342</v>
      </c>
      <c r="B3" s="203"/>
      <c r="C3" s="203"/>
      <c r="D3" s="203"/>
      <c r="E3" s="203"/>
      <c r="F3" s="203"/>
      <c r="G3" s="203"/>
    </row>
    <row r="4" spans="1:7" ht="15" customHeight="1">
      <c r="A4" s="203" t="s">
        <v>898</v>
      </c>
      <c r="B4" s="203"/>
      <c r="C4" s="203"/>
      <c r="D4" s="203"/>
      <c r="E4" s="203"/>
      <c r="F4" s="203"/>
      <c r="G4" s="203"/>
    </row>
    <row r="5" spans="1:7" ht="15" customHeight="1">
      <c r="A5" s="203" t="s">
        <v>150</v>
      </c>
      <c r="B5" s="203"/>
      <c r="C5" s="203"/>
      <c r="D5" s="203"/>
      <c r="E5" s="203"/>
      <c r="F5" s="203"/>
      <c r="G5" s="203"/>
    </row>
    <row r="6" spans="1:7" ht="15" customHeight="1">
      <c r="A6" s="203" t="s">
        <v>343</v>
      </c>
      <c r="B6" s="203"/>
      <c r="C6" s="203"/>
      <c r="D6" s="203"/>
      <c r="E6" s="203"/>
      <c r="F6" s="203"/>
      <c r="G6" s="203"/>
    </row>
    <row r="7" spans="1:4" ht="15" customHeight="1">
      <c r="A7" s="14"/>
      <c r="B7" s="14"/>
      <c r="C7" s="14"/>
      <c r="D7" s="14"/>
    </row>
    <row r="8" spans="1:7" ht="48.75" customHeight="1">
      <c r="A8" s="46" t="s">
        <v>344</v>
      </c>
      <c r="B8" s="35" t="s">
        <v>122</v>
      </c>
      <c r="C8" s="6" t="s">
        <v>902</v>
      </c>
      <c r="D8" s="35" t="s">
        <v>864</v>
      </c>
      <c r="E8" s="35" t="s">
        <v>863</v>
      </c>
      <c r="F8" s="35" t="s">
        <v>899</v>
      </c>
      <c r="G8" s="35" t="s">
        <v>865</v>
      </c>
    </row>
    <row r="9" spans="1:4" ht="15.75" customHeight="1">
      <c r="A9" s="42"/>
      <c r="B9" s="84"/>
      <c r="C9" s="84"/>
      <c r="D9" s="84"/>
    </row>
    <row r="10" spans="1:4" ht="15.75" customHeight="1">
      <c r="A10" s="86" t="s">
        <v>151</v>
      </c>
      <c r="B10" s="20"/>
      <c r="C10" s="14"/>
      <c r="D10" s="20"/>
    </row>
    <row r="11" spans="1:7" ht="15.75" customHeight="1">
      <c r="A11" s="13" t="s">
        <v>345</v>
      </c>
      <c r="B11" s="13" t="s">
        <v>121</v>
      </c>
      <c r="C11" s="43">
        <v>138901</v>
      </c>
      <c r="D11" s="43">
        <v>163000</v>
      </c>
      <c r="E11" s="43">
        <v>163000</v>
      </c>
      <c r="F11" s="43">
        <v>148985</v>
      </c>
      <c r="G11" s="168">
        <f>F11/E11*100</f>
        <v>91.40184049079755</v>
      </c>
    </row>
    <row r="12" spans="1:7" ht="15.75" customHeight="1">
      <c r="A12" s="13" t="s">
        <v>346</v>
      </c>
      <c r="B12" s="13" t="s">
        <v>123</v>
      </c>
      <c r="C12" s="43">
        <v>192818</v>
      </c>
      <c r="D12" s="87">
        <v>265000</v>
      </c>
      <c r="E12" s="43">
        <v>265000</v>
      </c>
      <c r="F12" s="43">
        <v>197663</v>
      </c>
      <c r="G12" s="168">
        <f aca="true" t="shared" si="0" ref="G12:G31">F12/E12*100</f>
        <v>74.58981132075472</v>
      </c>
    </row>
    <row r="13" spans="1:7" ht="15.75" customHeight="1">
      <c r="A13" s="13" t="s">
        <v>347</v>
      </c>
      <c r="B13" s="95">
        <v>0.02</v>
      </c>
      <c r="C13" s="89">
        <v>209687</v>
      </c>
      <c r="D13" s="89">
        <v>260000</v>
      </c>
      <c r="E13" s="43">
        <v>260000</v>
      </c>
      <c r="F13" s="43">
        <v>257262</v>
      </c>
      <c r="G13" s="168">
        <f t="shared" si="0"/>
        <v>98.94692307692307</v>
      </c>
    </row>
    <row r="14" spans="1:7" ht="15.75" customHeight="1">
      <c r="A14" s="13" t="s">
        <v>161</v>
      </c>
      <c r="B14" s="88"/>
      <c r="C14" s="89">
        <v>88</v>
      </c>
      <c r="D14" s="89">
        <v>1400</v>
      </c>
      <c r="E14" s="43">
        <v>1400</v>
      </c>
      <c r="F14" s="43">
        <v>775</v>
      </c>
      <c r="G14" s="168">
        <f t="shared" si="0"/>
        <v>55.35714285714286</v>
      </c>
    </row>
    <row r="15" spans="1:7" ht="15.75" customHeight="1">
      <c r="A15" s="20" t="s">
        <v>348</v>
      </c>
      <c r="B15" s="90"/>
      <c r="C15" s="91">
        <f>SUM(C11:C14)</f>
        <v>541494</v>
      </c>
      <c r="D15" s="91">
        <f>SUM(D11:D14)</f>
        <v>689400</v>
      </c>
      <c r="E15" s="91">
        <f>SUM(E11:E14)</f>
        <v>689400</v>
      </c>
      <c r="F15" s="91">
        <f>SUM(F11:F14)</f>
        <v>604685</v>
      </c>
      <c r="G15" s="169">
        <f t="shared" si="0"/>
        <v>87.71177835799246</v>
      </c>
    </row>
    <row r="16" spans="1:7" ht="15.75" customHeight="1">
      <c r="A16" s="20"/>
      <c r="B16" s="90"/>
      <c r="C16" s="91"/>
      <c r="D16" s="91"/>
      <c r="E16" s="183"/>
      <c r="F16" s="183"/>
      <c r="G16" s="168"/>
    </row>
    <row r="17" spans="1:7" ht="15.75" customHeight="1">
      <c r="A17" s="86" t="s">
        <v>152</v>
      </c>
      <c r="B17" s="90"/>
      <c r="C17" s="91"/>
      <c r="D17" s="91"/>
      <c r="E17" s="183"/>
      <c r="F17" s="43"/>
      <c r="G17" s="168"/>
    </row>
    <row r="18" spans="1:7" ht="15.75" customHeight="1">
      <c r="A18" s="13" t="s">
        <v>153</v>
      </c>
      <c r="B18" s="95">
        <v>0.08</v>
      </c>
      <c r="C18" s="89">
        <v>37252</v>
      </c>
      <c r="D18" s="89">
        <v>65865</v>
      </c>
      <c r="E18" s="43">
        <v>65865</v>
      </c>
      <c r="F18" s="43">
        <v>50650</v>
      </c>
      <c r="G18" s="168">
        <f t="shared" si="0"/>
        <v>76.89971912244744</v>
      </c>
    </row>
    <row r="19" spans="1:7" ht="15.75" customHeight="1">
      <c r="A19" s="13" t="s">
        <v>590</v>
      </c>
      <c r="B19" s="95"/>
      <c r="C19" s="89"/>
      <c r="D19" s="89"/>
      <c r="E19" s="43"/>
      <c r="F19" s="43">
        <v>-765</v>
      </c>
      <c r="G19" s="168"/>
    </row>
    <row r="20" spans="1:7" ht="15.75" customHeight="1">
      <c r="A20" s="13" t="s">
        <v>748</v>
      </c>
      <c r="B20" s="85" t="s">
        <v>154</v>
      </c>
      <c r="C20" s="89">
        <v>414073</v>
      </c>
      <c r="D20" s="89"/>
      <c r="E20" s="43"/>
      <c r="F20" s="43"/>
      <c r="G20" s="168"/>
    </row>
    <row r="21" spans="1:7" ht="78.75" customHeight="1">
      <c r="A21" s="92" t="s">
        <v>349</v>
      </c>
      <c r="B21" s="93" t="s">
        <v>315</v>
      </c>
      <c r="C21" s="89">
        <v>33234</v>
      </c>
      <c r="D21" s="89">
        <v>35000</v>
      </c>
      <c r="E21" s="43">
        <v>35000</v>
      </c>
      <c r="F21" s="43">
        <v>34647</v>
      </c>
      <c r="G21" s="168">
        <f t="shared" si="0"/>
        <v>98.99142857142857</v>
      </c>
    </row>
    <row r="22" spans="1:7" ht="45">
      <c r="A22" s="92" t="s">
        <v>672</v>
      </c>
      <c r="B22" s="174" t="s">
        <v>317</v>
      </c>
      <c r="C22" s="89">
        <v>51</v>
      </c>
      <c r="D22" s="89">
        <v>103</v>
      </c>
      <c r="E22" s="43">
        <v>103</v>
      </c>
      <c r="F22" s="43"/>
      <c r="G22" s="168">
        <f t="shared" si="0"/>
        <v>0</v>
      </c>
    </row>
    <row r="23" spans="1:7" ht="15.75" customHeight="1">
      <c r="A23" s="20" t="s">
        <v>155</v>
      </c>
      <c r="B23" s="94"/>
      <c r="C23" s="91">
        <f>SUM(C18:C22)</f>
        <v>484610</v>
      </c>
      <c r="D23" s="91">
        <f>SUM(D18:D22)</f>
        <v>100968</v>
      </c>
      <c r="E23" s="91">
        <f>SUM(E18:E22)</f>
        <v>100968</v>
      </c>
      <c r="F23" s="91">
        <f>SUM(F18:F22)</f>
        <v>84532</v>
      </c>
      <c r="G23" s="169">
        <f t="shared" si="0"/>
        <v>83.72157515252357</v>
      </c>
    </row>
    <row r="24" spans="1:7" ht="15.75" customHeight="1">
      <c r="A24" s="20"/>
      <c r="B24" s="94"/>
      <c r="C24" s="91"/>
      <c r="D24" s="91"/>
      <c r="E24" s="43"/>
      <c r="F24" s="43"/>
      <c r="G24" s="168"/>
    </row>
    <row r="25" spans="1:7" ht="15.75" customHeight="1">
      <c r="A25" s="86" t="s">
        <v>157</v>
      </c>
      <c r="B25" s="94"/>
      <c r="C25" s="91"/>
      <c r="D25" s="91"/>
      <c r="E25" s="43"/>
      <c r="F25" s="43"/>
      <c r="G25" s="168"/>
    </row>
    <row r="26" spans="1:7" ht="15.75" customHeight="1">
      <c r="A26" s="13" t="s">
        <v>159</v>
      </c>
      <c r="B26" s="94"/>
      <c r="C26" s="89">
        <v>1997</v>
      </c>
      <c r="D26" s="89">
        <v>100</v>
      </c>
      <c r="E26" s="43">
        <v>100</v>
      </c>
      <c r="F26" s="43">
        <v>213</v>
      </c>
      <c r="G26" s="168">
        <f t="shared" si="0"/>
        <v>213</v>
      </c>
    </row>
    <row r="27" spans="1:7" ht="15.75" customHeight="1">
      <c r="A27" s="13" t="s">
        <v>160</v>
      </c>
      <c r="B27" s="94"/>
      <c r="C27" s="89">
        <v>101</v>
      </c>
      <c r="D27" s="89">
        <v>600</v>
      </c>
      <c r="E27" s="43">
        <v>600</v>
      </c>
      <c r="F27" s="43">
        <v>231</v>
      </c>
      <c r="G27" s="168">
        <f t="shared" si="0"/>
        <v>38.5</v>
      </c>
    </row>
    <row r="28" spans="1:7" ht="15.75" customHeight="1">
      <c r="A28" s="13" t="s">
        <v>316</v>
      </c>
      <c r="B28" s="94"/>
      <c r="C28" s="89">
        <v>436</v>
      </c>
      <c r="D28" s="89">
        <v>700</v>
      </c>
      <c r="E28" s="43">
        <v>700</v>
      </c>
      <c r="F28" s="43">
        <v>421</v>
      </c>
      <c r="G28" s="168">
        <f t="shared" si="0"/>
        <v>60.14285714285714</v>
      </c>
    </row>
    <row r="29" spans="1:7" ht="15.75" customHeight="1">
      <c r="A29" s="20" t="s">
        <v>158</v>
      </c>
      <c r="B29" s="94"/>
      <c r="C29" s="91">
        <f>SUM(C26:C28)</f>
        <v>2534</v>
      </c>
      <c r="D29" s="91">
        <f>SUM(D26:D28)</f>
        <v>1400</v>
      </c>
      <c r="E29" s="91">
        <f>SUM(E26:E28)</f>
        <v>1400</v>
      </c>
      <c r="F29" s="91">
        <f>SUM(F26:F28)</f>
        <v>865</v>
      </c>
      <c r="G29" s="169">
        <f t="shared" si="0"/>
        <v>61.78571428571429</v>
      </c>
    </row>
    <row r="30" spans="1:7" ht="15.75" customHeight="1">
      <c r="A30" s="20"/>
      <c r="B30" s="94"/>
      <c r="C30" s="91"/>
      <c r="D30" s="91"/>
      <c r="E30" s="43"/>
      <c r="F30" s="43"/>
      <c r="G30" s="168"/>
    </row>
    <row r="31" spans="1:7" ht="15.75" customHeight="1">
      <c r="A31" s="20" t="s">
        <v>156</v>
      </c>
      <c r="C31" s="44">
        <f>C15+C23+C29</f>
        <v>1028638</v>
      </c>
      <c r="D31" s="44">
        <f>D15+D23+D29</f>
        <v>791768</v>
      </c>
      <c r="E31" s="44">
        <f>E15+E23+E29</f>
        <v>791768</v>
      </c>
      <c r="F31" s="44">
        <f>F15+F23+F29</f>
        <v>690082</v>
      </c>
      <c r="G31" s="169">
        <f t="shared" si="0"/>
        <v>87.15709652322397</v>
      </c>
    </row>
    <row r="32" ht="15.75" customHeight="1"/>
  </sheetData>
  <mergeCells count="5">
    <mergeCell ref="C1:G1"/>
    <mergeCell ref="A5:G5"/>
    <mergeCell ref="A6:G6"/>
    <mergeCell ref="A3:G3"/>
    <mergeCell ref="A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08"/>
  <sheetViews>
    <sheetView workbookViewId="0" topLeftCell="A67">
      <selection activeCell="D97" sqref="D97"/>
    </sheetView>
  </sheetViews>
  <sheetFormatPr defaultColWidth="9.140625" defaultRowHeight="12.75"/>
  <cols>
    <col min="1" max="1" width="65.28125" style="1" customWidth="1"/>
    <col min="2" max="2" width="10.140625" style="1" bestFit="1" customWidth="1"/>
    <col min="3" max="3" width="9.140625" style="1" customWidth="1"/>
    <col min="4" max="4" width="10.140625" style="1" bestFit="1" customWidth="1"/>
    <col min="5" max="5" width="5.8515625" style="1" customWidth="1"/>
    <col min="6" max="16384" width="9.140625" style="1" customWidth="1"/>
  </cols>
  <sheetData>
    <row r="1" spans="1:5" ht="15.75">
      <c r="A1" s="212" t="s">
        <v>491</v>
      </c>
      <c r="B1" s="212"/>
      <c r="C1" s="212"/>
      <c r="D1" s="212"/>
      <c r="E1" s="212"/>
    </row>
    <row r="2" spans="1:5" ht="15.75">
      <c r="A2" s="214" t="s">
        <v>351</v>
      </c>
      <c r="B2" s="214"/>
      <c r="C2" s="214"/>
      <c r="D2" s="214"/>
      <c r="E2" s="214"/>
    </row>
    <row r="3" spans="1:5" ht="15.75">
      <c r="A3" s="214" t="s">
        <v>898</v>
      </c>
      <c r="B3" s="214"/>
      <c r="C3" s="214"/>
      <c r="D3" s="214"/>
      <c r="E3" s="214"/>
    </row>
    <row r="4" spans="1:5" ht="15.75">
      <c r="A4" s="214" t="s">
        <v>162</v>
      </c>
      <c r="B4" s="214"/>
      <c r="C4" s="214"/>
      <c r="D4" s="214"/>
      <c r="E4" s="214"/>
    </row>
    <row r="5" spans="1:5" ht="15.75">
      <c r="A5" s="213" t="s">
        <v>343</v>
      </c>
      <c r="B5" s="213"/>
      <c r="C5" s="213"/>
      <c r="D5" s="213"/>
      <c r="E5" s="213"/>
    </row>
    <row r="6" spans="1:2" ht="15.75">
      <c r="A6" s="18"/>
      <c r="B6" s="18"/>
    </row>
    <row r="7" spans="1:5" ht="25.5">
      <c r="A7" s="5" t="s">
        <v>344</v>
      </c>
      <c r="B7" s="6" t="s">
        <v>864</v>
      </c>
      <c r="C7" s="6" t="s">
        <v>863</v>
      </c>
      <c r="D7" s="6" t="s">
        <v>899</v>
      </c>
      <c r="E7" s="6" t="s">
        <v>865</v>
      </c>
    </row>
    <row r="8" spans="1:2" ht="8.25" customHeight="1">
      <c r="A8" s="36"/>
      <c r="B8" s="159"/>
    </row>
    <row r="9" spans="1:2" ht="15.75">
      <c r="A9" s="37" t="s">
        <v>673</v>
      </c>
      <c r="B9" s="36"/>
    </row>
    <row r="10" spans="1:2" ht="15.75">
      <c r="A10" s="38" t="s">
        <v>253</v>
      </c>
      <c r="B10" s="36"/>
    </row>
    <row r="11" spans="1:5" ht="15.75">
      <c r="A11" s="79" t="s">
        <v>254</v>
      </c>
      <c r="B11" s="97">
        <v>807407</v>
      </c>
      <c r="C11" s="170">
        <v>807407</v>
      </c>
      <c r="D11" s="8">
        <v>616831</v>
      </c>
      <c r="E11" s="161">
        <f>D11/C11*100</f>
        <v>76.39653854871212</v>
      </c>
    </row>
    <row r="12" spans="1:5" ht="15.75">
      <c r="A12" s="79" t="s">
        <v>163</v>
      </c>
      <c r="B12" s="97"/>
      <c r="C12" s="8"/>
      <c r="D12" s="8"/>
      <c r="E12" s="161"/>
    </row>
    <row r="13" spans="1:5" ht="15.75">
      <c r="A13" s="79" t="s">
        <v>164</v>
      </c>
      <c r="B13" s="97">
        <v>1061</v>
      </c>
      <c r="C13" s="8">
        <v>1061</v>
      </c>
      <c r="D13" s="8">
        <v>795</v>
      </c>
      <c r="E13" s="161">
        <f aca="true" t="shared" si="0" ref="E13:E69">D13/C13*100</f>
        <v>74.92931196983977</v>
      </c>
    </row>
    <row r="14" spans="1:5" ht="15.75">
      <c r="A14" s="79" t="s">
        <v>600</v>
      </c>
      <c r="B14" s="97"/>
      <c r="C14" s="8"/>
      <c r="D14" s="8">
        <v>3137</v>
      </c>
      <c r="E14" s="161"/>
    </row>
    <row r="15" spans="1:5" ht="15.75">
      <c r="A15" s="79" t="s">
        <v>165</v>
      </c>
      <c r="B15" s="97">
        <v>1193</v>
      </c>
      <c r="C15" s="8">
        <v>1193</v>
      </c>
      <c r="D15" s="8">
        <v>0</v>
      </c>
      <c r="E15" s="161">
        <f t="shared" si="0"/>
        <v>0</v>
      </c>
    </row>
    <row r="16" spans="1:5" ht="15.75">
      <c r="A16" s="79" t="s">
        <v>166</v>
      </c>
      <c r="B16" s="97"/>
      <c r="C16" s="8"/>
      <c r="D16" s="8"/>
      <c r="E16" s="161"/>
    </row>
    <row r="17" spans="1:5" ht="15.75">
      <c r="A17" s="79" t="s">
        <v>167</v>
      </c>
      <c r="B17" s="97">
        <v>4968</v>
      </c>
      <c r="C17" s="8">
        <v>4968</v>
      </c>
      <c r="D17" s="8">
        <v>3807</v>
      </c>
      <c r="E17" s="161">
        <f t="shared" si="0"/>
        <v>76.63043478260869</v>
      </c>
    </row>
    <row r="18" spans="1:5" ht="15.75">
      <c r="A18" s="79" t="s">
        <v>168</v>
      </c>
      <c r="B18" s="97">
        <v>7357</v>
      </c>
      <c r="C18" s="8">
        <v>7357</v>
      </c>
      <c r="D18" s="8">
        <v>5638</v>
      </c>
      <c r="E18" s="161">
        <f t="shared" si="0"/>
        <v>76.63449775723801</v>
      </c>
    </row>
    <row r="19" spans="1:5" ht="15.75">
      <c r="A19" s="79" t="s">
        <v>169</v>
      </c>
      <c r="B19" s="97">
        <v>540</v>
      </c>
      <c r="C19" s="8">
        <v>540</v>
      </c>
      <c r="D19" s="8">
        <v>187</v>
      </c>
      <c r="E19" s="161">
        <f t="shared" si="0"/>
        <v>34.629629629629626</v>
      </c>
    </row>
    <row r="20" spans="1:5" ht="15.75">
      <c r="A20" s="79" t="s">
        <v>257</v>
      </c>
      <c r="B20" s="97">
        <v>440</v>
      </c>
      <c r="C20" s="8">
        <v>440</v>
      </c>
      <c r="D20" s="8">
        <v>255</v>
      </c>
      <c r="E20" s="161">
        <f t="shared" si="0"/>
        <v>57.95454545454546</v>
      </c>
    </row>
    <row r="21" spans="1:5" ht="15.75">
      <c r="A21" s="79" t="s">
        <v>258</v>
      </c>
      <c r="B21" s="97">
        <v>47</v>
      </c>
      <c r="C21" s="8">
        <v>47</v>
      </c>
      <c r="D21" s="8">
        <v>176</v>
      </c>
      <c r="E21" s="161">
        <f t="shared" si="0"/>
        <v>374.468085106383</v>
      </c>
    </row>
    <row r="22" spans="1:5" ht="15.75">
      <c r="A22" s="117" t="s">
        <v>170</v>
      </c>
      <c r="B22" s="118">
        <f>SUM(B13:B21)</f>
        <v>15606</v>
      </c>
      <c r="C22" s="118">
        <f>SUM(C13:C21)</f>
        <v>15606</v>
      </c>
      <c r="D22" s="118">
        <f>SUM(D13:D21)</f>
        <v>13995</v>
      </c>
      <c r="E22" s="167">
        <f t="shared" si="0"/>
        <v>89.67704728950405</v>
      </c>
    </row>
    <row r="23" spans="1:5" ht="15.75">
      <c r="A23" s="79" t="s">
        <v>256</v>
      </c>
      <c r="B23" s="118"/>
      <c r="C23" s="8"/>
      <c r="D23" s="8"/>
      <c r="E23" s="161"/>
    </row>
    <row r="24" spans="1:5" ht="15.75">
      <c r="A24" s="79" t="s">
        <v>506</v>
      </c>
      <c r="B24" s="118"/>
      <c r="C24" s="8">
        <v>300</v>
      </c>
      <c r="D24" s="8">
        <v>300</v>
      </c>
      <c r="E24" s="161">
        <f t="shared" si="0"/>
        <v>100</v>
      </c>
    </row>
    <row r="25" spans="1:5" ht="15.75">
      <c r="A25" s="79" t="s">
        <v>507</v>
      </c>
      <c r="B25" s="118"/>
      <c r="C25" s="8">
        <v>4</v>
      </c>
      <c r="D25" s="8">
        <v>4</v>
      </c>
      <c r="E25" s="161">
        <f t="shared" si="0"/>
        <v>100</v>
      </c>
    </row>
    <row r="26" spans="1:5" ht="15.75">
      <c r="A26" s="79" t="s">
        <v>508</v>
      </c>
      <c r="B26" s="118"/>
      <c r="C26" s="8">
        <v>8617</v>
      </c>
      <c r="D26" s="8">
        <v>19837</v>
      </c>
      <c r="E26" s="161">
        <f t="shared" si="0"/>
        <v>230.2077289079726</v>
      </c>
    </row>
    <row r="27" spans="1:5" ht="15.75">
      <c r="A27" s="79" t="s">
        <v>509</v>
      </c>
      <c r="B27" s="118"/>
      <c r="C27" s="8">
        <v>90</v>
      </c>
      <c r="D27" s="8">
        <v>90</v>
      </c>
      <c r="E27" s="161">
        <f t="shared" si="0"/>
        <v>100</v>
      </c>
    </row>
    <row r="28" spans="1:5" ht="15.75">
      <c r="A28" s="79" t="s">
        <v>510</v>
      </c>
      <c r="B28" s="118"/>
      <c r="C28" s="8">
        <v>73</v>
      </c>
      <c r="D28" s="8">
        <v>248</v>
      </c>
      <c r="E28" s="161">
        <f t="shared" si="0"/>
        <v>339.7260273972603</v>
      </c>
    </row>
    <row r="29" spans="1:5" ht="15.75">
      <c r="A29" s="79" t="s">
        <v>601</v>
      </c>
      <c r="B29" s="118"/>
      <c r="C29" s="8"/>
      <c r="D29" s="8">
        <v>110</v>
      </c>
      <c r="E29" s="161">
        <v>110</v>
      </c>
    </row>
    <row r="30" spans="1:5" ht="15.75">
      <c r="A30" s="79" t="s">
        <v>602</v>
      </c>
      <c r="B30" s="118"/>
      <c r="C30" s="8"/>
      <c r="D30" s="8">
        <v>6999</v>
      </c>
      <c r="E30" s="161">
        <v>0</v>
      </c>
    </row>
    <row r="31" spans="1:5" ht="15.75">
      <c r="A31" s="79" t="s">
        <v>511</v>
      </c>
      <c r="B31" s="118"/>
      <c r="C31" s="8">
        <v>126</v>
      </c>
      <c r="D31" s="8">
        <v>126</v>
      </c>
      <c r="E31" s="161">
        <f t="shared" si="0"/>
        <v>100</v>
      </c>
    </row>
    <row r="32" spans="1:5" ht="15.75">
      <c r="A32" s="117" t="s">
        <v>512</v>
      </c>
      <c r="B32" s="56">
        <f>SUM(B23:B31)</f>
        <v>0</v>
      </c>
      <c r="C32" s="56">
        <f>SUM(C23:C31)</f>
        <v>9210</v>
      </c>
      <c r="D32" s="56">
        <f>SUM(D23:D31)</f>
        <v>27714</v>
      </c>
      <c r="E32" s="161">
        <f t="shared" si="0"/>
        <v>300.91205211726384</v>
      </c>
    </row>
    <row r="33" spans="1:5" ht="15.75">
      <c r="A33" s="79" t="s">
        <v>259</v>
      </c>
      <c r="B33" s="118"/>
      <c r="C33" s="8"/>
      <c r="D33" s="8"/>
      <c r="E33" s="161"/>
    </row>
    <row r="34" spans="1:5" ht="15.75">
      <c r="A34" s="79" t="s">
        <v>513</v>
      </c>
      <c r="B34" s="118"/>
      <c r="C34" s="8">
        <v>29109</v>
      </c>
      <c r="D34" s="8">
        <v>29109</v>
      </c>
      <c r="E34" s="161">
        <f t="shared" si="0"/>
        <v>100</v>
      </c>
    </row>
    <row r="35" spans="1:5" ht="15.75">
      <c r="A35" s="79" t="s">
        <v>514</v>
      </c>
      <c r="B35" s="118"/>
      <c r="C35" s="8"/>
      <c r="D35" s="8">
        <v>5655</v>
      </c>
      <c r="E35" s="161"/>
    </row>
    <row r="36" spans="1:5" ht="15.75">
      <c r="A36" s="79" t="s">
        <v>603</v>
      </c>
      <c r="B36" s="118"/>
      <c r="C36" s="8"/>
      <c r="D36" s="8">
        <v>794</v>
      </c>
      <c r="E36" s="161"/>
    </row>
    <row r="37" spans="1:5" ht="15.75">
      <c r="A37" s="117" t="s">
        <v>515</v>
      </c>
      <c r="B37" s="118">
        <f>SUM(B34:B35)</f>
        <v>0</v>
      </c>
      <c r="C37" s="118">
        <f>SUM(C34:C35)</f>
        <v>29109</v>
      </c>
      <c r="D37" s="118">
        <f>SUM(D34:D36)</f>
        <v>35558</v>
      </c>
      <c r="E37" s="161">
        <f t="shared" si="0"/>
        <v>122.1546600707685</v>
      </c>
    </row>
    <row r="38" spans="1:5" ht="15.75">
      <c r="A38" s="38" t="s">
        <v>255</v>
      </c>
      <c r="B38" s="98">
        <f>SUM(B32)+B11+B22+B37</f>
        <v>823013</v>
      </c>
      <c r="C38" s="98">
        <f>SUM(C32)+C11+C22+C37</f>
        <v>861332</v>
      </c>
      <c r="D38" s="98">
        <f>SUM(D32)+D11+D22+D37</f>
        <v>694098</v>
      </c>
      <c r="E38" s="45">
        <f t="shared" si="0"/>
        <v>80.58425787036822</v>
      </c>
    </row>
    <row r="39" spans="1:5" ht="10.5" customHeight="1">
      <c r="A39" s="99"/>
      <c r="B39" s="98"/>
      <c r="C39" s="8"/>
      <c r="D39" s="8"/>
      <c r="E39" s="161"/>
    </row>
    <row r="40" spans="1:5" ht="15.75">
      <c r="A40" s="38" t="s">
        <v>674</v>
      </c>
      <c r="B40" s="98"/>
      <c r="C40" s="8"/>
      <c r="D40" s="8"/>
      <c r="E40" s="161"/>
    </row>
    <row r="41" spans="1:5" ht="15.75">
      <c r="A41" s="79" t="s">
        <v>518</v>
      </c>
      <c r="B41" s="98"/>
      <c r="C41" s="8">
        <v>1050</v>
      </c>
      <c r="D41" s="8">
        <v>1046</v>
      </c>
      <c r="E41" s="161">
        <f t="shared" si="0"/>
        <v>99.61904761904762</v>
      </c>
    </row>
    <row r="42" spans="1:5" ht="15.75">
      <c r="A42" s="79" t="s">
        <v>516</v>
      </c>
      <c r="B42" s="98"/>
      <c r="C42" s="8"/>
      <c r="D42" s="8"/>
      <c r="E42" s="161"/>
    </row>
    <row r="43" spans="1:5" ht="15.75">
      <c r="A43" s="30" t="s">
        <v>517</v>
      </c>
      <c r="B43" s="8">
        <v>46026</v>
      </c>
      <c r="C43" s="8">
        <v>8101</v>
      </c>
      <c r="D43" s="8">
        <v>0</v>
      </c>
      <c r="E43" s="161">
        <f t="shared" si="0"/>
        <v>0</v>
      </c>
    </row>
    <row r="44" spans="1:5" ht="15.75">
      <c r="A44" s="1" t="s">
        <v>519</v>
      </c>
      <c r="B44" s="8">
        <v>560</v>
      </c>
      <c r="C44" s="8">
        <v>560</v>
      </c>
      <c r="D44" s="8">
        <v>367</v>
      </c>
      <c r="E44" s="161">
        <f>D44/C44*100</f>
        <v>65.53571428571429</v>
      </c>
    </row>
    <row r="45" spans="1:5" ht="15.75">
      <c r="A45" s="1" t="s">
        <v>520</v>
      </c>
      <c r="B45" s="8"/>
      <c r="C45" s="8">
        <v>105</v>
      </c>
      <c r="D45" s="8">
        <v>353</v>
      </c>
      <c r="E45" s="161">
        <f>D45/C45*100</f>
        <v>336.1904761904762</v>
      </c>
    </row>
    <row r="46" spans="1:5" ht="15.75">
      <c r="A46" s="30" t="s">
        <v>521</v>
      </c>
      <c r="B46" s="8"/>
      <c r="C46" s="8"/>
      <c r="D46" s="8">
        <v>30</v>
      </c>
      <c r="E46" s="161"/>
    </row>
    <row r="47" spans="1:5" ht="15.75">
      <c r="A47" s="100" t="s">
        <v>522</v>
      </c>
      <c r="B47" s="56">
        <f>SUM(B43:B46)</f>
        <v>46586</v>
      </c>
      <c r="C47" s="56">
        <f>SUM(C43:C46)</f>
        <v>8766</v>
      </c>
      <c r="D47" s="56">
        <f>SUM(D43:D46)</f>
        <v>750</v>
      </c>
      <c r="E47" s="167">
        <f>D47/C47*100</f>
        <v>8.555783709787816</v>
      </c>
    </row>
    <row r="48" spans="1:5" ht="15.75">
      <c r="A48" s="39" t="s">
        <v>523</v>
      </c>
      <c r="B48" s="56"/>
      <c r="C48" s="56"/>
      <c r="D48" s="56"/>
      <c r="E48" s="167"/>
    </row>
    <row r="49" spans="1:5" ht="15.75">
      <c r="A49" s="30" t="s">
        <v>524</v>
      </c>
      <c r="B49" s="8">
        <v>4071</v>
      </c>
      <c r="C49" s="8">
        <v>4071</v>
      </c>
      <c r="D49" s="8">
        <v>3020</v>
      </c>
      <c r="E49" s="161">
        <f t="shared" si="0"/>
        <v>74.18324735937117</v>
      </c>
    </row>
    <row r="50" spans="1:5" ht="15.75">
      <c r="A50" s="39" t="s">
        <v>525</v>
      </c>
      <c r="B50" s="8">
        <v>282</v>
      </c>
      <c r="C50" s="8">
        <v>282</v>
      </c>
      <c r="D50" s="8">
        <v>219</v>
      </c>
      <c r="E50" s="161">
        <f>D50/C50*100</f>
        <v>77.6595744680851</v>
      </c>
    </row>
    <row r="51" spans="1:5" ht="15.75">
      <c r="A51" s="30" t="s">
        <v>526</v>
      </c>
      <c r="B51" s="8"/>
      <c r="C51" s="8"/>
      <c r="D51" s="8">
        <v>60</v>
      </c>
      <c r="E51" s="161"/>
    </row>
    <row r="52" spans="1:5" ht="15.75">
      <c r="A52" s="30" t="s">
        <v>604</v>
      </c>
      <c r="B52" s="8"/>
      <c r="C52" s="8"/>
      <c r="D52" s="8">
        <v>410</v>
      </c>
      <c r="E52" s="161"/>
    </row>
    <row r="53" spans="1:5" ht="15.75">
      <c r="A53" s="32" t="s">
        <v>527</v>
      </c>
      <c r="B53" s="56">
        <f>SUM(B49:B51)</f>
        <v>4353</v>
      </c>
      <c r="C53" s="56">
        <f>SUM(C49:C51)</f>
        <v>4353</v>
      </c>
      <c r="D53" s="56">
        <f>SUM(D49:D52)</f>
        <v>3709</v>
      </c>
      <c r="E53" s="167">
        <f>D53/C53*100</f>
        <v>85.20560532965771</v>
      </c>
    </row>
    <row r="54" spans="1:5" ht="15.75">
      <c r="A54" s="39" t="s">
        <v>534</v>
      </c>
      <c r="B54" s="56"/>
      <c r="C54" s="56"/>
      <c r="D54" s="56"/>
      <c r="E54" s="167"/>
    </row>
    <row r="55" spans="1:5" ht="15.75">
      <c r="A55" s="30" t="s">
        <v>529</v>
      </c>
      <c r="B55" s="8"/>
      <c r="C55" s="8">
        <v>19021</v>
      </c>
      <c r="D55" s="8">
        <v>13454</v>
      </c>
      <c r="E55" s="161">
        <f>D55/C55*100</f>
        <v>70.73234845696862</v>
      </c>
    </row>
    <row r="56" spans="1:5" ht="15.75">
      <c r="A56" s="30" t="s">
        <v>530</v>
      </c>
      <c r="B56" s="8"/>
      <c r="C56" s="8">
        <v>5880</v>
      </c>
      <c r="D56" s="8">
        <v>4796</v>
      </c>
      <c r="E56" s="161">
        <f>D56/C56*100</f>
        <v>81.56462585034014</v>
      </c>
    </row>
    <row r="57" spans="1:5" ht="15.75">
      <c r="A57" s="171" t="s">
        <v>531</v>
      </c>
      <c r="B57" s="8"/>
      <c r="C57" s="8">
        <v>3194</v>
      </c>
      <c r="D57" s="8">
        <v>2287</v>
      </c>
      <c r="E57" s="161">
        <f>D57/C57*100</f>
        <v>71.60300563556669</v>
      </c>
    </row>
    <row r="58" spans="1:5" ht="15.75">
      <c r="A58" s="30" t="s">
        <v>528</v>
      </c>
      <c r="B58" s="11"/>
      <c r="C58" s="8">
        <v>4658</v>
      </c>
      <c r="D58" s="8">
        <v>3494</v>
      </c>
      <c r="E58" s="161">
        <f t="shared" si="0"/>
        <v>75.01073422069557</v>
      </c>
    </row>
    <row r="59" spans="1:5" ht="15.75">
      <c r="A59" s="30" t="s">
        <v>532</v>
      </c>
      <c r="B59" s="8"/>
      <c r="C59" s="8">
        <v>3900</v>
      </c>
      <c r="D59" s="8">
        <v>2925</v>
      </c>
      <c r="E59" s="161">
        <f t="shared" si="0"/>
        <v>75</v>
      </c>
    </row>
    <row r="60" spans="1:5" ht="15.75">
      <c r="A60" s="100" t="s">
        <v>533</v>
      </c>
      <c r="B60" s="56"/>
      <c r="C60" s="56">
        <f>SUM(C55:C59)</f>
        <v>36653</v>
      </c>
      <c r="D60" s="56">
        <f>SUM(D55:D59)</f>
        <v>26956</v>
      </c>
      <c r="E60" s="167">
        <f t="shared" si="0"/>
        <v>73.54377540719723</v>
      </c>
    </row>
    <row r="61" spans="1:5" ht="15.75">
      <c r="A61" s="7" t="s">
        <v>676</v>
      </c>
      <c r="B61" s="11">
        <f>B41+B47+B53+B60</f>
        <v>50939</v>
      </c>
      <c r="C61" s="11">
        <f>C41+C47+C53+C60</f>
        <v>50822</v>
      </c>
      <c r="D61" s="11">
        <f>D41+D47+D53+D60</f>
        <v>32461</v>
      </c>
      <c r="E61" s="45">
        <f t="shared" si="0"/>
        <v>63.871945220573764</v>
      </c>
    </row>
    <row r="62" spans="1:5" ht="15.75">
      <c r="A62" s="7"/>
      <c r="B62" s="11"/>
      <c r="C62" s="8"/>
      <c r="D62" s="8"/>
      <c r="E62" s="161"/>
    </row>
    <row r="63" spans="1:5" ht="15.75">
      <c r="A63" s="7" t="s">
        <v>553</v>
      </c>
      <c r="B63" s="11"/>
      <c r="C63" s="8"/>
      <c r="D63" s="11">
        <v>57096</v>
      </c>
      <c r="E63" s="45"/>
    </row>
    <row r="64" spans="1:5" ht="15.75">
      <c r="A64" s="7" t="s">
        <v>140</v>
      </c>
      <c r="B64" s="11">
        <f>B38+B61+B63</f>
        <v>873952</v>
      </c>
      <c r="C64" s="11">
        <f>C38+C61+C63</f>
        <v>912154</v>
      </c>
      <c r="D64" s="11">
        <f>D38+D61+D63</f>
        <v>783655</v>
      </c>
      <c r="E64" s="45">
        <f t="shared" si="0"/>
        <v>85.91257616586672</v>
      </c>
    </row>
    <row r="65" spans="1:5" ht="15.75">
      <c r="A65" s="7"/>
      <c r="B65" s="11"/>
      <c r="C65" s="8"/>
      <c r="D65" s="8"/>
      <c r="E65" s="161"/>
    </row>
    <row r="66" spans="1:5" s="123" customFormat="1" ht="15.75">
      <c r="A66" s="160" t="s">
        <v>677</v>
      </c>
      <c r="B66" s="11"/>
      <c r="C66" s="8"/>
      <c r="D66" s="8"/>
      <c r="E66" s="161"/>
    </row>
    <row r="67" spans="1:5" s="123" customFormat="1" ht="15.75">
      <c r="A67" s="7" t="s">
        <v>173</v>
      </c>
      <c r="B67" s="11"/>
      <c r="C67" s="8"/>
      <c r="D67" s="8"/>
      <c r="E67" s="161"/>
    </row>
    <row r="68" spans="1:5" s="123" customFormat="1" ht="15.75">
      <c r="A68" s="1" t="s">
        <v>171</v>
      </c>
      <c r="B68" s="8">
        <v>7631</v>
      </c>
      <c r="C68" s="8">
        <v>7631</v>
      </c>
      <c r="D68" s="8">
        <v>5967</v>
      </c>
      <c r="E68" s="161">
        <f t="shared" si="0"/>
        <v>78.19420783645657</v>
      </c>
    </row>
    <row r="69" spans="1:5" s="123" customFormat="1" ht="15.75">
      <c r="A69" s="7" t="s">
        <v>172</v>
      </c>
      <c r="B69" s="11">
        <f>SUM(B68:B68)</f>
        <v>7631</v>
      </c>
      <c r="C69" s="11">
        <f>SUM(C68:C68)</f>
        <v>7631</v>
      </c>
      <c r="D69" s="11">
        <f>SUM(D68:D68)</f>
        <v>5967</v>
      </c>
      <c r="E69" s="161">
        <f t="shared" si="0"/>
        <v>78.19420783645657</v>
      </c>
    </row>
    <row r="70" spans="1:5" s="123" customFormat="1" ht="15.75">
      <c r="A70" s="7"/>
      <c r="B70" s="8"/>
      <c r="C70" s="8"/>
      <c r="D70" s="8"/>
      <c r="E70" s="161"/>
    </row>
    <row r="71" spans="1:5" s="123" customFormat="1" ht="15.75">
      <c r="A71" s="160" t="s">
        <v>678</v>
      </c>
      <c r="B71" s="11"/>
      <c r="C71" s="8"/>
      <c r="D71" s="8"/>
      <c r="E71" s="161"/>
    </row>
    <row r="72" spans="1:5" s="123" customFormat="1" ht="15.75">
      <c r="A72" s="7" t="s">
        <v>666</v>
      </c>
      <c r="B72" s="11"/>
      <c r="C72" s="8"/>
      <c r="D72" s="8"/>
      <c r="E72" s="161"/>
    </row>
    <row r="73" spans="1:5" s="123" customFormat="1" ht="15.75">
      <c r="A73" s="1" t="s">
        <v>667</v>
      </c>
      <c r="B73" s="8"/>
      <c r="C73" s="8"/>
      <c r="D73" s="8">
        <v>170</v>
      </c>
      <c r="E73" s="161"/>
    </row>
    <row r="74" spans="1:5" s="123" customFormat="1" ht="15.75">
      <c r="A74" s="7" t="s">
        <v>668</v>
      </c>
      <c r="B74" s="11">
        <f>SUM(B73:B73)</f>
        <v>0</v>
      </c>
      <c r="C74" s="11">
        <f>SUM(C73:C73)</f>
        <v>0</v>
      </c>
      <c r="D74" s="11">
        <f>SUM(D73:D73)</f>
        <v>170</v>
      </c>
      <c r="E74" s="161"/>
    </row>
    <row r="75" spans="1:5" s="123" customFormat="1" ht="15.75">
      <c r="A75" s="7" t="s">
        <v>175</v>
      </c>
      <c r="B75" s="8"/>
      <c r="C75" s="8"/>
      <c r="D75" s="8"/>
      <c r="E75" s="161"/>
    </row>
    <row r="76" spans="1:5" s="123" customFormat="1" ht="15.75">
      <c r="A76" s="1" t="s">
        <v>486</v>
      </c>
      <c r="B76" s="8"/>
      <c r="C76" s="8"/>
      <c r="D76" s="8">
        <v>250</v>
      </c>
      <c r="E76" s="161"/>
    </row>
    <row r="77" spans="1:5" s="123" customFormat="1" ht="15.75">
      <c r="A77" s="7" t="s">
        <v>669</v>
      </c>
      <c r="B77" s="11">
        <f>SUM(B76)</f>
        <v>0</v>
      </c>
      <c r="C77" s="11">
        <f>SUM(C76)</f>
        <v>0</v>
      </c>
      <c r="D77" s="11">
        <f>SUM(D76)</f>
        <v>250</v>
      </c>
      <c r="E77" s="161"/>
    </row>
    <row r="78" spans="1:5" s="123" customFormat="1" ht="15.75">
      <c r="A78" s="7" t="s">
        <v>180</v>
      </c>
      <c r="B78" s="11">
        <f>B74+B77</f>
        <v>0</v>
      </c>
      <c r="C78" s="11">
        <f>C74+C77</f>
        <v>0</v>
      </c>
      <c r="D78" s="11">
        <f>D74+D77</f>
        <v>420</v>
      </c>
      <c r="E78" s="161"/>
    </row>
    <row r="79" spans="1:5" s="123" customFormat="1" ht="15.75">
      <c r="A79" s="7"/>
      <c r="B79" s="8"/>
      <c r="C79" s="8"/>
      <c r="D79" s="8"/>
      <c r="E79" s="161"/>
    </row>
    <row r="80" spans="1:5" s="123" customFormat="1" ht="15.75">
      <c r="A80" s="160" t="s">
        <v>679</v>
      </c>
      <c r="B80" s="8"/>
      <c r="C80" s="8"/>
      <c r="D80" s="8"/>
      <c r="E80" s="161"/>
    </row>
    <row r="81" spans="1:5" s="123" customFormat="1" ht="15.75">
      <c r="A81" s="7" t="s">
        <v>173</v>
      </c>
      <c r="B81" s="8"/>
      <c r="C81" s="8"/>
      <c r="D81" s="8"/>
      <c r="E81" s="161"/>
    </row>
    <row r="82" spans="1:5" s="123" customFormat="1" ht="15.75">
      <c r="A82" s="1" t="s">
        <v>683</v>
      </c>
      <c r="B82" s="8"/>
      <c r="C82" s="8"/>
      <c r="D82" s="8">
        <v>70</v>
      </c>
      <c r="E82" s="161"/>
    </row>
    <row r="83" spans="1:5" s="123" customFormat="1" ht="15.75">
      <c r="A83" s="1" t="s">
        <v>171</v>
      </c>
      <c r="B83" s="8">
        <v>7700</v>
      </c>
      <c r="C83" s="8">
        <v>7700</v>
      </c>
      <c r="D83" s="8">
        <v>6116</v>
      </c>
      <c r="E83" s="161">
        <f aca="true" t="shared" si="1" ref="E83:E103">D83/C83*100</f>
        <v>79.42857142857143</v>
      </c>
    </row>
    <row r="84" spans="1:5" s="123" customFormat="1" ht="15.75">
      <c r="A84" s="1" t="s">
        <v>545</v>
      </c>
      <c r="B84" s="8"/>
      <c r="C84" s="8"/>
      <c r="D84" s="8">
        <v>53</v>
      </c>
      <c r="E84" s="161"/>
    </row>
    <row r="85" spans="1:5" s="123" customFormat="1" ht="15.75">
      <c r="A85" s="7" t="s">
        <v>174</v>
      </c>
      <c r="B85" s="11">
        <f>SUM(B82:B84)</f>
        <v>7700</v>
      </c>
      <c r="C85" s="11">
        <f>SUM(C82:C84)</f>
        <v>7700</v>
      </c>
      <c r="D85" s="11">
        <f>SUM(D82:D84)</f>
        <v>6239</v>
      </c>
      <c r="E85" s="45">
        <f t="shared" si="1"/>
        <v>81.02597402597402</v>
      </c>
    </row>
    <row r="86" spans="1:5" s="123" customFormat="1" ht="15.75">
      <c r="A86" s="1"/>
      <c r="B86" s="8"/>
      <c r="C86" s="8"/>
      <c r="D86" s="8"/>
      <c r="E86" s="161"/>
    </row>
    <row r="87" spans="1:5" s="123" customFormat="1" ht="15.75">
      <c r="A87" s="160" t="s">
        <v>65</v>
      </c>
      <c r="B87" s="8"/>
      <c r="C87" s="8"/>
      <c r="D87" s="8"/>
      <c r="E87" s="161"/>
    </row>
    <row r="88" spans="1:5" s="123" customFormat="1" ht="15.75">
      <c r="A88" s="7" t="s">
        <v>119</v>
      </c>
      <c r="B88" s="8"/>
      <c r="C88" s="8"/>
      <c r="D88" s="8"/>
      <c r="E88" s="161"/>
    </row>
    <row r="89" spans="1:5" s="123" customFormat="1" ht="15.75">
      <c r="A89" s="1" t="s">
        <v>552</v>
      </c>
      <c r="B89" s="8"/>
      <c r="C89" s="8"/>
      <c r="D89" s="8">
        <v>2402</v>
      </c>
      <c r="E89" s="161"/>
    </row>
    <row r="90" spans="1:5" s="123" customFormat="1" ht="15.75">
      <c r="A90" s="7" t="s">
        <v>120</v>
      </c>
      <c r="B90" s="11">
        <f>SUM(B89:B89)</f>
        <v>0</v>
      </c>
      <c r="C90" s="11">
        <f>SUM(C89:C89)</f>
        <v>0</v>
      </c>
      <c r="D90" s="11">
        <f>SUM(D89:D89)</f>
        <v>2402</v>
      </c>
      <c r="E90" s="161"/>
    </row>
    <row r="91" spans="1:5" s="123" customFormat="1" ht="15.75">
      <c r="A91" s="7" t="s">
        <v>177</v>
      </c>
      <c r="B91" s="8"/>
      <c r="C91" s="8"/>
      <c r="D91" s="8"/>
      <c r="E91" s="161"/>
    </row>
    <row r="92" spans="1:5" s="123" customFormat="1" ht="15.75">
      <c r="A92" s="1" t="s">
        <v>681</v>
      </c>
      <c r="B92" s="8">
        <v>2400</v>
      </c>
      <c r="C92" s="8">
        <v>2400</v>
      </c>
      <c r="D92" s="8">
        <v>1456</v>
      </c>
      <c r="E92" s="161">
        <f t="shared" si="1"/>
        <v>60.66666666666667</v>
      </c>
    </row>
    <row r="93" spans="1:5" s="123" customFormat="1" ht="15.75">
      <c r="A93" s="7" t="s">
        <v>178</v>
      </c>
      <c r="B93" s="11">
        <f>SUM(B92:B92)</f>
        <v>2400</v>
      </c>
      <c r="C93" s="11">
        <f>SUM(C92:C92)</f>
        <v>2400</v>
      </c>
      <c r="D93" s="11">
        <f>SUM(D92:D92)</f>
        <v>1456</v>
      </c>
      <c r="E93" s="45">
        <f t="shared" si="1"/>
        <v>60.66666666666667</v>
      </c>
    </row>
    <row r="94" spans="1:5" s="123" customFormat="1" ht="15.75">
      <c r="A94" s="7" t="s">
        <v>179</v>
      </c>
      <c r="B94" s="11">
        <f>B90+B93</f>
        <v>2400</v>
      </c>
      <c r="C94" s="11">
        <f>C90+C93</f>
        <v>2400</v>
      </c>
      <c r="D94" s="11">
        <f>D90+D93</f>
        <v>3858</v>
      </c>
      <c r="E94" s="45">
        <f t="shared" si="1"/>
        <v>160.75</v>
      </c>
    </row>
    <row r="95" spans="1:5" ht="15.75">
      <c r="A95" s="123"/>
      <c r="B95" s="40"/>
      <c r="C95" s="8"/>
      <c r="D95" s="8"/>
      <c r="E95" s="161"/>
    </row>
    <row r="96" spans="1:5" ht="15.75">
      <c r="A96" s="7" t="s">
        <v>745</v>
      </c>
      <c r="B96" s="11">
        <f>B69+B74+B85+B90</f>
        <v>15331</v>
      </c>
      <c r="C96" s="11">
        <f>C69+C74+C85+C90</f>
        <v>15331</v>
      </c>
      <c r="D96" s="11">
        <f>D69+D74+D85+D90</f>
        <v>14778</v>
      </c>
      <c r="E96" s="45">
        <f t="shared" si="1"/>
        <v>96.39292935881546</v>
      </c>
    </row>
    <row r="97" spans="1:5" ht="15.75">
      <c r="A97" s="7" t="s">
        <v>744</v>
      </c>
      <c r="B97" s="11">
        <f>B77+B93</f>
        <v>2400</v>
      </c>
      <c r="C97" s="11">
        <f>C77+C93</f>
        <v>2400</v>
      </c>
      <c r="D97" s="11">
        <f>D77+D93</f>
        <v>1706</v>
      </c>
      <c r="E97" s="45">
        <f t="shared" si="1"/>
        <v>71.08333333333333</v>
      </c>
    </row>
    <row r="98" spans="1:5" ht="15.75">
      <c r="A98" s="7" t="s">
        <v>535</v>
      </c>
      <c r="B98" s="11">
        <f>SUM(B96:B97)</f>
        <v>17731</v>
      </c>
      <c r="C98" s="11">
        <f>SUM(C96:C97)</f>
        <v>17731</v>
      </c>
      <c r="D98" s="11">
        <f>SUM(D96:D97)</f>
        <v>16484</v>
      </c>
      <c r="E98" s="45">
        <f t="shared" si="1"/>
        <v>92.96711973379956</v>
      </c>
    </row>
    <row r="99" spans="2:5" ht="9" customHeight="1">
      <c r="B99" s="40"/>
      <c r="C99" s="8"/>
      <c r="D99" s="8"/>
      <c r="E99" s="161"/>
    </row>
    <row r="100" spans="1:5" ht="15.75">
      <c r="A100" s="7" t="s">
        <v>746</v>
      </c>
      <c r="B100" s="11">
        <f>B61+B96</f>
        <v>66270</v>
      </c>
      <c r="C100" s="11">
        <f>C61+C96</f>
        <v>66153</v>
      </c>
      <c r="D100" s="11">
        <f>D61+D96</f>
        <v>47239</v>
      </c>
      <c r="E100" s="45">
        <f t="shared" si="1"/>
        <v>71.40870406481943</v>
      </c>
    </row>
    <row r="101" spans="1:5" ht="15.75">
      <c r="A101" s="7" t="s">
        <v>747</v>
      </c>
      <c r="B101" s="11">
        <f>B97</f>
        <v>2400</v>
      </c>
      <c r="C101" s="11">
        <f>C97</f>
        <v>2400</v>
      </c>
      <c r="D101" s="11">
        <f>D97</f>
        <v>1706</v>
      </c>
      <c r="E101" s="45">
        <f t="shared" si="1"/>
        <v>71.08333333333333</v>
      </c>
    </row>
    <row r="102" spans="1:5" ht="9.75" customHeight="1">
      <c r="A102" s="7"/>
      <c r="B102" s="125"/>
      <c r="C102" s="11"/>
      <c r="D102" s="8"/>
      <c r="E102" s="161"/>
    </row>
    <row r="103" spans="1:5" ht="15.75">
      <c r="A103" s="7" t="s">
        <v>181</v>
      </c>
      <c r="B103" s="11">
        <f>B98+B64</f>
        <v>891683</v>
      </c>
      <c r="C103" s="11">
        <f>C98+C64</f>
        <v>929885</v>
      </c>
      <c r="D103" s="11">
        <f>D98+D64</f>
        <v>800139</v>
      </c>
      <c r="E103" s="45">
        <f t="shared" si="1"/>
        <v>86.04709184469047</v>
      </c>
    </row>
    <row r="104" spans="2:3" ht="15.75">
      <c r="B104" s="11"/>
      <c r="C104" s="45"/>
    </row>
    <row r="105" spans="2:3" ht="15.75">
      <c r="B105" s="11"/>
      <c r="C105" s="45"/>
    </row>
    <row r="108" ht="15.75">
      <c r="B108" s="8"/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121"/>
  <sheetViews>
    <sheetView workbookViewId="0" topLeftCell="A1">
      <selection activeCell="O26" sqref="O26"/>
    </sheetView>
  </sheetViews>
  <sheetFormatPr defaultColWidth="9.140625" defaultRowHeight="12.75"/>
  <cols>
    <col min="1" max="1" width="33.00390625" style="131" customWidth="1"/>
    <col min="2" max="4" width="8.421875" style="131" customWidth="1"/>
    <col min="5" max="5" width="5.57421875" style="131" customWidth="1"/>
    <col min="6" max="6" width="7.00390625" style="131" customWidth="1"/>
    <col min="7" max="7" width="8.421875" style="131" customWidth="1"/>
    <col min="8" max="8" width="7.28125" style="131" bestFit="1" customWidth="1"/>
    <col min="9" max="10" width="7.421875" style="131" customWidth="1"/>
    <col min="11" max="13" width="8.421875" style="131" customWidth="1"/>
    <col min="14" max="14" width="10.140625" style="131" bestFit="1" customWidth="1"/>
    <col min="15" max="16" width="10.140625" style="131" customWidth="1"/>
    <col min="17" max="16384" width="9.140625" style="131" customWidth="1"/>
  </cols>
  <sheetData>
    <row r="1" spans="11:16" ht="15" customHeight="1">
      <c r="K1" s="202" t="s">
        <v>502</v>
      </c>
      <c r="L1" s="202"/>
      <c r="M1" s="202"/>
      <c r="N1" s="202"/>
      <c r="O1" s="202"/>
      <c r="P1" s="202"/>
    </row>
    <row r="2" spans="1:16" ht="15" customHeight="1">
      <c r="A2" s="203" t="s">
        <v>757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" customHeight="1">
      <c r="A3" s="203" t="s">
        <v>758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5" customHeight="1">
      <c r="A4" s="203" t="s">
        <v>98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5" customHeight="1">
      <c r="A5" s="203" t="s">
        <v>492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>
      <c r="A6" s="203" t="s">
        <v>759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4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s="132" customFormat="1" ht="28.5" customHeight="1">
      <c r="A8" s="207" t="s">
        <v>344</v>
      </c>
      <c r="B8" s="204" t="s">
        <v>13</v>
      </c>
      <c r="C8" s="205"/>
      <c r="D8" s="206"/>
      <c r="E8" s="204" t="s">
        <v>95</v>
      </c>
      <c r="F8" s="205"/>
      <c r="G8" s="206"/>
      <c r="H8" s="204" t="s">
        <v>760</v>
      </c>
      <c r="I8" s="205"/>
      <c r="J8" s="206"/>
      <c r="K8" s="204" t="s">
        <v>78</v>
      </c>
      <c r="L8" s="205"/>
      <c r="M8" s="206"/>
      <c r="N8" s="211" t="s">
        <v>353</v>
      </c>
      <c r="O8" s="211"/>
      <c r="P8" s="211"/>
    </row>
    <row r="9" spans="1:16" s="133" customFormat="1" ht="40.5" customHeight="1">
      <c r="A9" s="208"/>
      <c r="B9" s="6" t="s">
        <v>873</v>
      </c>
      <c r="C9" s="6" t="s">
        <v>869</v>
      </c>
      <c r="D9" s="6" t="s">
        <v>899</v>
      </c>
      <c r="E9" s="6" t="s">
        <v>873</v>
      </c>
      <c r="F9" s="6" t="s">
        <v>869</v>
      </c>
      <c r="G9" s="6" t="s">
        <v>899</v>
      </c>
      <c r="H9" s="6" t="s">
        <v>873</v>
      </c>
      <c r="I9" s="6" t="s">
        <v>869</v>
      </c>
      <c r="J9" s="6" t="s">
        <v>899</v>
      </c>
      <c r="K9" s="6" t="s">
        <v>873</v>
      </c>
      <c r="L9" s="6" t="s">
        <v>869</v>
      </c>
      <c r="M9" s="6" t="s">
        <v>899</v>
      </c>
      <c r="N9" s="6" t="s">
        <v>873</v>
      </c>
      <c r="O9" s="6" t="s">
        <v>869</v>
      </c>
      <c r="P9" s="6" t="s">
        <v>899</v>
      </c>
    </row>
    <row r="10" spans="1:14" s="133" customFormat="1" ht="15" customHeight="1">
      <c r="A10" s="42"/>
      <c r="B10" s="129"/>
      <c r="C10" s="129"/>
      <c r="D10" s="129"/>
      <c r="E10" s="129"/>
      <c r="F10" s="129"/>
      <c r="G10" s="129"/>
      <c r="H10" s="130"/>
      <c r="I10" s="130"/>
      <c r="J10" s="130"/>
      <c r="K10" s="129"/>
      <c r="L10" s="129"/>
      <c r="M10" s="129"/>
      <c r="N10" s="130"/>
    </row>
    <row r="11" spans="1:15" s="133" customFormat="1" ht="15" customHeight="1">
      <c r="A11" s="134" t="s">
        <v>337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1"/>
      <c r="O11" s="135"/>
    </row>
    <row r="12" spans="1:16" s="133" customFormat="1" ht="15" customHeight="1">
      <c r="A12" s="136" t="s">
        <v>761</v>
      </c>
      <c r="B12" s="89">
        <v>648</v>
      </c>
      <c r="C12" s="89">
        <v>648</v>
      </c>
      <c r="D12" s="89">
        <v>844</v>
      </c>
      <c r="E12" s="89"/>
      <c r="F12" s="89"/>
      <c r="G12" s="89"/>
      <c r="H12" s="89"/>
      <c r="I12" s="89"/>
      <c r="J12" s="89"/>
      <c r="K12" s="89"/>
      <c r="L12" s="89"/>
      <c r="M12" s="89"/>
      <c r="N12" s="91">
        <f>B12+E12+H12+K12</f>
        <v>648</v>
      </c>
      <c r="O12" s="91">
        <f>C12+F12+I12+L12</f>
        <v>648</v>
      </c>
      <c r="P12" s="91">
        <f>D12+G12+J12+M12</f>
        <v>844</v>
      </c>
    </row>
    <row r="13" spans="1:16" s="133" customFormat="1" ht="15" customHeight="1">
      <c r="A13" s="136" t="s">
        <v>762</v>
      </c>
      <c r="B13" s="89">
        <v>5537</v>
      </c>
      <c r="C13" s="89">
        <v>5537</v>
      </c>
      <c r="D13" s="89">
        <v>4903</v>
      </c>
      <c r="E13" s="89"/>
      <c r="F13" s="89"/>
      <c r="G13" s="89"/>
      <c r="H13" s="89"/>
      <c r="I13" s="89"/>
      <c r="J13" s="89"/>
      <c r="K13" s="89"/>
      <c r="L13" s="89"/>
      <c r="M13" s="89"/>
      <c r="N13" s="91">
        <f aca="true" t="shared" si="0" ref="N13:P26">B13+E13+H13+K13</f>
        <v>5537</v>
      </c>
      <c r="O13" s="91">
        <f t="shared" si="0"/>
        <v>5537</v>
      </c>
      <c r="P13" s="91">
        <f t="shared" si="0"/>
        <v>4903</v>
      </c>
    </row>
    <row r="14" spans="1:16" s="133" customFormat="1" ht="15" customHeight="1">
      <c r="A14" s="136" t="s">
        <v>763</v>
      </c>
      <c r="B14" s="89">
        <v>19006</v>
      </c>
      <c r="C14" s="89">
        <v>19006</v>
      </c>
      <c r="D14" s="89">
        <v>14007</v>
      </c>
      <c r="E14" s="89"/>
      <c r="F14" s="89"/>
      <c r="G14" s="89"/>
      <c r="H14" s="89"/>
      <c r="I14" s="89"/>
      <c r="J14" s="89"/>
      <c r="K14" s="89"/>
      <c r="L14" s="89"/>
      <c r="M14" s="89"/>
      <c r="N14" s="91">
        <f t="shared" si="0"/>
        <v>19006</v>
      </c>
      <c r="O14" s="91">
        <f t="shared" si="0"/>
        <v>19006</v>
      </c>
      <c r="P14" s="91">
        <f t="shared" si="0"/>
        <v>14007</v>
      </c>
    </row>
    <row r="15" spans="1:16" s="133" customFormat="1" ht="15" customHeight="1">
      <c r="A15" s="136" t="s">
        <v>764</v>
      </c>
      <c r="B15" s="89">
        <v>1088</v>
      </c>
      <c r="C15" s="89">
        <v>1088</v>
      </c>
      <c r="D15" s="89">
        <v>737</v>
      </c>
      <c r="E15" s="89"/>
      <c r="F15" s="89"/>
      <c r="G15" s="89"/>
      <c r="H15" s="89"/>
      <c r="I15" s="89"/>
      <c r="J15" s="89"/>
      <c r="K15" s="89"/>
      <c r="L15" s="89"/>
      <c r="M15" s="89"/>
      <c r="N15" s="91">
        <f t="shared" si="0"/>
        <v>1088</v>
      </c>
      <c r="O15" s="91">
        <f t="shared" si="0"/>
        <v>1088</v>
      </c>
      <c r="P15" s="91">
        <f t="shared" si="0"/>
        <v>737</v>
      </c>
    </row>
    <row r="16" spans="1:16" s="133" customFormat="1" ht="15" customHeight="1">
      <c r="A16" s="136" t="s">
        <v>765</v>
      </c>
      <c r="B16" s="89">
        <v>23675</v>
      </c>
      <c r="C16" s="89">
        <v>23675</v>
      </c>
      <c r="D16" s="89">
        <v>20244</v>
      </c>
      <c r="E16" s="89"/>
      <c r="F16" s="89"/>
      <c r="G16" s="89"/>
      <c r="H16" s="89"/>
      <c r="I16" s="89"/>
      <c r="J16" s="89"/>
      <c r="K16" s="89"/>
      <c r="L16" s="89"/>
      <c r="M16" s="89"/>
      <c r="N16" s="91">
        <f t="shared" si="0"/>
        <v>23675</v>
      </c>
      <c r="O16" s="91">
        <f t="shared" si="0"/>
        <v>23675</v>
      </c>
      <c r="P16" s="91">
        <f t="shared" si="0"/>
        <v>20244</v>
      </c>
    </row>
    <row r="17" spans="1:16" s="133" customFormat="1" ht="15" customHeight="1">
      <c r="A17" s="136" t="s">
        <v>766</v>
      </c>
      <c r="B17" s="89">
        <v>10</v>
      </c>
      <c r="C17" s="89">
        <v>10</v>
      </c>
      <c r="D17" s="89">
        <v>811</v>
      </c>
      <c r="E17" s="89"/>
      <c r="F17" s="89"/>
      <c r="G17" s="89"/>
      <c r="H17" s="89"/>
      <c r="I17" s="89"/>
      <c r="J17" s="89"/>
      <c r="K17" s="89"/>
      <c r="L17" s="89"/>
      <c r="M17" s="89"/>
      <c r="N17" s="91">
        <f t="shared" si="0"/>
        <v>10</v>
      </c>
      <c r="O17" s="91">
        <f t="shared" si="0"/>
        <v>10</v>
      </c>
      <c r="P17" s="91">
        <f t="shared" si="0"/>
        <v>811</v>
      </c>
    </row>
    <row r="18" spans="1:16" s="133" customFormat="1" ht="15" customHeight="1">
      <c r="A18" s="136" t="s">
        <v>767</v>
      </c>
      <c r="B18" s="89">
        <v>1000</v>
      </c>
      <c r="C18" s="89">
        <v>1000</v>
      </c>
      <c r="D18" s="89">
        <v>864</v>
      </c>
      <c r="E18" s="89"/>
      <c r="F18" s="89"/>
      <c r="G18" s="89"/>
      <c r="H18" s="89"/>
      <c r="I18" s="89"/>
      <c r="J18" s="89"/>
      <c r="K18" s="89"/>
      <c r="L18" s="89"/>
      <c r="M18" s="89"/>
      <c r="N18" s="91">
        <f t="shared" si="0"/>
        <v>1000</v>
      </c>
      <c r="O18" s="91">
        <f t="shared" si="0"/>
        <v>1000</v>
      </c>
      <c r="P18" s="91">
        <f t="shared" si="0"/>
        <v>864</v>
      </c>
    </row>
    <row r="19" spans="1:16" s="133" customFormat="1" ht="15" customHeight="1">
      <c r="A19" s="136" t="s">
        <v>768</v>
      </c>
      <c r="B19" s="89"/>
      <c r="C19" s="89"/>
      <c r="D19" s="89"/>
      <c r="E19" s="89"/>
      <c r="F19" s="89"/>
      <c r="G19" s="89"/>
      <c r="H19" s="89"/>
      <c r="I19" s="89"/>
      <c r="J19" s="89"/>
      <c r="K19" s="89">
        <v>246408</v>
      </c>
      <c r="L19" s="89">
        <v>252412</v>
      </c>
      <c r="M19" s="89">
        <v>182972</v>
      </c>
      <c r="N19" s="91">
        <f t="shared" si="0"/>
        <v>246408</v>
      </c>
      <c r="O19" s="91">
        <f t="shared" si="0"/>
        <v>252412</v>
      </c>
      <c r="P19" s="91">
        <f t="shared" si="0"/>
        <v>182972</v>
      </c>
    </row>
    <row r="20" spans="1:16" s="133" customFormat="1" ht="15" customHeight="1">
      <c r="A20" s="136" t="s">
        <v>769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1">
        <f t="shared" si="0"/>
        <v>0</v>
      </c>
      <c r="O20" s="91">
        <f t="shared" si="0"/>
        <v>0</v>
      </c>
      <c r="P20" s="91">
        <f t="shared" si="0"/>
        <v>0</v>
      </c>
    </row>
    <row r="21" spans="1:16" s="133" customFormat="1" ht="15" customHeight="1">
      <c r="A21" s="136" t="s">
        <v>490</v>
      </c>
      <c r="B21" s="89"/>
      <c r="C21" s="89"/>
      <c r="D21" s="89">
        <v>206</v>
      </c>
      <c r="E21" s="89"/>
      <c r="F21" s="89"/>
      <c r="G21" s="89"/>
      <c r="H21" s="89"/>
      <c r="I21" s="89"/>
      <c r="J21" s="89"/>
      <c r="K21" s="89"/>
      <c r="L21" s="89"/>
      <c r="M21" s="89"/>
      <c r="N21" s="91">
        <f t="shared" si="0"/>
        <v>0</v>
      </c>
      <c r="O21" s="91">
        <f t="shared" si="0"/>
        <v>0</v>
      </c>
      <c r="P21" s="91">
        <f t="shared" si="0"/>
        <v>206</v>
      </c>
    </row>
    <row r="22" spans="1:16" s="133" customFormat="1" ht="15" customHeight="1">
      <c r="A22" s="136" t="s">
        <v>770</v>
      </c>
      <c r="B22" s="89"/>
      <c r="C22" s="89"/>
      <c r="D22" s="89"/>
      <c r="E22" s="89"/>
      <c r="F22" s="89"/>
      <c r="G22" s="89"/>
      <c r="H22" s="89">
        <v>7312</v>
      </c>
      <c r="I22" s="89">
        <v>7312</v>
      </c>
      <c r="J22" s="89">
        <v>5709</v>
      </c>
      <c r="K22" s="89"/>
      <c r="L22" s="89"/>
      <c r="M22" s="89"/>
      <c r="N22" s="91">
        <f t="shared" si="0"/>
        <v>7312</v>
      </c>
      <c r="O22" s="91">
        <f t="shared" si="0"/>
        <v>7312</v>
      </c>
      <c r="P22" s="91">
        <f t="shared" si="0"/>
        <v>5709</v>
      </c>
    </row>
    <row r="23" spans="1:16" s="133" customFormat="1" ht="15" customHeight="1">
      <c r="A23" s="136" t="s">
        <v>771</v>
      </c>
      <c r="B23" s="89"/>
      <c r="C23" s="89"/>
      <c r="D23" s="89"/>
      <c r="E23" s="89"/>
      <c r="F23" s="89"/>
      <c r="G23" s="89"/>
      <c r="H23" s="89">
        <v>319</v>
      </c>
      <c r="I23" s="89">
        <v>319</v>
      </c>
      <c r="J23" s="89">
        <v>258</v>
      </c>
      <c r="K23" s="89"/>
      <c r="L23" s="89"/>
      <c r="M23" s="89"/>
      <c r="N23" s="91">
        <f t="shared" si="0"/>
        <v>319</v>
      </c>
      <c r="O23" s="91">
        <f t="shared" si="0"/>
        <v>319</v>
      </c>
      <c r="P23" s="91">
        <f t="shared" si="0"/>
        <v>258</v>
      </c>
    </row>
    <row r="24" spans="1:16" s="133" customFormat="1" ht="15" customHeight="1">
      <c r="A24" s="136" t="s">
        <v>772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1">
        <f t="shared" si="0"/>
        <v>0</v>
      </c>
      <c r="O24" s="91">
        <f t="shared" si="0"/>
        <v>0</v>
      </c>
      <c r="P24" s="91">
        <f t="shared" si="0"/>
        <v>0</v>
      </c>
    </row>
    <row r="25" spans="1:16" s="133" customFormat="1" ht="15" customHeight="1">
      <c r="A25" s="136" t="s">
        <v>773</v>
      </c>
      <c r="B25" s="89">
        <v>800</v>
      </c>
      <c r="C25" s="89">
        <v>800</v>
      </c>
      <c r="D25" s="89">
        <v>1673</v>
      </c>
      <c r="E25" s="89"/>
      <c r="F25" s="89"/>
      <c r="G25" s="89"/>
      <c r="H25" s="89"/>
      <c r="I25" s="89"/>
      <c r="J25" s="89"/>
      <c r="K25" s="89"/>
      <c r="L25" s="89"/>
      <c r="M25" s="89"/>
      <c r="N25" s="91">
        <f t="shared" si="0"/>
        <v>800</v>
      </c>
      <c r="O25" s="91">
        <f t="shared" si="0"/>
        <v>800</v>
      </c>
      <c r="P25" s="91">
        <f t="shared" si="0"/>
        <v>1673</v>
      </c>
    </row>
    <row r="26" spans="1:16" s="133" customFormat="1" ht="15" customHeight="1">
      <c r="A26" s="134" t="s">
        <v>774</v>
      </c>
      <c r="B26" s="91">
        <f>SUM(B12:B25)</f>
        <v>51764</v>
      </c>
      <c r="C26" s="91">
        <f aca="true" t="shared" si="1" ref="C26:M26">SUM(C12:C25)</f>
        <v>51764</v>
      </c>
      <c r="D26" s="91">
        <f t="shared" si="1"/>
        <v>44289</v>
      </c>
      <c r="E26" s="91">
        <f t="shared" si="1"/>
        <v>0</v>
      </c>
      <c r="F26" s="91">
        <f t="shared" si="1"/>
        <v>0</v>
      </c>
      <c r="G26" s="91">
        <f t="shared" si="1"/>
        <v>0</v>
      </c>
      <c r="H26" s="91">
        <f t="shared" si="1"/>
        <v>7631</v>
      </c>
      <c r="I26" s="91">
        <f t="shared" si="1"/>
        <v>7631</v>
      </c>
      <c r="J26" s="91">
        <f t="shared" si="1"/>
        <v>5967</v>
      </c>
      <c r="K26" s="91">
        <f t="shared" si="1"/>
        <v>246408</v>
      </c>
      <c r="L26" s="91">
        <f t="shared" si="1"/>
        <v>252412</v>
      </c>
      <c r="M26" s="91">
        <f t="shared" si="1"/>
        <v>182972</v>
      </c>
      <c r="N26" s="91">
        <f t="shared" si="0"/>
        <v>305803</v>
      </c>
      <c r="O26" s="91">
        <f t="shared" si="0"/>
        <v>311807</v>
      </c>
      <c r="P26" s="91">
        <f t="shared" si="0"/>
        <v>233228</v>
      </c>
    </row>
    <row r="27" spans="1:15" s="133" customFormat="1" ht="15" customHeight="1">
      <c r="A27" s="134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35"/>
    </row>
    <row r="28" spans="1:15" s="138" customFormat="1" ht="15" customHeight="1">
      <c r="A28" s="134" t="s">
        <v>338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37"/>
    </row>
    <row r="29" spans="1:15" s="138" customFormat="1" ht="15" customHeight="1">
      <c r="A29" s="136" t="s">
        <v>775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37"/>
    </row>
    <row r="30" spans="1:16" s="138" customFormat="1" ht="15" customHeight="1">
      <c r="A30" s="136" t="s">
        <v>776</v>
      </c>
      <c r="B30" s="89">
        <v>1050</v>
      </c>
      <c r="C30" s="89">
        <v>1050</v>
      </c>
      <c r="D30" s="89">
        <v>1666</v>
      </c>
      <c r="E30" s="89"/>
      <c r="F30" s="89"/>
      <c r="G30" s="89"/>
      <c r="H30" s="91"/>
      <c r="I30" s="91"/>
      <c r="J30" s="89">
        <v>420</v>
      </c>
      <c r="K30" s="89"/>
      <c r="L30" s="89"/>
      <c r="M30" s="89"/>
      <c r="N30" s="91">
        <f aca="true" t="shared" si="2" ref="N30:P32">B30+E30+H30+K30</f>
        <v>1050</v>
      </c>
      <c r="O30" s="91">
        <f t="shared" si="2"/>
        <v>1050</v>
      </c>
      <c r="P30" s="91">
        <f t="shared" si="2"/>
        <v>2086</v>
      </c>
    </row>
    <row r="31" spans="1:16" s="138" customFormat="1" ht="15" customHeight="1">
      <c r="A31" s="136" t="s">
        <v>777</v>
      </c>
      <c r="B31" s="89">
        <v>500</v>
      </c>
      <c r="C31" s="89">
        <v>500</v>
      </c>
      <c r="D31" s="89">
        <v>120</v>
      </c>
      <c r="E31" s="89"/>
      <c r="F31" s="89"/>
      <c r="G31" s="89"/>
      <c r="H31" s="89"/>
      <c r="I31" s="89"/>
      <c r="J31" s="89"/>
      <c r="K31" s="89"/>
      <c r="L31" s="89"/>
      <c r="M31" s="89"/>
      <c r="N31" s="91">
        <f t="shared" si="2"/>
        <v>500</v>
      </c>
      <c r="O31" s="91">
        <f t="shared" si="2"/>
        <v>500</v>
      </c>
      <c r="P31" s="91">
        <f t="shared" si="2"/>
        <v>120</v>
      </c>
    </row>
    <row r="32" spans="1:16" s="138" customFormat="1" ht="15" customHeight="1">
      <c r="A32" s="136" t="s">
        <v>768</v>
      </c>
      <c r="B32" s="89"/>
      <c r="C32" s="89"/>
      <c r="D32" s="89"/>
      <c r="E32" s="89"/>
      <c r="F32" s="89"/>
      <c r="G32" s="89"/>
      <c r="H32" s="91"/>
      <c r="I32" s="91"/>
      <c r="J32" s="91"/>
      <c r="K32" s="89">
        <v>143248</v>
      </c>
      <c r="L32" s="89">
        <v>147430</v>
      </c>
      <c r="M32" s="89">
        <v>110605</v>
      </c>
      <c r="N32" s="91">
        <f>SUM(B32:K32)</f>
        <v>143248</v>
      </c>
      <c r="O32" s="91">
        <f t="shared" si="2"/>
        <v>147430</v>
      </c>
      <c r="P32" s="91">
        <f t="shared" si="2"/>
        <v>110605</v>
      </c>
    </row>
    <row r="33" spans="1:16" s="20" customFormat="1" ht="15" customHeight="1">
      <c r="A33" s="134" t="s">
        <v>778</v>
      </c>
      <c r="B33" s="91">
        <f>SUM(B29:B32)</f>
        <v>1550</v>
      </c>
      <c r="C33" s="91">
        <f aca="true" t="shared" si="3" ref="C33:N33">SUM(C29:C32)</f>
        <v>1550</v>
      </c>
      <c r="D33" s="91">
        <f t="shared" si="3"/>
        <v>1786</v>
      </c>
      <c r="E33" s="91">
        <f t="shared" si="3"/>
        <v>0</v>
      </c>
      <c r="F33" s="91">
        <f t="shared" si="3"/>
        <v>0</v>
      </c>
      <c r="G33" s="91">
        <f t="shared" si="3"/>
        <v>0</v>
      </c>
      <c r="H33" s="91">
        <f t="shared" si="3"/>
        <v>0</v>
      </c>
      <c r="I33" s="91">
        <f t="shared" si="3"/>
        <v>0</v>
      </c>
      <c r="J33" s="91">
        <f t="shared" si="3"/>
        <v>420</v>
      </c>
      <c r="K33" s="91">
        <f t="shared" si="3"/>
        <v>143248</v>
      </c>
      <c r="L33" s="91">
        <f t="shared" si="3"/>
        <v>147430</v>
      </c>
      <c r="M33" s="91">
        <f t="shared" si="3"/>
        <v>110605</v>
      </c>
      <c r="N33" s="91">
        <f t="shared" si="3"/>
        <v>144798</v>
      </c>
      <c r="O33" s="91">
        <f>C33+F33+I33+L33</f>
        <v>148980</v>
      </c>
      <c r="P33" s="91">
        <f>D33+G33+J33+M33</f>
        <v>112811</v>
      </c>
    </row>
    <row r="34" spans="1:15" s="20" customFormat="1" ht="15" customHeight="1">
      <c r="A34" s="134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44"/>
    </row>
    <row r="35" spans="1:15" s="138" customFormat="1" ht="15" customHeight="1">
      <c r="A35" s="134" t="s">
        <v>779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37"/>
    </row>
    <row r="36" spans="1:16" s="133" customFormat="1" ht="15" customHeight="1">
      <c r="A36" s="136" t="s">
        <v>768</v>
      </c>
      <c r="B36" s="89"/>
      <c r="C36" s="89"/>
      <c r="D36" s="89"/>
      <c r="E36" s="89"/>
      <c r="F36" s="89"/>
      <c r="G36" s="89"/>
      <c r="H36" s="89"/>
      <c r="I36" s="89"/>
      <c r="J36" s="89"/>
      <c r="K36" s="89">
        <v>243561</v>
      </c>
      <c r="L36" s="89">
        <v>252974</v>
      </c>
      <c r="M36" s="89">
        <v>191464</v>
      </c>
      <c r="N36" s="91">
        <f>SUM(B36:K36)</f>
        <v>243561</v>
      </c>
      <c r="O36" s="91">
        <f aca="true" t="shared" si="4" ref="N36:P39">C36+F36+I36+L36</f>
        <v>252974</v>
      </c>
      <c r="P36" s="91">
        <f t="shared" si="4"/>
        <v>191464</v>
      </c>
    </row>
    <row r="37" spans="1:16" s="133" customFormat="1" ht="15" customHeight="1">
      <c r="A37" s="136" t="s">
        <v>893</v>
      </c>
      <c r="B37" s="89">
        <v>1000</v>
      </c>
      <c r="C37" s="89">
        <v>1000</v>
      </c>
      <c r="D37" s="89">
        <v>658</v>
      </c>
      <c r="E37" s="89"/>
      <c r="F37" s="89"/>
      <c r="G37" s="89"/>
      <c r="H37" s="89"/>
      <c r="I37" s="89"/>
      <c r="J37" s="89"/>
      <c r="K37" s="89"/>
      <c r="L37" s="89"/>
      <c r="M37" s="89"/>
      <c r="N37" s="91">
        <f t="shared" si="4"/>
        <v>1000</v>
      </c>
      <c r="O37" s="91">
        <f t="shared" si="4"/>
        <v>1000</v>
      </c>
      <c r="P37" s="91">
        <f t="shared" si="4"/>
        <v>658</v>
      </c>
    </row>
    <row r="38" spans="1:16" s="133" customFormat="1" ht="15" customHeight="1">
      <c r="A38" s="136" t="s">
        <v>370</v>
      </c>
      <c r="B38" s="89">
        <v>500</v>
      </c>
      <c r="C38" s="89">
        <v>500</v>
      </c>
      <c r="D38" s="89">
        <v>337</v>
      </c>
      <c r="E38" s="89"/>
      <c r="F38" s="89"/>
      <c r="G38" s="89"/>
      <c r="H38" s="89"/>
      <c r="I38" s="89"/>
      <c r="J38" s="89"/>
      <c r="K38" s="89"/>
      <c r="L38" s="89"/>
      <c r="M38" s="89"/>
      <c r="N38" s="91">
        <f t="shared" si="4"/>
        <v>500</v>
      </c>
      <c r="O38" s="91">
        <f t="shared" si="4"/>
        <v>500</v>
      </c>
      <c r="P38" s="91">
        <f t="shared" si="4"/>
        <v>337</v>
      </c>
    </row>
    <row r="39" spans="1:16" s="133" customFormat="1" ht="15" customHeight="1">
      <c r="A39" s="134" t="s">
        <v>780</v>
      </c>
      <c r="B39" s="91">
        <f>SUM(B36:B38)</f>
        <v>1500</v>
      </c>
      <c r="C39" s="91">
        <f aca="true" t="shared" si="5" ref="C39:N39">SUM(C36:C38)</f>
        <v>1500</v>
      </c>
      <c r="D39" s="91">
        <f t="shared" si="5"/>
        <v>995</v>
      </c>
      <c r="E39" s="91">
        <f t="shared" si="5"/>
        <v>0</v>
      </c>
      <c r="F39" s="91">
        <f t="shared" si="5"/>
        <v>0</v>
      </c>
      <c r="G39" s="91">
        <f t="shared" si="5"/>
        <v>0</v>
      </c>
      <c r="H39" s="91">
        <f t="shared" si="5"/>
        <v>0</v>
      </c>
      <c r="I39" s="91">
        <f t="shared" si="5"/>
        <v>0</v>
      </c>
      <c r="J39" s="91">
        <f t="shared" si="5"/>
        <v>0</v>
      </c>
      <c r="K39" s="91">
        <f t="shared" si="5"/>
        <v>243561</v>
      </c>
      <c r="L39" s="91">
        <f t="shared" si="5"/>
        <v>252974</v>
      </c>
      <c r="M39" s="91">
        <f t="shared" si="5"/>
        <v>191464</v>
      </c>
      <c r="N39" s="91">
        <f t="shared" si="5"/>
        <v>245061</v>
      </c>
      <c r="O39" s="91">
        <f t="shared" si="4"/>
        <v>254474</v>
      </c>
      <c r="P39" s="91">
        <f t="shared" si="4"/>
        <v>192459</v>
      </c>
    </row>
    <row r="40" spans="1:15" s="133" customFormat="1" ht="15" customHeight="1">
      <c r="A40" s="134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35"/>
    </row>
    <row r="41" spans="1:15" s="138" customFormat="1" ht="15" customHeight="1">
      <c r="A41" s="134" t="s">
        <v>781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137"/>
    </row>
    <row r="42" spans="1:16" s="133" customFormat="1" ht="15" customHeight="1">
      <c r="A42" s="136" t="s">
        <v>768</v>
      </c>
      <c r="B42" s="89"/>
      <c r="C42" s="89"/>
      <c r="D42" s="89"/>
      <c r="E42" s="89"/>
      <c r="F42" s="89"/>
      <c r="G42" s="89"/>
      <c r="H42" s="89"/>
      <c r="I42" s="89"/>
      <c r="J42" s="89"/>
      <c r="K42" s="89">
        <v>103041</v>
      </c>
      <c r="L42" s="89">
        <v>108089</v>
      </c>
      <c r="M42" s="89">
        <v>78451</v>
      </c>
      <c r="N42" s="91">
        <f>SUM(B42:K42)</f>
        <v>103041</v>
      </c>
      <c r="O42" s="91">
        <f>C42+F42+I42+L42</f>
        <v>108089</v>
      </c>
      <c r="P42" s="91">
        <f>D42+G42+J42+M42</f>
        <v>78451</v>
      </c>
    </row>
    <row r="43" spans="1:16" s="133" customFormat="1" ht="15" customHeight="1">
      <c r="A43" s="134" t="s">
        <v>897</v>
      </c>
      <c r="B43" s="91">
        <f aca="true" t="shared" si="6" ref="B43:J43">SUM(B42)</f>
        <v>0</v>
      </c>
      <c r="C43" s="91">
        <f t="shared" si="6"/>
        <v>0</v>
      </c>
      <c r="D43" s="91">
        <f t="shared" si="6"/>
        <v>0</v>
      </c>
      <c r="E43" s="91">
        <f t="shared" si="6"/>
        <v>0</v>
      </c>
      <c r="F43" s="91">
        <f t="shared" si="6"/>
        <v>0</v>
      </c>
      <c r="G43" s="91">
        <f t="shared" si="6"/>
        <v>0</v>
      </c>
      <c r="H43" s="91">
        <f t="shared" si="6"/>
        <v>0</v>
      </c>
      <c r="I43" s="91">
        <f t="shared" si="6"/>
        <v>0</v>
      </c>
      <c r="J43" s="91">
        <f t="shared" si="6"/>
        <v>0</v>
      </c>
      <c r="K43" s="91">
        <f>SUM(K42)</f>
        <v>103041</v>
      </c>
      <c r="L43" s="91">
        <f>SUM(L42)</f>
        <v>108089</v>
      </c>
      <c r="M43" s="91">
        <f>SUM(M42)</f>
        <v>78451</v>
      </c>
      <c r="N43" s="91">
        <f>SUM(N42)</f>
        <v>103041</v>
      </c>
      <c r="O43" s="91">
        <f>C43+F43+I43+L43</f>
        <v>108089</v>
      </c>
      <c r="P43" s="91">
        <f>D43+G43+J43+M43</f>
        <v>78451</v>
      </c>
    </row>
    <row r="44" spans="1:15" s="133" customFormat="1" ht="11.25" customHeight="1">
      <c r="A44" s="134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135"/>
    </row>
    <row r="45" spans="1:15" s="138" customFormat="1" ht="15" customHeight="1">
      <c r="A45" s="134" t="s">
        <v>782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37"/>
    </row>
    <row r="46" spans="1:16" s="13" customFormat="1" ht="15" customHeight="1">
      <c r="A46" s="136" t="s">
        <v>768</v>
      </c>
      <c r="B46" s="89"/>
      <c r="C46" s="89"/>
      <c r="D46" s="89"/>
      <c r="E46" s="89"/>
      <c r="F46" s="89"/>
      <c r="G46" s="89"/>
      <c r="H46" s="89"/>
      <c r="I46" s="89"/>
      <c r="J46" s="89"/>
      <c r="K46" s="89">
        <v>103809</v>
      </c>
      <c r="L46" s="89">
        <v>115385</v>
      </c>
      <c r="M46" s="89">
        <v>79762</v>
      </c>
      <c r="N46" s="91">
        <f>SUM(B46:K46)</f>
        <v>103809</v>
      </c>
      <c r="O46" s="91">
        <f>C46+F46+I46+L46</f>
        <v>115385</v>
      </c>
      <c r="P46" s="91">
        <f>D46+G46+J46+M46</f>
        <v>79762</v>
      </c>
    </row>
    <row r="47" spans="1:16" s="13" customFormat="1" ht="15" customHeight="1">
      <c r="A47" s="136" t="s">
        <v>765</v>
      </c>
      <c r="B47" s="89">
        <v>3900</v>
      </c>
      <c r="C47" s="89">
        <v>3900</v>
      </c>
      <c r="D47" s="89">
        <v>2443</v>
      </c>
      <c r="E47" s="89"/>
      <c r="F47" s="89"/>
      <c r="G47" s="89"/>
      <c r="H47" s="89"/>
      <c r="I47" s="89"/>
      <c r="J47" s="89"/>
      <c r="K47" s="89"/>
      <c r="L47" s="89"/>
      <c r="M47" s="89"/>
      <c r="N47" s="91">
        <f aca="true" t="shared" si="7" ref="N47:P53">B47+E47+H47+K47</f>
        <v>3900</v>
      </c>
      <c r="O47" s="91">
        <f t="shared" si="7"/>
        <v>3900</v>
      </c>
      <c r="P47" s="91">
        <f t="shared" si="7"/>
        <v>2443</v>
      </c>
    </row>
    <row r="48" spans="1:16" s="13" customFormat="1" ht="15" customHeight="1">
      <c r="A48" s="136" t="s">
        <v>783</v>
      </c>
      <c r="B48" s="89"/>
      <c r="C48" s="89"/>
      <c r="D48" s="89"/>
      <c r="E48" s="89"/>
      <c r="F48" s="89"/>
      <c r="G48" s="89"/>
      <c r="H48" s="89">
        <v>7700</v>
      </c>
      <c r="I48" s="89">
        <v>7700</v>
      </c>
      <c r="J48" s="89">
        <v>6116</v>
      </c>
      <c r="K48" s="89"/>
      <c r="L48" s="89"/>
      <c r="M48" s="89"/>
      <c r="N48" s="91">
        <f t="shared" si="7"/>
        <v>7700</v>
      </c>
      <c r="O48" s="91">
        <f t="shared" si="7"/>
        <v>7700</v>
      </c>
      <c r="P48" s="91">
        <f t="shared" si="7"/>
        <v>6116</v>
      </c>
    </row>
    <row r="49" spans="1:16" s="13" customFormat="1" ht="15" customHeight="1">
      <c r="A49" s="136" t="s">
        <v>894</v>
      </c>
      <c r="B49" s="89">
        <v>44313</v>
      </c>
      <c r="C49" s="89">
        <v>44313</v>
      </c>
      <c r="D49" s="89">
        <v>33511</v>
      </c>
      <c r="E49" s="89"/>
      <c r="F49" s="89"/>
      <c r="G49" s="89"/>
      <c r="H49" s="89"/>
      <c r="I49" s="89"/>
      <c r="J49" s="89">
        <v>70</v>
      </c>
      <c r="K49" s="89"/>
      <c r="L49" s="89"/>
      <c r="M49" s="89"/>
      <c r="N49" s="91">
        <f t="shared" si="7"/>
        <v>44313</v>
      </c>
      <c r="O49" s="91">
        <f t="shared" si="7"/>
        <v>44313</v>
      </c>
      <c r="P49" s="91">
        <f t="shared" si="7"/>
        <v>33581</v>
      </c>
    </row>
    <row r="50" spans="1:16" s="13" customFormat="1" ht="15" customHeight="1">
      <c r="A50" s="136" t="s">
        <v>372</v>
      </c>
      <c r="B50" s="89">
        <v>796</v>
      </c>
      <c r="C50" s="89">
        <v>796</v>
      </c>
      <c r="D50" s="89">
        <v>708</v>
      </c>
      <c r="E50" s="89"/>
      <c r="F50" s="89"/>
      <c r="G50" s="89"/>
      <c r="H50" s="89"/>
      <c r="I50" s="89"/>
      <c r="J50" s="89">
        <v>53</v>
      </c>
      <c r="K50" s="89"/>
      <c r="L50" s="89"/>
      <c r="M50" s="89"/>
      <c r="N50" s="91">
        <f t="shared" si="7"/>
        <v>796</v>
      </c>
      <c r="O50" s="91">
        <f t="shared" si="7"/>
        <v>796</v>
      </c>
      <c r="P50" s="91">
        <f t="shared" si="7"/>
        <v>761</v>
      </c>
    </row>
    <row r="51" spans="1:16" s="13" customFormat="1" ht="15" customHeight="1">
      <c r="A51" s="136" t="s">
        <v>751</v>
      </c>
      <c r="B51" s="89">
        <v>6290</v>
      </c>
      <c r="C51" s="89">
        <v>6290</v>
      </c>
      <c r="D51" s="89">
        <v>5235</v>
      </c>
      <c r="E51" s="89"/>
      <c r="F51" s="89"/>
      <c r="G51" s="89"/>
      <c r="H51" s="89"/>
      <c r="I51" s="89"/>
      <c r="J51" s="89"/>
      <c r="K51" s="89"/>
      <c r="L51" s="89"/>
      <c r="M51" s="89"/>
      <c r="N51" s="91">
        <f t="shared" si="7"/>
        <v>6290</v>
      </c>
      <c r="O51" s="91">
        <f t="shared" si="7"/>
        <v>6290</v>
      </c>
      <c r="P51" s="91">
        <f t="shared" si="7"/>
        <v>5235</v>
      </c>
    </row>
    <row r="52" spans="1:16" s="13" customFormat="1" ht="15" customHeight="1">
      <c r="A52" s="136" t="s">
        <v>373</v>
      </c>
      <c r="B52" s="89">
        <v>3228</v>
      </c>
      <c r="C52" s="89">
        <v>3228</v>
      </c>
      <c r="D52" s="89">
        <v>2540</v>
      </c>
      <c r="E52" s="89"/>
      <c r="F52" s="89"/>
      <c r="G52" s="89"/>
      <c r="H52" s="89"/>
      <c r="I52" s="89"/>
      <c r="J52" s="89"/>
      <c r="K52" s="89"/>
      <c r="L52" s="89"/>
      <c r="M52" s="89"/>
      <c r="N52" s="91">
        <f t="shared" si="7"/>
        <v>3228</v>
      </c>
      <c r="O52" s="91">
        <f t="shared" si="7"/>
        <v>3228</v>
      </c>
      <c r="P52" s="91">
        <f t="shared" si="7"/>
        <v>2540</v>
      </c>
    </row>
    <row r="53" spans="1:16" s="20" customFormat="1" ht="15" customHeight="1">
      <c r="A53" s="134" t="s">
        <v>895</v>
      </c>
      <c r="B53" s="91">
        <f>SUM(B46:B52)</f>
        <v>58527</v>
      </c>
      <c r="C53" s="91">
        <f aca="true" t="shared" si="8" ref="C53:N53">SUM(C46:C52)</f>
        <v>58527</v>
      </c>
      <c r="D53" s="91">
        <f t="shared" si="8"/>
        <v>44437</v>
      </c>
      <c r="E53" s="91">
        <f t="shared" si="8"/>
        <v>0</v>
      </c>
      <c r="F53" s="91">
        <f t="shared" si="8"/>
        <v>0</v>
      </c>
      <c r="G53" s="91">
        <f t="shared" si="8"/>
        <v>0</v>
      </c>
      <c r="H53" s="91">
        <f t="shared" si="8"/>
        <v>7700</v>
      </c>
      <c r="I53" s="91">
        <f t="shared" si="8"/>
        <v>7700</v>
      </c>
      <c r="J53" s="91">
        <f t="shared" si="8"/>
        <v>6239</v>
      </c>
      <c r="K53" s="91">
        <f t="shared" si="8"/>
        <v>103809</v>
      </c>
      <c r="L53" s="91">
        <f t="shared" si="8"/>
        <v>115385</v>
      </c>
      <c r="M53" s="91">
        <f t="shared" si="8"/>
        <v>79762</v>
      </c>
      <c r="N53" s="91">
        <f t="shared" si="8"/>
        <v>170036</v>
      </c>
      <c r="O53" s="91">
        <f t="shared" si="7"/>
        <v>181612</v>
      </c>
      <c r="P53" s="91">
        <f t="shared" si="7"/>
        <v>130438</v>
      </c>
    </row>
    <row r="54" spans="1:15" s="20" customFormat="1" ht="14.25">
      <c r="A54" s="134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44"/>
    </row>
    <row r="55" spans="1:15" s="138" customFormat="1" ht="15" customHeight="1">
      <c r="A55" s="134" t="s">
        <v>784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37"/>
    </row>
    <row r="56" spans="1:16" s="138" customFormat="1" ht="15" customHeight="1">
      <c r="A56" s="136" t="s">
        <v>785</v>
      </c>
      <c r="B56" s="89">
        <v>2580</v>
      </c>
      <c r="C56" s="89">
        <v>2580</v>
      </c>
      <c r="D56" s="89">
        <v>2109</v>
      </c>
      <c r="E56" s="91"/>
      <c r="F56" s="91"/>
      <c r="G56" s="91"/>
      <c r="H56" s="91"/>
      <c r="I56" s="91"/>
      <c r="J56" s="89">
        <v>2402</v>
      </c>
      <c r="K56" s="91"/>
      <c r="L56" s="91"/>
      <c r="M56" s="91"/>
      <c r="N56" s="91">
        <f>B56+E56+H56+K56</f>
        <v>2580</v>
      </c>
      <c r="O56" s="91">
        <f>C56+F56+I56+L56</f>
        <v>2580</v>
      </c>
      <c r="P56" s="91">
        <f>D56+G56+J56+M56</f>
        <v>4511</v>
      </c>
    </row>
    <row r="57" spans="1:16" s="138" customFormat="1" ht="15" customHeight="1">
      <c r="A57" s="136" t="s">
        <v>786</v>
      </c>
      <c r="B57" s="89">
        <v>8040</v>
      </c>
      <c r="C57" s="89">
        <v>8040</v>
      </c>
      <c r="D57" s="89">
        <v>6491</v>
      </c>
      <c r="E57" s="91"/>
      <c r="F57" s="91"/>
      <c r="G57" s="91"/>
      <c r="H57" s="89">
        <v>2400</v>
      </c>
      <c r="I57" s="89">
        <v>2400</v>
      </c>
      <c r="J57" s="89">
        <v>1456</v>
      </c>
      <c r="K57" s="91"/>
      <c r="L57" s="91"/>
      <c r="M57" s="91"/>
      <c r="N57" s="91">
        <f aca="true" t="shared" si="9" ref="N57:P60">B57+E57+H57+K57</f>
        <v>10440</v>
      </c>
      <c r="O57" s="91">
        <f t="shared" si="9"/>
        <v>10440</v>
      </c>
      <c r="P57" s="91">
        <f>D57+G57+J57+M57</f>
        <v>7947</v>
      </c>
    </row>
    <row r="58" spans="1:16" s="138" customFormat="1" ht="15" customHeight="1">
      <c r="A58" s="136" t="s">
        <v>787</v>
      </c>
      <c r="B58" s="89">
        <v>192</v>
      </c>
      <c r="C58" s="89">
        <v>192</v>
      </c>
      <c r="D58" s="89">
        <v>171</v>
      </c>
      <c r="E58" s="91"/>
      <c r="F58" s="91"/>
      <c r="G58" s="91"/>
      <c r="H58" s="91"/>
      <c r="I58" s="91"/>
      <c r="J58" s="91"/>
      <c r="K58" s="91"/>
      <c r="L58" s="91"/>
      <c r="M58" s="91"/>
      <c r="N58" s="91">
        <f t="shared" si="9"/>
        <v>192</v>
      </c>
      <c r="O58" s="91">
        <f t="shared" si="9"/>
        <v>192</v>
      </c>
      <c r="P58" s="91">
        <f>D58+G58+J58+M58</f>
        <v>171</v>
      </c>
    </row>
    <row r="59" spans="1:16" s="133" customFormat="1" ht="15" customHeight="1">
      <c r="A59" s="136" t="s">
        <v>768</v>
      </c>
      <c r="B59" s="89"/>
      <c r="C59" s="89"/>
      <c r="D59" s="89"/>
      <c r="E59" s="89"/>
      <c r="F59" s="89"/>
      <c r="G59" s="89"/>
      <c r="H59" s="89"/>
      <c r="I59" s="89"/>
      <c r="J59" s="89"/>
      <c r="K59" s="89">
        <v>56996</v>
      </c>
      <c r="L59" s="89">
        <v>62658</v>
      </c>
      <c r="M59" s="89">
        <v>44778</v>
      </c>
      <c r="N59" s="91">
        <f>SUM(B59:K59)</f>
        <v>56996</v>
      </c>
      <c r="O59" s="91">
        <f t="shared" si="9"/>
        <v>62658</v>
      </c>
      <c r="P59" s="91">
        <f>D59+G59+J59+M59</f>
        <v>44778</v>
      </c>
    </row>
    <row r="60" spans="1:16" s="133" customFormat="1" ht="15" customHeight="1">
      <c r="A60" s="134" t="s">
        <v>896</v>
      </c>
      <c r="B60" s="91">
        <f>SUM(B56:B59)</f>
        <v>10812</v>
      </c>
      <c r="C60" s="91">
        <f aca="true" t="shared" si="10" ref="C60:N60">SUM(C56:C59)</f>
        <v>10812</v>
      </c>
      <c r="D60" s="91">
        <f t="shared" si="10"/>
        <v>8771</v>
      </c>
      <c r="E60" s="91">
        <f t="shared" si="10"/>
        <v>0</v>
      </c>
      <c r="F60" s="91">
        <f t="shared" si="10"/>
        <v>0</v>
      </c>
      <c r="G60" s="91">
        <f t="shared" si="10"/>
        <v>0</v>
      </c>
      <c r="H60" s="91">
        <f t="shared" si="10"/>
        <v>2400</v>
      </c>
      <c r="I60" s="91">
        <f t="shared" si="10"/>
        <v>2400</v>
      </c>
      <c r="J60" s="91">
        <f t="shared" si="10"/>
        <v>3858</v>
      </c>
      <c r="K60" s="91">
        <f>SUM(K56:K59)</f>
        <v>56996</v>
      </c>
      <c r="L60" s="91">
        <f t="shared" si="10"/>
        <v>62658</v>
      </c>
      <c r="M60" s="91">
        <f t="shared" si="10"/>
        <v>44778</v>
      </c>
      <c r="N60" s="91">
        <f t="shared" si="10"/>
        <v>70208</v>
      </c>
      <c r="O60" s="91">
        <f t="shared" si="9"/>
        <v>75870</v>
      </c>
      <c r="P60" s="91">
        <f t="shared" si="9"/>
        <v>57407</v>
      </c>
    </row>
    <row r="61" spans="1:15" s="20" customFormat="1" ht="10.5" customHeight="1">
      <c r="A61" s="134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44"/>
    </row>
    <row r="62" spans="1:15" s="133" customFormat="1" ht="15" customHeight="1">
      <c r="A62" s="134" t="s">
        <v>788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35"/>
    </row>
    <row r="63" spans="1:16" s="133" customFormat="1" ht="15" customHeight="1">
      <c r="A63" s="134" t="s">
        <v>789</v>
      </c>
      <c r="B63" s="91">
        <f aca="true" t="shared" si="11" ref="B63:L63">B26+B33+B39+B43+B53+B60</f>
        <v>124153</v>
      </c>
      <c r="C63" s="91">
        <f t="shared" si="11"/>
        <v>124153</v>
      </c>
      <c r="D63" s="91">
        <f t="shared" si="11"/>
        <v>100278</v>
      </c>
      <c r="E63" s="91">
        <f t="shared" si="11"/>
        <v>0</v>
      </c>
      <c r="F63" s="91">
        <f t="shared" si="11"/>
        <v>0</v>
      </c>
      <c r="G63" s="91">
        <f t="shared" si="11"/>
        <v>0</v>
      </c>
      <c r="H63" s="91">
        <f t="shared" si="11"/>
        <v>17731</v>
      </c>
      <c r="I63" s="91">
        <f t="shared" si="11"/>
        <v>17731</v>
      </c>
      <c r="J63" s="91">
        <f t="shared" si="11"/>
        <v>16484</v>
      </c>
      <c r="K63" s="91">
        <f t="shared" si="11"/>
        <v>897063</v>
      </c>
      <c r="L63" s="91">
        <f t="shared" si="11"/>
        <v>938948</v>
      </c>
      <c r="M63" s="91">
        <f>M26+M33+M39+M43+M53+M60</f>
        <v>688032</v>
      </c>
      <c r="N63" s="91">
        <f>N26+N33+N39+N43+N53+N60</f>
        <v>1038947</v>
      </c>
      <c r="O63" s="91">
        <f>O26+O33+O39+O43+O53+O60</f>
        <v>1080832</v>
      </c>
      <c r="P63" s="91">
        <f>P26+P33+P39+P43+P53+P60</f>
        <v>804794</v>
      </c>
    </row>
    <row r="64" spans="1:15" s="133" customFormat="1" ht="10.5" customHeight="1">
      <c r="A64" s="1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135"/>
    </row>
    <row r="65" spans="1:15" s="133" customFormat="1" ht="15" customHeight="1">
      <c r="A65" s="136" t="s">
        <v>73</v>
      </c>
      <c r="B65" s="89">
        <v>0</v>
      </c>
      <c r="C65" s="89"/>
      <c r="D65" s="89"/>
      <c r="E65" s="89">
        <v>0</v>
      </c>
      <c r="F65" s="89"/>
      <c r="G65" s="89"/>
      <c r="H65" s="89">
        <v>0</v>
      </c>
      <c r="I65" s="89"/>
      <c r="J65" s="89"/>
      <c r="K65" s="89"/>
      <c r="L65" s="89"/>
      <c r="M65" s="89"/>
      <c r="N65" s="89">
        <v>0</v>
      </c>
      <c r="O65" s="135"/>
    </row>
    <row r="66" spans="1:16" s="133" customFormat="1" ht="28.5">
      <c r="A66" s="153" t="s">
        <v>790</v>
      </c>
      <c r="B66" s="91">
        <f>SUM(B63:B65)</f>
        <v>124153</v>
      </c>
      <c r="C66" s="91">
        <f aca="true" t="shared" si="12" ref="C66:P66">SUM(C63:C65)</f>
        <v>124153</v>
      </c>
      <c r="D66" s="91">
        <f t="shared" si="12"/>
        <v>100278</v>
      </c>
      <c r="E66" s="91">
        <f t="shared" si="12"/>
        <v>0</v>
      </c>
      <c r="F66" s="91">
        <f t="shared" si="12"/>
        <v>0</v>
      </c>
      <c r="G66" s="91">
        <f t="shared" si="12"/>
        <v>0</v>
      </c>
      <c r="H66" s="91">
        <f t="shared" si="12"/>
        <v>17731</v>
      </c>
      <c r="I66" s="91">
        <f t="shared" si="12"/>
        <v>17731</v>
      </c>
      <c r="J66" s="91">
        <f t="shared" si="12"/>
        <v>16484</v>
      </c>
      <c r="K66" s="91">
        <f t="shared" si="12"/>
        <v>897063</v>
      </c>
      <c r="L66" s="91">
        <f t="shared" si="12"/>
        <v>938948</v>
      </c>
      <c r="M66" s="91">
        <f t="shared" si="12"/>
        <v>688032</v>
      </c>
      <c r="N66" s="91">
        <f t="shared" si="12"/>
        <v>1038947</v>
      </c>
      <c r="O66" s="91">
        <f t="shared" si="12"/>
        <v>1080832</v>
      </c>
      <c r="P66" s="91">
        <f t="shared" si="12"/>
        <v>804794</v>
      </c>
    </row>
    <row r="67" spans="2:15" ht="1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 ht="1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 ht="1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 ht="1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 ht="1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 ht="1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 ht="1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1:15" ht="15" customHeight="1">
      <c r="A74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1:15" ht="15" customHeight="1">
      <c r="A75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1:15" ht="15" customHeight="1">
      <c r="A76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ht="15" customHeight="1">
      <c r="A77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1:15" ht="15" customHeight="1">
      <c r="A7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1:15" ht="15" customHeight="1">
      <c r="A7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1:15" ht="15" customHeight="1">
      <c r="A80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1:15" ht="15" customHeight="1">
      <c r="A81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1:15" ht="15" customHeight="1">
      <c r="A82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1:15" ht="15" customHeight="1">
      <c r="A83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1:15" ht="15" customHeight="1">
      <c r="A84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1:15" ht="15" customHeight="1">
      <c r="A85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1:15" ht="15" customHeight="1">
      <c r="A86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1:15" ht="15" customHeight="1">
      <c r="A8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1:15" ht="15" customHeight="1">
      <c r="A8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ht="15" customHeight="1">
      <c r="A8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1:15" ht="15" customHeight="1">
      <c r="A90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1:15" ht="15" customHeight="1">
      <c r="A91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1:15" ht="15" customHeight="1">
      <c r="A92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1:15" ht="15" customHeight="1">
      <c r="A93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1:15" ht="15" customHeight="1">
      <c r="A94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1:15" ht="15" customHeight="1">
      <c r="A95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1:15" ht="15" customHeight="1">
      <c r="A96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1:15" ht="15" customHeight="1">
      <c r="A9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1:15" ht="15" customHeight="1">
      <c r="A98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1:15" ht="15" customHeight="1">
      <c r="A9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1:15" ht="15" customHeight="1">
      <c r="A100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1:15" ht="15" customHeight="1">
      <c r="A101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ht="15" customHeight="1">
      <c r="A102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1:15" ht="15" customHeight="1">
      <c r="A103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1:15" ht="15" customHeight="1">
      <c r="A104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1:15" ht="15" customHeight="1">
      <c r="A105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1:15" ht="15" customHeight="1">
      <c r="A106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ht="15" customHeight="1">
      <c r="A107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1:15" ht="15" customHeight="1">
      <c r="A10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1:15" ht="15" customHeight="1">
      <c r="A10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5" ht="15" customHeight="1">
      <c r="A110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5" ht="15" customHeight="1">
      <c r="A111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5" customHeight="1">
      <c r="A112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5" customHeight="1">
      <c r="A113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5" customHeight="1">
      <c r="A114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1:15" ht="15" customHeight="1">
      <c r="A115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1:15" ht="15" customHeight="1">
      <c r="A116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ht="15" customHeight="1">
      <c r="A117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1:15" ht="15" customHeight="1">
      <c r="A118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5" customHeight="1">
      <c r="A11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1:15" ht="15" customHeight="1">
      <c r="A120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1:15" ht="15" customHeight="1">
      <c r="A121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</sheetData>
  <mergeCells count="12">
    <mergeCell ref="E8:G8"/>
    <mergeCell ref="H8:J8"/>
    <mergeCell ref="K1:P1"/>
    <mergeCell ref="A5:P5"/>
    <mergeCell ref="K8:M8"/>
    <mergeCell ref="N8:P8"/>
    <mergeCell ref="A8:A9"/>
    <mergeCell ref="A2:P2"/>
    <mergeCell ref="A3:P3"/>
    <mergeCell ref="A4:P4"/>
    <mergeCell ref="A6:P6"/>
    <mergeCell ref="B8:D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2008-10-18T08:01:13Z</cp:lastPrinted>
  <dcterms:created xsi:type="dcterms:W3CDTF">2007-01-15T16:24:15Z</dcterms:created>
  <dcterms:modified xsi:type="dcterms:W3CDTF">2009-06-08T06:45:14Z</dcterms:modified>
  <cp:category/>
  <cp:version/>
  <cp:contentType/>
  <cp:contentStatus/>
</cp:coreProperties>
</file>