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15480" windowHeight="11640" activeTab="6"/>
  </bookViews>
  <sheets>
    <sheet name="m-önk" sheetId="1" r:id="rId1"/>
    <sheet name="felh. bev. int" sheetId="2" r:id="rId2"/>
    <sheet name="felh. bev." sheetId="3" r:id="rId3"/>
    <sheet name="műk.bev. int." sheetId="4" r:id="rId4"/>
    <sheet name="m.c.bev PH szf." sheetId="5" r:id="rId5"/>
    <sheet name="felh. kiad. int." sheetId="6" r:id="rId6"/>
    <sheet name="felhalm. kiad." sheetId="7" r:id="rId7"/>
    <sheet name="műk. és egéb kiad. int." sheetId="8" r:id="rId8"/>
    <sheet name="m.c.kiad. PH szf." sheetId="9" r:id="rId9"/>
    <sheet name="tartalék" sheetId="10" r:id="rId10"/>
    <sheet name="int.tám" sheetId="11" r:id="rId11"/>
    <sheet name="létszám" sheetId="12" r:id="rId12"/>
    <sheet name="pályázat" sheetId="13" r:id="rId13"/>
  </sheets>
  <definedNames>
    <definedName name="_xlnm.Print_Titles" localSheetId="2">'felh. bev.'!$7:$7</definedName>
    <definedName name="_xlnm.Print_Titles" localSheetId="6">'felhalm. kiad.'!$7:$7</definedName>
    <definedName name="_xlnm.Print_Titles" localSheetId="11">'létszám'!$6:$9</definedName>
  </definedNames>
  <calcPr fullCalcOnLoad="1"/>
</workbook>
</file>

<file path=xl/sharedStrings.xml><?xml version="1.0" encoding="utf-8"?>
<sst xmlns="http://schemas.openxmlformats.org/spreadsheetml/2006/main" count="849" uniqueCount="592">
  <si>
    <t>kistérségi</t>
  </si>
  <si>
    <t>Brunszvik Teréz Napköziotthonos Óvoda</t>
  </si>
  <si>
    <t>Brunszvik Teréz Napköziotthonos Óvoda összesen: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</si>
  <si>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</si>
  <si>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</si>
  <si>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</si>
  <si>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</si>
  <si>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</si>
  <si>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</si>
  <si>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</si>
  <si>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</si>
  <si>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</si>
  <si>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</si>
  <si>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</si>
  <si>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</si>
  <si>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</si>
  <si>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1/a. számú  melléklet</t>
  </si>
  <si>
    <t>1/a/1. számú melléklet</t>
  </si>
  <si>
    <t xml:space="preserve">működési célú és egyéb kiadások </t>
  </si>
  <si>
    <t>beruházási és felhalmozási kiadásai</t>
  </si>
  <si>
    <t>Felújítás</t>
  </si>
  <si>
    <t>Beruházás ÁFÁ-ja</t>
  </si>
  <si>
    <t>Beruházások ÁFÁ-ja</t>
  </si>
  <si>
    <t>Mozgáskorlátozottak közlekedési támogatása</t>
  </si>
  <si>
    <t>Környezetvédelmi Alap</t>
  </si>
  <si>
    <t xml:space="preserve">     g.) Előző évi pénzmaradvány felügy. szerv. részére átadás</t>
  </si>
  <si>
    <t>felhalmozási pénzforgalmi bevételei kiemelt előirányzatonként</t>
  </si>
  <si>
    <t>felhalmozási  bevétel</t>
  </si>
  <si>
    <t>felhalmozási kiadások  jogcím szerint intézményenként</t>
  </si>
  <si>
    <t>Pénzeszköz átadás</t>
  </si>
  <si>
    <t>2009. évi eredeti ei.</t>
  </si>
  <si>
    <t>Módosító összeg</t>
  </si>
  <si>
    <t>2009. IV. 1-ei mód. ei.</t>
  </si>
  <si>
    <r>
      <t>Felhalmozási bevétel összesen:</t>
    </r>
    <r>
      <rPr>
        <b/>
        <i/>
        <sz val="11"/>
        <rFont val="Times New Roman"/>
        <family val="1"/>
      </rPr>
      <t xml:space="preserve"> </t>
    </r>
  </si>
  <si>
    <r>
      <t>Felhalmozási kiadás összesen:</t>
    </r>
    <r>
      <rPr>
        <b/>
        <i/>
        <sz val="11"/>
        <rFont val="Times New Roman"/>
        <family val="1"/>
      </rPr>
      <t xml:space="preserve"> </t>
    </r>
  </si>
  <si>
    <t xml:space="preserve">          g.) Pénzforgalom nélküli bevétel, felhalm.-i pénzmaradvány</t>
  </si>
  <si>
    <t>Támogatás értékű felhalmozási pénzeszköz átvétel összevontan</t>
  </si>
  <si>
    <t>Er. ei.</t>
  </si>
  <si>
    <t>Mód. ei.</t>
  </si>
  <si>
    <t>Mód. ö.</t>
  </si>
  <si>
    <t>IV. 1-jei Mód. ei.</t>
  </si>
  <si>
    <t>2009. er. ei.</t>
  </si>
  <si>
    <t>IV. 1-ei mód. ei.</t>
  </si>
  <si>
    <t>Támogatás értékű felhalmozási pénzeszköz átvétel felújításra</t>
  </si>
  <si>
    <t>Tám. ért. felhalmozási pénzeszk. átvétel felújításra össz.:</t>
  </si>
  <si>
    <t>II/3. Illyés Gy. Ált. és Műv. Isk.</t>
  </si>
  <si>
    <t>II/4. Brunszvik T. Napközi Otth. Ó.</t>
  </si>
  <si>
    <t>II/5. Teréz A. Szoc. Integr. Int.</t>
  </si>
  <si>
    <t>II/6. Gróf I. Festetics Gy. Műv. Kp.</t>
  </si>
  <si>
    <t>Működési kiadás önk.-i szinten</t>
  </si>
  <si>
    <t>Társult önkm. oktatási célra átvett pénzeszköz</t>
  </si>
  <si>
    <t>EU parlamenti választás</t>
  </si>
  <si>
    <t xml:space="preserve">   Központosított állami támogatás</t>
  </si>
  <si>
    <t>Hévízi Kist. Önkormányz-ainak Többc. T-tól átvett pe.</t>
  </si>
  <si>
    <t>IV.1-i mód ei.</t>
  </si>
  <si>
    <t>Pénzeszköz átadás összevontan</t>
  </si>
  <si>
    <t>Felújításra</t>
  </si>
  <si>
    <t>Beruházásra</t>
  </si>
  <si>
    <t>II/6.  Gróf I. Festetics Gy. Műv. Kp.</t>
  </si>
  <si>
    <t>II/3.  Illyés Gy. Ált. és Műv. Iskola</t>
  </si>
  <si>
    <t>II/5.  Teréz A. Szociális Integr. Int.</t>
  </si>
  <si>
    <t>2009. évi er. ei.</t>
  </si>
  <si>
    <t>IV. 1-i mód. ei.</t>
  </si>
  <si>
    <t>Hévíz gyógyhely városközpont rehabilitációja</t>
  </si>
  <si>
    <t>Orvosi rendelő lift beruházás</t>
  </si>
  <si>
    <t>Babócsay utcai szennyvíz csatorna építés</t>
  </si>
  <si>
    <t>Eon közműfejlesztési hozzájárulás beruházásra (Martinovics utca)</t>
  </si>
  <si>
    <t>Hévízi Önkéntes Tűzoltó Egyesület felújításra</t>
  </si>
  <si>
    <t>Támogatás értékű felhalmozási pénzeszköz átadás</t>
  </si>
  <si>
    <t>Támogatás értékű felhalmozási pénzeszköz átadás összesen:</t>
  </si>
  <si>
    <t>Felhalmozási kölcsön nyújtása lakosságnak</t>
  </si>
  <si>
    <t>Felhalmozási kölcsön nyújtása önkormányzati dolgozóknak</t>
  </si>
  <si>
    <t>Polgár Város Polgármesteri Hivatal felújításra</t>
  </si>
  <si>
    <t>Felhalmozási kölcsön nyújtása összesen:</t>
  </si>
  <si>
    <t>Támogatás értékű pénzeszköz átadás:</t>
  </si>
  <si>
    <t>Er.  ei.</t>
  </si>
  <si>
    <t>II/3. Illyés Gy. Á. és Műv. I.</t>
  </si>
  <si>
    <t>II/5. Teréz A. Sz. I. Int.</t>
  </si>
  <si>
    <t>II/6. Gr. I. Festetics Gy.M.Kp.</t>
  </si>
  <si>
    <t>Működési célú kiadások ö.:</t>
  </si>
  <si>
    <t>EU parlamenti választások</t>
  </si>
  <si>
    <t>Sportintézmények, sport létesítmények műk.</t>
  </si>
  <si>
    <t>Óvodai nevelés</t>
  </si>
  <si>
    <t>IV.I-i. mód. ei.</t>
  </si>
  <si>
    <t>Eredeti ei.</t>
  </si>
  <si>
    <t>Módosított ei.</t>
  </si>
  <si>
    <t>IV.1-i mód. ei.</t>
  </si>
  <si>
    <t>Illyés Gy. Ált. és Műv. Isk.</t>
  </si>
  <si>
    <t>Brunszvik T. N. O. Óvoda</t>
  </si>
  <si>
    <t>Teréz A. Szoc. Integ. Int.</t>
  </si>
  <si>
    <t>Gr. I. Festetics Gy. M. Kp.</t>
  </si>
  <si>
    <t>Mód.</t>
  </si>
  <si>
    <t>Jelzőrendszeres házi segítségny.</t>
  </si>
  <si>
    <t>Egyéb szoc. és gyermekj.szolg.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</si>
  <si>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</si>
  <si>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Nappali oktatás</t>
  </si>
  <si>
    <t xml:space="preserve">      Felhalmozási pénzforgalmi bevétel összesen:</t>
  </si>
  <si>
    <t>3.) Pénzforgalmi bevételek összesen:</t>
  </si>
  <si>
    <t>Működési bevétel összesen:</t>
  </si>
  <si>
    <t xml:space="preserve">   2009. évi kereset-kiegészítés állami tám.</t>
  </si>
  <si>
    <t xml:space="preserve">      a.) Finanszírozási bevételek</t>
  </si>
  <si>
    <t xml:space="preserve">1.) Felhalmozási bevétel </t>
  </si>
  <si>
    <t xml:space="preserve">          f.) Felhalmozási kölcsön-visszatérülés</t>
  </si>
  <si>
    <t xml:space="preserve">     Működési pénzforgalmi bevétel összesen:</t>
  </si>
  <si>
    <t xml:space="preserve">     d.) Pénzforgalom nélküli bevétel, működési pénzmaradvány</t>
  </si>
  <si>
    <t xml:space="preserve">      a.) Finanszírozási kiadások befektetési célú (-)</t>
  </si>
  <si>
    <t xml:space="preserve">2.) Működési bevétel </t>
  </si>
  <si>
    <t xml:space="preserve">1.) Felhalmozási kiadás </t>
  </si>
  <si>
    <t xml:space="preserve">2.) Működési kiadás </t>
  </si>
  <si>
    <t>DRV üzemi területén közösségi funkció kialakítása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</si>
  <si>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</si>
  <si>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</si>
  <si>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</si>
  <si>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</si>
  <si>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</si>
  <si>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</si>
  <si>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</si>
  <si>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</si>
  <si>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</si>
  <si>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</si>
  <si>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</si>
  <si>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</si>
  <si>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</si>
  <si>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Működési kiadás összesen:</t>
  </si>
  <si>
    <t>13. számú melléklet</t>
  </si>
  <si>
    <t>Hunyadi-Marinovics utca TEUT pályázat</t>
  </si>
  <si>
    <t xml:space="preserve">     a.) Intézményi működési bevétel </t>
  </si>
  <si>
    <t xml:space="preserve">          c.) Pénzügyi felhalmozási befektetések </t>
  </si>
  <si>
    <t xml:space="preserve">          b.) Sajátos felhalmozási bevétel</t>
  </si>
  <si>
    <t>32.</t>
  </si>
  <si>
    <t>33.</t>
  </si>
  <si>
    <t>Hévízgyógyfürdő és Szent András K. (Széchenyi szoborhoz)</t>
  </si>
  <si>
    <t>11. számú melléklet</t>
  </si>
  <si>
    <t>intézmények támogatása</t>
  </si>
  <si>
    <t>Működési támogatás</t>
  </si>
  <si>
    <t>Fejlesztési tám.</t>
  </si>
  <si>
    <t>állami</t>
  </si>
  <si>
    <t>II/1.</t>
  </si>
  <si>
    <t>II/2.</t>
  </si>
  <si>
    <t>II/3.</t>
  </si>
  <si>
    <t>II/4.</t>
  </si>
  <si>
    <t>II/5.</t>
  </si>
  <si>
    <t>Költségvetési támogatás összesen:</t>
  </si>
  <si>
    <t>Program megnevezése/ Pályázat kiírója</t>
  </si>
  <si>
    <t>Eredmény</t>
  </si>
  <si>
    <t>Támogatási szerződés száma</t>
  </si>
  <si>
    <t>Átutalt, jóváírt támogatási összeg</t>
  </si>
  <si>
    <t>NYDOP-2007-5.1.1/E (Új Magyarország Fejlesztési Terv)</t>
  </si>
  <si>
    <t>00937-0002</t>
  </si>
  <si>
    <t>Oktatási és Kulturális Minisztérium</t>
  </si>
  <si>
    <t>Nyugat-dunántúli Regionális Fejlesztési Tanács</t>
  </si>
  <si>
    <t>89/2008. (V. 15.) KT. hat.</t>
  </si>
  <si>
    <t>TEUT2008</t>
  </si>
  <si>
    <t>Szilárd útburkolat korszerűsítés</t>
  </si>
  <si>
    <t>Hunyadi-Martinovics u. útburkolat megerősítés</t>
  </si>
  <si>
    <t>Ktgvetési kiad. előirányz.</t>
  </si>
  <si>
    <t>20000178U</t>
  </si>
  <si>
    <t>Államreform Operatív Program</t>
  </si>
  <si>
    <t>115/2008. (VI.24.)</t>
  </si>
  <si>
    <t>ÁROP-1.A.2/A-2008-0047</t>
  </si>
  <si>
    <t>Polgármesteri Hivatalok szervezetfejlesztése</t>
  </si>
  <si>
    <t>Szervezeti és működési rendszer fejlesztése</t>
  </si>
  <si>
    <t>112/2008. (VI. 11.)</t>
  </si>
  <si>
    <t>NYDOP-2007-3.1.1/A</t>
  </si>
  <si>
    <t>Városközpontok funkcióbővítő megújítása a nem megyei jogú városokban</t>
  </si>
  <si>
    <t>Hévíz belváros megújítása, I. ütem</t>
  </si>
  <si>
    <t>Módosított kivitelezési összeg</t>
  </si>
  <si>
    <t>Esélyegyenlőséget, felzárkóztatást segítő támogatás</t>
  </si>
  <si>
    <t>Beilleszkedési, magatartási, tanulási nehézségekkel küződ gyermekek, tanulók felkészítésének támogatása</t>
  </si>
  <si>
    <t>lemondva (Elvonásra vár)</t>
  </si>
  <si>
    <t>Szociális és Munkaügyi Minisztérium</t>
  </si>
  <si>
    <t>SZOC-ITKR-08-0117</t>
  </si>
  <si>
    <t>Jelzőrendszeres házi segítségnyújtás fejlesztése Hévíz kistérségben</t>
  </si>
  <si>
    <t>Jelzőrendszeres ellátás bővítése</t>
  </si>
  <si>
    <t xml:space="preserve">intézményi költségvetés </t>
  </si>
  <si>
    <t>ÁHT266201</t>
  </si>
  <si>
    <t>SZOC-EHS-08-0228</t>
  </si>
  <si>
    <t>Házi segítségnyújtás fejlesztése a Hévízi kistérségben</t>
  </si>
  <si>
    <t>Házi segítségnyújtás önkormányzati anyagi terheinek csökkentése</t>
  </si>
  <si>
    <t>Polgármestei Hivatal összesen:</t>
  </si>
  <si>
    <t>Gróf. I. Festetics György Művelődési Központ:</t>
  </si>
  <si>
    <t>2008-TU-BALATON-2</t>
  </si>
  <si>
    <t>Balatoni Turisztikai Régióban 2008-ban megvalósuló turisztikai vonzerővel bíró regionális rendezvények támogatása</t>
  </si>
  <si>
    <t>A Magyar Borok Ünnepnapjai Hévízen és Kistérségében a Reneszánsz év jegyében</t>
  </si>
  <si>
    <t>Intézményi ktgv. + társpályázó települések ktgv.-e</t>
  </si>
  <si>
    <t>2008-TU-BAL-2-08-04-69</t>
  </si>
  <si>
    <t>Gróf. I. Festetics György Művelődési Központ összesen:</t>
  </si>
  <si>
    <t>Hévíz Város Önkormányzata által benyújtott, folyamatban lévő pályázatok alakulása</t>
  </si>
  <si>
    <t>2008. decenber 31-ig</t>
  </si>
  <si>
    <t>2007. évről áthúzódó pályázat</t>
  </si>
  <si>
    <t>2008. évről áthúzódó pályázatok</t>
  </si>
  <si>
    <t>Bírálat alatt</t>
  </si>
  <si>
    <t>Családsegítő Szolgálat</t>
  </si>
  <si>
    <t>Központi igazgatás</t>
  </si>
  <si>
    <t>Mozgókönyvtári feladatok ellátása</t>
  </si>
  <si>
    <t>Szakképző évfolyam</t>
  </si>
  <si>
    <t>Pedagógiai szakszolgálat</t>
  </si>
  <si>
    <t>Gróf I. Festetics György Művelődési Központ felhalmozási kiadások összesen:</t>
  </si>
  <si>
    <t>Tóvédelmi program</t>
  </si>
  <si>
    <t>Városszemléből adódó feladatok</t>
  </si>
  <si>
    <t>Önkormányzati kinevezett dolgozók juttatása</t>
  </si>
  <si>
    <t>Teréz A. Sz. I. Intézmény Honvéd u-i épületének tűzjelző rendszer kialakítása</t>
  </si>
  <si>
    <t>Egységes közterületi tájékoztató táblarendszer 196/2007. (XII. 18.) KT. hat.</t>
  </si>
  <si>
    <t>Immateriális javak váráslása</t>
  </si>
  <si>
    <t>ÁHT-n kívüli felhalmozási pénzeszköz átvétel</t>
  </si>
  <si>
    <t>38.</t>
  </si>
  <si>
    <t>39.</t>
  </si>
  <si>
    <t>40.</t>
  </si>
  <si>
    <t>41.</t>
  </si>
  <si>
    <t>42.</t>
  </si>
  <si>
    <t>44.</t>
  </si>
  <si>
    <t>45.</t>
  </si>
  <si>
    <t>46.</t>
  </si>
  <si>
    <t>49.</t>
  </si>
  <si>
    <t>50.</t>
  </si>
  <si>
    <t>51.</t>
  </si>
  <si>
    <t>63.</t>
  </si>
  <si>
    <t>Képzőművészeti Lektorátus (Széchenyi szobor)</t>
  </si>
  <si>
    <t>Orvosi rendelő akadálymentesítésére pályázati forrás NFÜ</t>
  </si>
  <si>
    <t>Pénzügyi befektetések</t>
  </si>
  <si>
    <t>I.      Polgármesteri hivatal</t>
  </si>
  <si>
    <t>GAMESZ és int. össz.</t>
  </si>
  <si>
    <t>II/1. GAMESZ</t>
  </si>
  <si>
    <t>II/2. Bibó István AGSZ.</t>
  </si>
  <si>
    <t>II/3. Illyés Gyula Ált.és Műv. Isk.</t>
  </si>
  <si>
    <t>II/4. Brunszvik T. N. O. Ó.</t>
  </si>
  <si>
    <t>Tárgyi eszköz, immateriális javak értékesítése</t>
  </si>
  <si>
    <t>Felhalmozási célú kölcsön visszatérülés</t>
  </si>
  <si>
    <t>Hévíz Város Polgármesteri Hivatal</t>
  </si>
  <si>
    <t>e Ft</t>
  </si>
  <si>
    <t>Megnevezés</t>
  </si>
  <si>
    <t>Honvéd utca járdarekonstrukció, északi oldal (Kossuth u.- Vörösmarty u. közötti szakasz)</t>
  </si>
  <si>
    <t>Szoftvervásárlás, szoftverfejlesztés (pénzügyi integrált rendszer)</t>
  </si>
  <si>
    <t>Templomköz csapadékcsatorna-, útburkolat építése (befejező szakasz)</t>
  </si>
  <si>
    <t>Digitális fényképezőgép vásárlása</t>
  </si>
  <si>
    <t>Laptop vásárlás</t>
  </si>
  <si>
    <r>
      <t>Önkormányzati felhalmozási kiadások mindösszesen:</t>
    </r>
    <r>
      <rPr>
        <b/>
        <sz val="10"/>
        <color indexed="10"/>
        <rFont val="Times New Roman"/>
        <family val="1"/>
      </rPr>
      <t xml:space="preserve"> </t>
    </r>
  </si>
  <si>
    <t>GAMESZ felhalmozási kiadás összesen</t>
  </si>
  <si>
    <t>Ady utcai gyalogátkelőhely létesítése a Vörösmarty u. csatlakozásánál</t>
  </si>
  <si>
    <t>Támogatás értékű felhalmozási pénzeszköz átvétel összesen:</t>
  </si>
  <si>
    <t>ÁHT-n kívüli felhalmozási pénzeszköz átvétel összesen:</t>
  </si>
  <si>
    <t>Lakásépítési kölcsön visszatérülés</t>
  </si>
  <si>
    <t>Sajátos felhalmozási bevétel</t>
  </si>
  <si>
    <t>Támogatás felügyeleti szervtől felhalmozásra</t>
  </si>
  <si>
    <t>Helyi közutak</t>
  </si>
  <si>
    <t>Tulajdoni részesedést jelentő befektetések</t>
  </si>
  <si>
    <t>II/6. Gróf I. Festetics Gy. M. Kp.</t>
  </si>
  <si>
    <t>Működési bevétel összesen</t>
  </si>
  <si>
    <t>II/6.</t>
  </si>
  <si>
    <t>1/c. számú melléklet</t>
  </si>
  <si>
    <t>Szabó L.  utca, Vajda Á. utca felújításának terv., kivit.  (1+1 Ft pályázat)ebből páyázati forrás 10.000 Ft</t>
  </si>
  <si>
    <t>Helyi védelem alá eső épületek felújításának támogatása (16/2007. (VI. 1.) Ör.)</t>
  </si>
  <si>
    <t xml:space="preserve">      a.1.)Hosszú lejáratú fejlesztési hiteltörlesztés </t>
  </si>
  <si>
    <t xml:space="preserve">      a.2.) Értékpapír vásárlás forgatási célú </t>
  </si>
  <si>
    <t>Finanszírozási műveletek összesen:</t>
  </si>
  <si>
    <t>Felújítási  kiadás mindösszesen:</t>
  </si>
  <si>
    <t>Beruházási kiadás mindösszesen:</t>
  </si>
  <si>
    <t>ÁHT-n kívüli fejlesztési pénzeszköz átadás:</t>
  </si>
  <si>
    <t>Felhalmozási kölcsön nyújtása:</t>
  </si>
  <si>
    <t>Halmozódás nélküli felhalm. célú bevétel önk. mindössz.</t>
  </si>
  <si>
    <t>Fejlesztési célú pénzmaradvány visszavétel</t>
  </si>
  <si>
    <t xml:space="preserve">          d.) Támogatás értékű felhalmozási pénzeszköz-átvétel</t>
  </si>
  <si>
    <t xml:space="preserve">          e.) Áht-n kívüli felhalmozási pénzeszköz-átvétel</t>
  </si>
  <si>
    <t>Háziorvosi Szolgálat</t>
  </si>
  <si>
    <t xml:space="preserve">   Gépjárműadó, luxusadó</t>
  </si>
  <si>
    <t>-</t>
  </si>
  <si>
    <t xml:space="preserve">     c.) Támogatás, végleges pénzeszköz átvétel</t>
  </si>
  <si>
    <t xml:space="preserve">          c/1. Állami támogatás</t>
  </si>
  <si>
    <t xml:space="preserve">          c/3. Áht-n kívüli működési pénzeszköz átvétel</t>
  </si>
  <si>
    <t xml:space="preserve">          c/2. Támogatás értékű működési pénzeszköz átvétel</t>
  </si>
  <si>
    <t xml:space="preserve">     e.) ÁHT-n kívüli felhalmozási pénzeszköz-átadás</t>
  </si>
  <si>
    <t xml:space="preserve">     d.) Támogatás értékű felhalmozási pénzeszköz-átadás</t>
  </si>
  <si>
    <t xml:space="preserve">     c.) Tulajdoni részesedést jelentő befektetések</t>
  </si>
  <si>
    <t xml:space="preserve">      a.2.) Értékpapír-beváltás forgatási célú</t>
  </si>
  <si>
    <t xml:space="preserve"> Finanszírozási műveletek összesen:</t>
  </si>
  <si>
    <t xml:space="preserve">      a.)Finanszírozási kiadások</t>
  </si>
  <si>
    <t>Hévíz gyógyhely városközpont közműtérkép</t>
  </si>
  <si>
    <t>Beruházás összesen:</t>
  </si>
  <si>
    <t xml:space="preserve">   Helyi adók, pótlék, bírság</t>
  </si>
  <si>
    <t xml:space="preserve">   Lakbér, talajterhelési díj</t>
  </si>
  <si>
    <t>Gamesz és részben önálló intézményei</t>
  </si>
  <si>
    <t>II/1.  GAMESZ</t>
  </si>
  <si>
    <t>36.</t>
  </si>
  <si>
    <t xml:space="preserve">Pályázat </t>
  </si>
  <si>
    <t>azonosítója</t>
  </si>
  <si>
    <t>címe</t>
  </si>
  <si>
    <t>Tárgyi eszköz értékesítés</t>
  </si>
  <si>
    <t>Vállalkozásoktól szakképzési hozzájárulás átvétele fejlesztésre</t>
  </si>
  <si>
    <r>
      <t>Gépjármű-várakozóhely Építési Alap</t>
    </r>
    <r>
      <rPr>
        <sz val="12"/>
        <color indexed="10"/>
        <rFont val="Times New Roman"/>
        <family val="1"/>
      </rPr>
      <t xml:space="preserve"> </t>
    </r>
  </si>
  <si>
    <t>Felhalmozási célú bevétel mindösszesen:</t>
  </si>
  <si>
    <t>Támogatás felügyeleti szervtől felhalmozásra:</t>
  </si>
  <si>
    <t>Támogatás felügyeleti szervtől</t>
  </si>
  <si>
    <t>Hévíz Szabályozási Tervének módosítása</t>
  </si>
  <si>
    <t>Felhalmozási kölcsön nyújtása</t>
  </si>
  <si>
    <t>Sorszám</t>
  </si>
  <si>
    <t>Nemzeti Kulturális Alap mozi filmek digitalizálása</t>
  </si>
  <si>
    <t>Halmozódás nélküli és felhalmozási célú pénzmaradvány nélküli felhalmozási célú bevétel önk. mindösszesen:</t>
  </si>
  <si>
    <t>Közterület figyelő kamera beszerzése 2 db Móricz Zsigmond u - Fecske u. elágazáshoz, Egregyi u. Zrinyi u. elágazóhoz</t>
  </si>
  <si>
    <t xml:space="preserve">Prémium évek program miatti támogatás </t>
  </si>
  <si>
    <t>Déli elkerülő út tanulmányi terve</t>
  </si>
  <si>
    <t>Brunszvik T.N.O.Ó. Sugár u. épület bővítése, akadálymentesítése I. ütem</t>
  </si>
  <si>
    <t>Játszótérfejlesztés</t>
  </si>
  <si>
    <t>Immateriális javak vásárlása összesen:</t>
  </si>
  <si>
    <t>Észak-nyugati városrész csapadékvíz-csatorna ép. I. ütem (befogadótól Kisfaludy utcáig)</t>
  </si>
  <si>
    <t>Illyés Gyula Általános és Művészeti Iskola fűtés- és világításkorszerűsítés, főépület és tornaterem összekötő folyosó felújítása</t>
  </si>
  <si>
    <t>Környezetvédelmi és Vízügyi Célelőirányzat 2005.</t>
  </si>
  <si>
    <t>II/4.  Brunszvik T. N. O. Óvoda</t>
  </si>
  <si>
    <t>Árpád kori templom és a Római kori villa állagmegóvása</t>
  </si>
  <si>
    <t>Út, járda, csapadékcsatorna felújítása</t>
  </si>
  <si>
    <t>Épületfelújítás</t>
  </si>
  <si>
    <t>Városfejlesztési feladatok érdekében tartalék</t>
  </si>
  <si>
    <t xml:space="preserve">működési célú és egyéb bevételek  </t>
  </si>
  <si>
    <t>saját erő</t>
  </si>
  <si>
    <t>Rendszeres pénzbeli ellátás</t>
  </si>
  <si>
    <t xml:space="preserve">   Átengedett központi adók, SZJA 8 %</t>
  </si>
  <si>
    <t>5.) Pénzforgalom nélküli  kiadás (tartalék)</t>
  </si>
  <si>
    <t>GAMESZ és részben önállóan gazdálkodó int. felhalmozási kiadások összesen:</t>
  </si>
  <si>
    <t>Felügyeleti szervtől felhalmozási célra átadott támogatás (-)</t>
  </si>
  <si>
    <t>Sorsz.</t>
  </si>
  <si>
    <t>1.</t>
  </si>
  <si>
    <t>2.</t>
  </si>
  <si>
    <t>3.</t>
  </si>
  <si>
    <t>4.</t>
  </si>
  <si>
    <t>5.</t>
  </si>
  <si>
    <t>Bibó István AGSZ felhalmozási kiadás összesen:</t>
  </si>
  <si>
    <t>Pénzmaradvány</t>
  </si>
  <si>
    <t>Illyés Gyula Ált. és Műv. Iskola</t>
  </si>
  <si>
    <t>Teréz Anya Szociális Integrált Intézmény</t>
  </si>
  <si>
    <t>Szociális étkeztetés</t>
  </si>
  <si>
    <t>1/c/1. számú melléklet</t>
  </si>
  <si>
    <t>1/b. számú melléklet</t>
  </si>
  <si>
    <t>1/e. számú melléklet</t>
  </si>
  <si>
    <t>Teréz Anya Szociális Integrált Intézmény felhalmozási kiadások összesen:</t>
  </si>
  <si>
    <t>Önkorm.int.ell.szolg.</t>
  </si>
  <si>
    <t>Technikai személyzet</t>
  </si>
  <si>
    <t>Ápolás, gondozás, otthoni ellátás</t>
  </si>
  <si>
    <t>T/7. számú táblázat</t>
  </si>
  <si>
    <t>Összesen:</t>
  </si>
  <si>
    <t>Hévíz Város Önkormányzat</t>
  </si>
  <si>
    <t>létszámkeret</t>
  </si>
  <si>
    <t>Intézmény</t>
  </si>
  <si>
    <t>Munkaviszonyban foglalk.</t>
  </si>
  <si>
    <t>Főfoglalkozási köztisztviselő</t>
  </si>
  <si>
    <t>Közalkalmazott</t>
  </si>
  <si>
    <t>Összesen</t>
  </si>
  <si>
    <t>Létszámkeret</t>
  </si>
  <si>
    <t>Főfoglalkozású</t>
  </si>
  <si>
    <t>Részfoglalkozású</t>
  </si>
  <si>
    <t>Polgármesteri Hiv. összesen:</t>
  </si>
  <si>
    <t>GAMESZ</t>
  </si>
  <si>
    <t>Felhalmozási célú pénzmaradvány (-)</t>
  </si>
  <si>
    <t>Hévíz Város Polgármesteri Hivatala</t>
  </si>
  <si>
    <t>működési célú és egyéb bevételek</t>
  </si>
  <si>
    <t>Intézményi működési bevétel</t>
  </si>
  <si>
    <t>Sajátos működési bevétel</t>
  </si>
  <si>
    <t>Támogatás, végleges pénzeszköz átvétel</t>
  </si>
  <si>
    <t>Lapkiadás</t>
  </si>
  <si>
    <t>Magasépítőipar</t>
  </si>
  <si>
    <t>Utazásszervezés</t>
  </si>
  <si>
    <t>Saját v. bérelt ingatlan hasznosítás</t>
  </si>
  <si>
    <t>Területi igazgatási szervek</t>
  </si>
  <si>
    <t xml:space="preserve">   Műszak</t>
  </si>
  <si>
    <t>Igazgatás</t>
  </si>
  <si>
    <t>Közterület-felügyelet</t>
  </si>
  <si>
    <t>Okmányiroda</t>
  </si>
  <si>
    <t>Város és községgazdálkodás</t>
  </si>
  <si>
    <t>Önkormányzatok elszámolása</t>
  </si>
  <si>
    <t xml:space="preserve">   Normatív állami támogatás</t>
  </si>
  <si>
    <t xml:space="preserve">   Normatív kötött felhaszn. tám.</t>
  </si>
  <si>
    <t>Önkormányzati Minisztérium</t>
  </si>
  <si>
    <t>34.</t>
  </si>
  <si>
    <t>35.</t>
  </si>
  <si>
    <t>37.</t>
  </si>
  <si>
    <t>Gépek, berendezések beszerzése</t>
  </si>
  <si>
    <t>Felújítás összesen:</t>
  </si>
  <si>
    <t>Felújítások ÁFÁ-ja:</t>
  </si>
  <si>
    <t>Beruházás</t>
  </si>
  <si>
    <t>Gépek, berendezések beszerzése összesen:</t>
  </si>
  <si>
    <t>Beruházások összesen:</t>
  </si>
  <si>
    <t>Beruházások mindösszesen:</t>
  </si>
  <si>
    <t>Polgármesteri hivatal felhalmozási kiadásai összesen:</t>
  </si>
  <si>
    <t>kiadási tartalék</t>
  </si>
  <si>
    <t>Céltartalék</t>
  </si>
  <si>
    <t>Pályázati Alap</t>
  </si>
  <si>
    <t>Környezetvédelmi programtól adódó feladatok</t>
  </si>
  <si>
    <t>Polgármesteri hatáskörben felhasználható</t>
  </si>
  <si>
    <t>Polgármesteri hivatal céltartalék összesen:</t>
  </si>
  <si>
    <t>Általános tartalék</t>
  </si>
  <si>
    <t>Testületi hatáskörben felhasználható</t>
  </si>
  <si>
    <t>Általános tartalék összesen:</t>
  </si>
  <si>
    <t>Kiadási tartalék mindösszesen:</t>
  </si>
  <si>
    <t>Felhalmozási célú pénzmaradvány</t>
  </si>
  <si>
    <t>1/b/1. számú melléklet</t>
  </si>
  <si>
    <t>II/5. Teréz Anya Szociális Int.Int.</t>
  </si>
  <si>
    <t xml:space="preserve">Telekértékesítés </t>
  </si>
  <si>
    <t>Támogatás értékű felhalmozási pénzeszköz átvétel</t>
  </si>
  <si>
    <t>Intézményfinanszírozás</t>
  </si>
  <si>
    <t>Működési célú és egyéb bevételek összesen</t>
  </si>
  <si>
    <t>II. GAMESZ és részben önállóan gazd. int. ö.:</t>
  </si>
  <si>
    <t>Eon közműfejlesztési hozzájárulás (Martinovics utca)</t>
  </si>
  <si>
    <t>2009. évi költségvetési rendelet</t>
  </si>
  <si>
    <t>ÁHT-n kívüli fejlesztési pénzeszköz átadás</t>
  </si>
  <si>
    <t>ÁHT-n kívüli fejlesztési pénzeszköz  átadás összesen:</t>
  </si>
  <si>
    <t>Ingatlanok beruházása</t>
  </si>
  <si>
    <t>Felújítások mindösszesen:</t>
  </si>
  <si>
    <t>Ingatlanok beruházása összesen:</t>
  </si>
  <si>
    <t>Felhalmozási támogatás intézmények részére</t>
  </si>
  <si>
    <t>Polgármesteri Hivatal</t>
  </si>
  <si>
    <t>4.) Finanszírozási műveletek</t>
  </si>
  <si>
    <t>II/2.  Bibó István AGSZ</t>
  </si>
  <si>
    <t>Dologi jellegű és egyéb folyó kiadás</t>
  </si>
  <si>
    <t>Ellátottak pénzbeli juttatása</t>
  </si>
  <si>
    <t>Szociálpol. juttatás</t>
  </si>
  <si>
    <t>II. GAMESZ és részben önálló int. össz.:</t>
  </si>
  <si>
    <t>1/d. számú melléklet</t>
  </si>
  <si>
    <t>működési és egyéb kiadásai kiemelt előirányzatonként</t>
  </si>
  <si>
    <t xml:space="preserve">Személyi juttatás </t>
  </si>
  <si>
    <t>Támogatás értékű és ÁHT-n kívüli működési célú pe. átadás</t>
  </si>
  <si>
    <t>Munkaadót terhelő járulék</t>
  </si>
  <si>
    <t xml:space="preserve">     f.) Felhalmozási kölcsön nyújtása</t>
  </si>
  <si>
    <t>Vörösmarty utca 39. szám előtti gyalogátkelőhely kiépítése</t>
  </si>
  <si>
    <t>43.</t>
  </si>
  <si>
    <t>47.</t>
  </si>
  <si>
    <t>48.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</si>
  <si>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</si>
  <si>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</si>
  <si>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</si>
  <si>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</si>
  <si>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</si>
  <si>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</si>
  <si>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</si>
  <si>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</si>
  <si>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</si>
  <si>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</si>
  <si>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</si>
  <si>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64.</t>
  </si>
  <si>
    <t>65.</t>
  </si>
  <si>
    <t>66.</t>
  </si>
  <si>
    <t>67.</t>
  </si>
  <si>
    <t>68.</t>
  </si>
  <si>
    <t>69.</t>
  </si>
  <si>
    <t>70.</t>
  </si>
  <si>
    <t>71.</t>
  </si>
  <si>
    <t>Háziorvosi szolgálat (orvosi ügyelet)</t>
  </si>
  <si>
    <t>Családsegítés</t>
  </si>
  <si>
    <t>Egyéb kulturális tevékenység</t>
  </si>
  <si>
    <t>1/d/1. számú melléklet</t>
  </si>
  <si>
    <t>Személyi juttatás összesen</t>
  </si>
  <si>
    <t>Szociálpolitikai juttatás</t>
  </si>
  <si>
    <t>Magasépítés</t>
  </si>
  <si>
    <t>Közutak, hidak üzemeltetése</t>
  </si>
  <si>
    <t>Ingatlanhasznosítás</t>
  </si>
  <si>
    <t>Területi körzeti igazgatás</t>
  </si>
  <si>
    <t xml:space="preserve">     gyámügy</t>
  </si>
  <si>
    <t xml:space="preserve">     műszak</t>
  </si>
  <si>
    <t>Területi körz. ig. összesen:</t>
  </si>
  <si>
    <t>Város- és községgazd.</t>
  </si>
  <si>
    <t>Közvilágítás</t>
  </si>
  <si>
    <t>Állategészségügy</t>
  </si>
  <si>
    <t>Eseti pénzbeni ellátás</t>
  </si>
  <si>
    <t>Szennyvíz-elvezetés és kezelés</t>
  </si>
  <si>
    <t>Munkaadót terhelő elvonás</t>
  </si>
  <si>
    <t>Dologi jellegű kiadás, egyéb folyó kiadás</t>
  </si>
  <si>
    <t>Támogatás értékű működési pénzeszköz átadás</t>
  </si>
  <si>
    <t>ÁHT-n kívüli működési pénzeszköz átadás</t>
  </si>
  <si>
    <t>Felhalmozási és tőkejellegű bevétel</t>
  </si>
  <si>
    <t>Polgármesteri hivatal</t>
  </si>
  <si>
    <t>Tárgyi eszközök értékesítése</t>
  </si>
  <si>
    <t>Ingatlanértékesítés</t>
  </si>
  <si>
    <t xml:space="preserve">Gépkocsiértékesítés 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</si>
  <si>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</si>
  <si>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</si>
  <si>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</si>
  <si>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</si>
  <si>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</si>
  <si>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Gépjármű várakozóhely megváltás</t>
  </si>
  <si>
    <t>Felhalmozási célú kölcsön-visszatérülés</t>
  </si>
  <si>
    <t>Felhalmozási célú kölcsön-visszatérülés összesen:</t>
  </si>
  <si>
    <t>Polgármesteri hivatal mindösszesen:</t>
  </si>
  <si>
    <t>Fejlesztési célú pénzmaradvány</t>
  </si>
  <si>
    <t>Gróf I. Festetics György Művelődési Központ</t>
  </si>
  <si>
    <t>Gróf I. Festetics György Művelődési Központ össz.:</t>
  </si>
  <si>
    <t>GAMESZ és intézményei felhalmozási bev. összesen:</t>
  </si>
  <si>
    <t>Tárgyi eszközök, immateriális javak értékesítése össz.:</t>
  </si>
  <si>
    <t>Bibó István AGSZ. össz.:</t>
  </si>
  <si>
    <t>Teréz Anya Szociális Integrált Intézmény össz.:</t>
  </si>
  <si>
    <t>I.     Polgármesteri hivatal</t>
  </si>
  <si>
    <t xml:space="preserve">      a.1.) Értékpapír-beváltás befektetés célú</t>
  </si>
  <si>
    <t>Saját v. bérelt ingatlan hasznosítása (parkolási rendszer üzemeltetése)</t>
  </si>
  <si>
    <t>Számítástechnikai eszközök beszerzése</t>
  </si>
  <si>
    <t>Beruházás áfája</t>
  </si>
  <si>
    <t>Kisegítő mezőgazd.szolg.</t>
  </si>
  <si>
    <t>Karbantartó részleg</t>
  </si>
  <si>
    <t>Köztemető</t>
  </si>
  <si>
    <t>Köztisztasági tevékenység</t>
  </si>
  <si>
    <t>Orvosi ügyeleti szolgálat</t>
  </si>
  <si>
    <t>Takarítónő, mosónő</t>
  </si>
  <si>
    <t>GAMESZ összesen:</t>
  </si>
  <si>
    <t>Bibó István AGSZ.</t>
  </si>
  <si>
    <t>Pedagógus</t>
  </si>
  <si>
    <t>Kollégium</t>
  </si>
  <si>
    <t>Bibó AGSZ. összesen:</t>
  </si>
  <si>
    <t>Illyés Gyula Ált. és M. Isk.</t>
  </si>
  <si>
    <t>Napközi</t>
  </si>
  <si>
    <t>Alapfokú művészeti oktatás</t>
  </si>
  <si>
    <t>Illyés Gyula Ált. és Műv. Isk. össz.:</t>
  </si>
  <si>
    <t>Brunszvik Teréz N. O. Óvoda</t>
  </si>
  <si>
    <t xml:space="preserve">Óvónő </t>
  </si>
  <si>
    <t>Kisegítő személyzet</t>
  </si>
  <si>
    <t>Brunszvik T. N. O Óvoda össz.:</t>
  </si>
  <si>
    <t>Teréz A. Szoc. Integr. Int.</t>
  </si>
  <si>
    <t>Házi segítségnyújtás</t>
  </si>
  <si>
    <t>Nappali szociális ellátás</t>
  </si>
  <si>
    <t>Védőnő</t>
  </si>
  <si>
    <t>Konyha</t>
  </si>
  <si>
    <t>Gróf I. Festetics Gy. Műv. Kp.</t>
  </si>
  <si>
    <t>Intézményvezető</t>
  </si>
  <si>
    <t>Intézményvezető helyettes</t>
  </si>
  <si>
    <t>Gazdasági ügyintéző</t>
  </si>
  <si>
    <t>Művelődésszervezés</t>
  </si>
  <si>
    <t>Városi könyvtár</t>
  </si>
  <si>
    <t>Műv. szerv. és könyvt. techn. sz.</t>
  </si>
  <si>
    <t>Fontana Filmszínház</t>
  </si>
  <si>
    <t>Muzeális  Gyűjtemény</t>
  </si>
  <si>
    <t>Múzeum és filmszính. techn. szem.</t>
  </si>
  <si>
    <t>Gr. I. Festetics Gy. Műv. Kp. ö.:</t>
  </si>
  <si>
    <t>GAMESZ és int. összesen:</t>
  </si>
  <si>
    <t>Mindösszesen:</t>
  </si>
  <si>
    <t>1. számú melléklet</t>
  </si>
  <si>
    <t>Pénzügyi mérleg</t>
  </si>
  <si>
    <t>BEVÉTELEK</t>
  </si>
  <si>
    <t xml:space="preserve">     b.) Sajátos működési bevétel</t>
  </si>
  <si>
    <t xml:space="preserve">          Támogatás, végleges pénzeszköz-átvétel összesen:</t>
  </si>
  <si>
    <t>BEVÉTELEK összesen:</t>
  </si>
  <si>
    <t>BEVÉTELEK mindösszesen:</t>
  </si>
  <si>
    <t>KIADÁSOK</t>
  </si>
  <si>
    <t xml:space="preserve">     a.) Felújítás</t>
  </si>
  <si>
    <t xml:space="preserve">     b.) Beruházás</t>
  </si>
  <si>
    <t xml:space="preserve">     a.) Személyi jellegű kiadás</t>
  </si>
  <si>
    <t xml:space="preserve">     b.) Munkaadót terhelő járulék</t>
  </si>
  <si>
    <t xml:space="preserve">     c.) Dologi jellegű kiadás, egyéb folyó kiadás</t>
  </si>
  <si>
    <t xml:space="preserve">     d.) Támogatás értékű működési kiadás</t>
  </si>
  <si>
    <t xml:space="preserve">     e.) ÁHT-n kívüli működési pénzeszköz átadás</t>
  </si>
  <si>
    <t xml:space="preserve">     f.)  Ellátottak pénzbeli juttatása</t>
  </si>
  <si>
    <t xml:space="preserve">     g.) Szociálpolitikai juttatás</t>
  </si>
  <si>
    <t>Pénzforgalmi kiadások összesen:</t>
  </si>
  <si>
    <t>KIADÁSOK mindösszesen:</t>
  </si>
  <si>
    <t xml:space="preserve">          a.) Tárgyi eszközök, immateriális javak értékesítése</t>
  </si>
  <si>
    <t>Működési célú és egyéb bevételek össz.:</t>
  </si>
  <si>
    <t>72.</t>
  </si>
  <si>
    <t>73.</t>
  </si>
  <si>
    <t>74.</t>
  </si>
  <si>
    <t>75.</t>
  </si>
  <si>
    <t>76.</t>
  </si>
  <si>
    <t>77.</t>
  </si>
  <si>
    <t>78.</t>
  </si>
  <si>
    <t>79.</t>
  </si>
  <si>
    <t>célja</t>
  </si>
  <si>
    <t>KT hat. száma</t>
  </si>
  <si>
    <t>Beruházás bekerülési értéke</t>
  </si>
  <si>
    <t>Pályázott összeg</t>
  </si>
  <si>
    <t>Önerő</t>
  </si>
  <si>
    <t>Nyugat-dunántúli Operatív Program</t>
  </si>
  <si>
    <t>103/2007. (VII. 10.)</t>
  </si>
  <si>
    <t>Alapszintű közszolgáltatások fejlesztésének támogatása</t>
  </si>
  <si>
    <t>Orvosi rendelő (Hévíz, József A. u. 2.) akadálymentesítése</t>
  </si>
  <si>
    <t>Támogatási intenzitás (%)</t>
  </si>
  <si>
    <t>Adatok e Ft-ban</t>
  </si>
  <si>
    <t>Önerő forrása</t>
  </si>
  <si>
    <t>Pályázati alap</t>
  </si>
  <si>
    <t>Polgármesteri Hivatal:</t>
  </si>
  <si>
    <t>Hévíz gyógyhely városközpont rehabilitációja megvalósíthatósági tanulmányterv</t>
  </si>
  <si>
    <t>Orvosi rendelő akadálymentesítése</t>
  </si>
  <si>
    <t xml:space="preserve">Illyés Gyula Általános és Művészeti Iskola geotermikus energia tervdokumentáció </t>
  </si>
  <si>
    <t>Települési Környezetvédelmi program és Helyi Hulladékgazd. terv felülvizsgálata</t>
  </si>
  <si>
    <t>Közvilágítás bővítése: Dombi sétány, Martinovics u., Petőfi u-ból induló lépcsősor, Budai Nagy Antal u.</t>
  </si>
  <si>
    <t xml:space="preserve">Közlekedési koncepció </t>
  </si>
  <si>
    <t>Bartók Béla u III. szakasz (déli ág) út felújítása</t>
  </si>
  <si>
    <t xml:space="preserve">Polgármesteri Hivatal akadálymentesítése (főbejárat átép. mosdók átalakítása) </t>
  </si>
  <si>
    <t>Martinovics utcai járdaépítés</t>
  </si>
  <si>
    <t>Jókai utca út, járda, csapadékvíz csatorna felújítása</t>
  </si>
  <si>
    <t>Római utca járda tervezés</t>
  </si>
  <si>
    <t>Csokonai utca szennyvízcsatorna tervezése</t>
  </si>
  <si>
    <t>Büki utca csapadékvíz rendezése, zárt rendszer kiépítése</t>
  </si>
  <si>
    <t>Egregyi utca járda felújítás tervezése</t>
  </si>
  <si>
    <t>2 db 600 literes hűtőszekrény vásárlás</t>
  </si>
  <si>
    <t>1 db szeletelőgép beszerzése</t>
  </si>
  <si>
    <t>Szakképzési évfolyam részére szakmai eszköz beszerzés</t>
  </si>
  <si>
    <t>Mosogatógép beszerzés</t>
  </si>
  <si>
    <t>IV. 1-i rend. ei.</t>
  </si>
  <si>
    <t>IV. 1-i mód.</t>
  </si>
  <si>
    <t>Brunszvik T. Napközi O. Óvoda Egregyi u. épület infrastruktúra fejl. (világítás korsz., szigetelés, akadályment.)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</si>
</sst>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3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8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6" fillId="0" borderId="0" xfId="0" applyFont="1" applyAlignment="1">
      <alignment/>
    </xf>
    <xf numFmtId="3" fontId="6" fillId="0" borderId="0" xfId="0" applyNumberFormat="1" applyFont="1" applyAlignment="1">
      <alignment/>
    </xf>
    <xf numFmtId="0" fontId="1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" fillId="0" borderId="0" xfId="19" applyFont="1">
      <alignment/>
      <protection/>
    </xf>
    <xf numFmtId="0" fontId="12" fillId="0" borderId="0" xfId="19" applyFont="1" applyAlignment="1">
      <alignment horizontal="center"/>
      <protection/>
    </xf>
    <xf numFmtId="0" fontId="12" fillId="0" borderId="0" xfId="19" applyFont="1">
      <alignment/>
      <protection/>
    </xf>
    <xf numFmtId="0" fontId="3" fillId="0" borderId="0" xfId="19" applyFont="1">
      <alignment/>
      <protection/>
    </xf>
    <xf numFmtId="0" fontId="2" fillId="0" borderId="0" xfId="19" applyFont="1" applyAlignment="1">
      <alignment horizontal="center"/>
      <protection/>
    </xf>
    <xf numFmtId="0" fontId="11" fillId="0" borderId="0" xfId="19" applyFont="1">
      <alignment/>
      <protection/>
    </xf>
    <xf numFmtId="0" fontId="4" fillId="0" borderId="0" xfId="19" applyFont="1" applyBorder="1" applyAlignment="1">
      <alignment horizontal="center" vertical="center" wrapText="1"/>
      <protection/>
    </xf>
    <xf numFmtId="0" fontId="11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7" fillId="0" borderId="0" xfId="19" applyFont="1" applyBorder="1">
      <alignment/>
      <protection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20" applyFont="1" applyBorder="1" applyAlignment="1">
      <alignment horizontal="center"/>
      <protection/>
    </xf>
    <xf numFmtId="0" fontId="9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1" fillId="0" borderId="0" xfId="20" applyFont="1">
      <alignment/>
      <protection/>
    </xf>
    <xf numFmtId="0" fontId="4" fillId="0" borderId="0" xfId="20" applyFont="1" applyAlignment="1">
      <alignment horizontal="left" vertical="center" wrapText="1"/>
      <protection/>
    </xf>
    <xf numFmtId="0" fontId="11" fillId="0" borderId="0" xfId="20" applyFont="1" applyAlignment="1">
      <alignment horizontal="center" vertical="center" wrapText="1"/>
      <protection/>
    </xf>
    <xf numFmtId="0" fontId="11" fillId="0" borderId="0" xfId="20" applyFont="1" applyAlignment="1">
      <alignment horizontal="left" vertical="center" wrapText="1"/>
      <protection/>
    </xf>
    <xf numFmtId="3" fontId="11" fillId="0" borderId="0" xfId="20" applyNumberFormat="1" applyFont="1">
      <alignment/>
      <protection/>
    </xf>
    <xf numFmtId="0" fontId="21" fillId="0" borderId="0" xfId="20" applyFont="1" applyAlignment="1">
      <alignment horizontal="left" vertical="center" wrapText="1"/>
      <protection/>
    </xf>
    <xf numFmtId="3" fontId="4" fillId="0" borderId="0" xfId="20" applyNumberFormat="1" applyFont="1">
      <alignment/>
      <protection/>
    </xf>
    <xf numFmtId="0" fontId="4" fillId="0" borderId="0" xfId="20" applyFont="1">
      <alignment/>
      <protection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1" xfId="0" applyFont="1" applyBorder="1" applyAlignment="1">
      <alignment horizontal="center"/>
    </xf>
    <xf numFmtId="0" fontId="4" fillId="0" borderId="1" xfId="19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4" fillId="0" borderId="1" xfId="20" applyFont="1" applyBorder="1" applyAlignment="1">
      <alignment horizontal="center" vertical="center"/>
      <protection/>
    </xf>
    <xf numFmtId="0" fontId="8" fillId="0" borderId="0" xfId="0" applyFont="1" applyAlignment="1">
      <alignment/>
    </xf>
    <xf numFmtId="3" fontId="18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" xfId="20" applyFont="1" applyBorder="1" applyAlignment="1">
      <alignment horizontal="center" textRotation="90"/>
      <protection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textRotation="90"/>
    </xf>
    <xf numFmtId="0" fontId="7" fillId="0" borderId="0" xfId="0" applyFont="1" applyBorder="1" applyAlignment="1">
      <alignment/>
    </xf>
    <xf numFmtId="0" fontId="25" fillId="0" borderId="0" xfId="20" applyFont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26" fillId="0" borderId="3" xfId="0" applyFont="1" applyBorder="1" applyAlignment="1">
      <alignment/>
    </xf>
    <xf numFmtId="0" fontId="26" fillId="0" borderId="3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26" fillId="0" borderId="1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6" fillId="0" borderId="2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7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3" fontId="9" fillId="0" borderId="0" xfId="0" applyNumberFormat="1" applyFont="1" applyFill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1" xfId="0" applyFont="1" applyBorder="1" applyAlignment="1">
      <alignment horizontal="center" wrapText="1"/>
    </xf>
    <xf numFmtId="3" fontId="9" fillId="0" borderId="1" xfId="0" applyNumberFormat="1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3" fontId="20" fillId="0" borderId="0" xfId="20" applyNumberFormat="1" applyFont="1">
      <alignment/>
      <protection/>
    </xf>
    <xf numFmtId="0" fontId="20" fillId="0" borderId="0" xfId="20" applyFont="1" applyAlignment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11" fillId="0" borderId="0" xfId="20" applyFont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10" fillId="0" borderId="5" xfId="0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/>
    </xf>
    <xf numFmtId="0" fontId="4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Alignment="1">
      <alignment horizontal="right" vertical="center"/>
    </xf>
    <xf numFmtId="0" fontId="9" fillId="0" borderId="0" xfId="19" applyFont="1" applyBorder="1">
      <alignment/>
      <protection/>
    </xf>
    <xf numFmtId="3" fontId="9" fillId="0" borderId="0" xfId="19" applyNumberFormat="1" applyFont="1" applyBorder="1">
      <alignment/>
      <protection/>
    </xf>
    <xf numFmtId="3" fontId="9" fillId="0" borderId="0" xfId="19" applyNumberFormat="1" applyFont="1">
      <alignment/>
      <protection/>
    </xf>
    <xf numFmtId="3" fontId="7" fillId="0" borderId="0" xfId="19" applyNumberFormat="1" applyFont="1" applyBorder="1">
      <alignment/>
      <protection/>
    </xf>
    <xf numFmtId="0" fontId="9" fillId="0" borderId="0" xfId="19" applyFont="1">
      <alignment/>
      <protection/>
    </xf>
    <xf numFmtId="3" fontId="16" fillId="0" borderId="0" xfId="19" applyNumberFormat="1" applyFont="1" applyBorder="1">
      <alignment/>
      <protection/>
    </xf>
    <xf numFmtId="0" fontId="8" fillId="0" borderId="0" xfId="19" applyFont="1" applyBorder="1">
      <alignment/>
      <protection/>
    </xf>
    <xf numFmtId="3" fontId="8" fillId="0" borderId="0" xfId="19" applyNumberFormat="1" applyFont="1" applyBorder="1">
      <alignment/>
      <protection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 wrapText="1"/>
    </xf>
    <xf numFmtId="0" fontId="11" fillId="0" borderId="0" xfId="20" applyFont="1" applyFill="1" applyAlignment="1">
      <alignment horizontal="left" vertical="center" wrapText="1"/>
      <protection/>
    </xf>
    <xf numFmtId="0" fontId="29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0" fontId="10" fillId="0" borderId="4" xfId="0" applyFont="1" applyBorder="1" applyAlignment="1">
      <alignment horizontal="center"/>
    </xf>
    <xf numFmtId="14" fontId="1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19" applyFont="1" applyBorder="1" applyAlignment="1">
      <alignment horizontal="center" vertical="center" wrapText="1"/>
      <protection/>
    </xf>
    <xf numFmtId="0" fontId="4" fillId="0" borderId="8" xfId="19" applyFont="1" applyBorder="1" applyAlignment="1">
      <alignment horizontal="center" vertical="center" wrapText="1"/>
      <protection/>
    </xf>
    <xf numFmtId="0" fontId="4" fillId="0" borderId="9" xfId="19" applyFont="1" applyBorder="1" applyAlignment="1">
      <alignment horizontal="center" vertical="center" wrapText="1"/>
      <protection/>
    </xf>
    <xf numFmtId="0" fontId="4" fillId="0" borderId="4" xfId="19" applyFont="1" applyBorder="1" applyAlignment="1">
      <alignment horizontal="center" vertical="center" wrapText="1"/>
      <protection/>
    </xf>
    <xf numFmtId="0" fontId="4" fillId="0" borderId="5" xfId="19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19" applyFont="1" applyBorder="1" applyAlignment="1">
      <alignment horizontal="right"/>
      <protection/>
    </xf>
    <xf numFmtId="0" fontId="4" fillId="0" borderId="1" xfId="19" applyFont="1" applyBorder="1" applyAlignment="1">
      <alignment horizontal="center" vertical="center" wrapText="1"/>
      <protection/>
    </xf>
    <xf numFmtId="0" fontId="4" fillId="0" borderId="10" xfId="19" applyFont="1" applyBorder="1" applyAlignment="1">
      <alignment horizontal="center" vertical="center" wrapText="1"/>
      <protection/>
    </xf>
    <xf numFmtId="0" fontId="4" fillId="0" borderId="11" xfId="19" applyFont="1" applyBorder="1" applyAlignment="1">
      <alignment horizontal="center" vertical="center" wrapText="1"/>
      <protection/>
    </xf>
    <xf numFmtId="0" fontId="4" fillId="0" borderId="12" xfId="19" applyFont="1" applyBorder="1" applyAlignment="1">
      <alignment horizontal="center" vertical="center" wrapText="1"/>
      <protection/>
    </xf>
    <xf numFmtId="0" fontId="2" fillId="0" borderId="0" xfId="19" applyFont="1" applyAlignment="1">
      <alignment horizontal="center"/>
      <protection/>
    </xf>
    <xf numFmtId="0" fontId="4" fillId="0" borderId="7" xfId="19" applyFont="1" applyBorder="1" applyAlignment="1">
      <alignment horizontal="center" vertical="center" wrapText="1"/>
      <protection/>
    </xf>
    <xf numFmtId="0" fontId="4" fillId="0" borderId="3" xfId="19" applyFont="1" applyBorder="1" applyAlignment="1">
      <alignment horizontal="center" vertical="center" wrapText="1"/>
      <protection/>
    </xf>
    <xf numFmtId="0" fontId="4" fillId="0" borderId="6" xfId="19" applyFont="1" applyBorder="1" applyAlignment="1">
      <alignment horizontal="center" vertical="center" wrapText="1"/>
      <protection/>
    </xf>
    <xf numFmtId="0" fontId="4" fillId="0" borderId="13" xfId="19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right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0" xfId="20" applyFont="1" applyAlignment="1">
      <alignment horizontal="right"/>
      <protection/>
    </xf>
    <xf numFmtId="0" fontId="4" fillId="0" borderId="2" xfId="20" applyFont="1" applyBorder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Kiss Anita" xfId="19"/>
    <cellStyle name="Normál_konc. 2005. év tábl.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82"/>
  <sheetViews>
    <sheetView workbookViewId="0" topLeftCell="A1">
      <selection activeCell="D82" sqref="D82"/>
    </sheetView>
  </sheetViews>
  <sheetFormatPr defaultColWidth="9.140625" defaultRowHeight="12.75"/>
  <cols>
    <col min="1" max="1" width="56.140625" style="11" customWidth="1"/>
    <col min="2" max="2" width="10.7109375" style="151" customWidth="1"/>
    <col min="3" max="3" width="9.140625" style="11" bestFit="1" customWidth="1"/>
    <col min="4" max="4" width="10.140625" style="11" bestFit="1" customWidth="1"/>
    <col min="5" max="16384" width="9.140625" style="11" customWidth="1"/>
  </cols>
  <sheetData>
    <row r="1" spans="2:4" ht="15">
      <c r="B1" s="198" t="s">
        <v>528</v>
      </c>
      <c r="C1" s="198"/>
      <c r="D1" s="198"/>
    </row>
    <row r="2" spans="1:4" ht="15">
      <c r="A2" s="197" t="s">
        <v>338</v>
      </c>
      <c r="B2" s="197"/>
      <c r="C2" s="197"/>
      <c r="D2" s="197"/>
    </row>
    <row r="3" spans="1:4" ht="15">
      <c r="A3" s="197" t="s">
        <v>400</v>
      </c>
      <c r="B3" s="197"/>
      <c r="C3" s="197"/>
      <c r="D3" s="197"/>
    </row>
    <row r="4" spans="1:4" ht="15">
      <c r="A4" s="197" t="s">
        <v>529</v>
      </c>
      <c r="B4" s="197"/>
      <c r="C4" s="197"/>
      <c r="D4" s="197"/>
    </row>
    <row r="5" spans="1:4" ht="15">
      <c r="A5" s="197" t="s">
        <v>229</v>
      </c>
      <c r="B5" s="197"/>
      <c r="C5" s="197"/>
      <c r="D5" s="197"/>
    </row>
    <row r="6" ht="15">
      <c r="A6" s="31"/>
    </row>
    <row r="9" spans="1:4" ht="25.5">
      <c r="A9" s="28" t="s">
        <v>230</v>
      </c>
      <c r="B9" s="6" t="s">
        <v>30</v>
      </c>
      <c r="C9" s="6" t="s">
        <v>31</v>
      </c>
      <c r="D9" s="6" t="s">
        <v>32</v>
      </c>
    </row>
    <row r="11" ht="15">
      <c r="A11" s="152" t="s">
        <v>530</v>
      </c>
    </row>
    <row r="13" ht="15">
      <c r="A13" s="21" t="s">
        <v>101</v>
      </c>
    </row>
    <row r="14" spans="1:4" ht="15">
      <c r="A14" s="11" t="s">
        <v>547</v>
      </c>
      <c r="B14" s="153">
        <v>27670</v>
      </c>
      <c r="D14" s="34">
        <f aca="true" t="shared" si="0" ref="D14:D19">SUM(B14:C14)</f>
        <v>27670</v>
      </c>
    </row>
    <row r="15" spans="1:4" ht="15">
      <c r="A15" s="11" t="s">
        <v>128</v>
      </c>
      <c r="B15" s="153">
        <v>1300</v>
      </c>
      <c r="D15" s="34">
        <f t="shared" si="0"/>
        <v>1300</v>
      </c>
    </row>
    <row r="16" spans="1:4" ht="15">
      <c r="A16" s="11" t="s">
        <v>127</v>
      </c>
      <c r="B16" s="153">
        <v>300</v>
      </c>
      <c r="D16" s="34">
        <f t="shared" si="0"/>
        <v>300</v>
      </c>
    </row>
    <row r="17" spans="1:4" ht="15">
      <c r="A17" s="11" t="s">
        <v>261</v>
      </c>
      <c r="B17" s="153">
        <v>14483</v>
      </c>
      <c r="D17" s="34">
        <f t="shared" si="0"/>
        <v>14483</v>
      </c>
    </row>
    <row r="18" spans="1:4" ht="15">
      <c r="A18" s="11" t="s">
        <v>262</v>
      </c>
      <c r="B18" s="153"/>
      <c r="D18" s="34">
        <f t="shared" si="0"/>
        <v>0</v>
      </c>
    </row>
    <row r="19" spans="1:4" ht="15">
      <c r="A19" s="11" t="s">
        <v>102</v>
      </c>
      <c r="B19" s="153">
        <v>3686</v>
      </c>
      <c r="D19" s="34">
        <f t="shared" si="0"/>
        <v>3686</v>
      </c>
    </row>
    <row r="20" spans="1:4" ht="15">
      <c r="A20" s="21" t="s">
        <v>96</v>
      </c>
      <c r="B20" s="35">
        <f>SUM(B14:B19)</f>
        <v>47439</v>
      </c>
      <c r="C20" s="35">
        <f>SUM(C14:C19)</f>
        <v>0</v>
      </c>
      <c r="D20" s="35">
        <f>SUM(D14:D19)</f>
        <v>47439</v>
      </c>
    </row>
    <row r="21" spans="1:4" ht="15">
      <c r="A21" s="11" t="s">
        <v>35</v>
      </c>
      <c r="B21" s="34">
        <v>744936</v>
      </c>
      <c r="D21" s="34">
        <f>SUM(B21:C21)</f>
        <v>744936</v>
      </c>
    </row>
    <row r="22" spans="1:4" ht="15">
      <c r="A22" s="21" t="s">
        <v>33</v>
      </c>
      <c r="B22" s="35">
        <f>SUM(B20:B21)</f>
        <v>792375</v>
      </c>
      <c r="C22" s="35">
        <f>SUM(C20:C21)</f>
        <v>0</v>
      </c>
      <c r="D22" s="35">
        <f>SUM(D20:D21)</f>
        <v>792375</v>
      </c>
    </row>
    <row r="23" spans="2:4" ht="15">
      <c r="B23" s="153"/>
      <c r="D23" s="34"/>
    </row>
    <row r="24" spans="1:4" ht="15">
      <c r="A24" s="21" t="s">
        <v>106</v>
      </c>
      <c r="B24" s="153"/>
      <c r="D24" s="34"/>
    </row>
    <row r="25" spans="1:4" ht="15">
      <c r="A25" s="11" t="s">
        <v>126</v>
      </c>
      <c r="B25" s="153">
        <v>266327</v>
      </c>
      <c r="D25" s="34">
        <f aca="true" t="shared" si="1" ref="D25:D30">SUM(B25:C25)</f>
        <v>266327</v>
      </c>
    </row>
    <row r="26" spans="1:4" ht="15">
      <c r="A26" s="11" t="s">
        <v>531</v>
      </c>
      <c r="B26" s="153">
        <v>785424</v>
      </c>
      <c r="D26" s="34">
        <f t="shared" si="1"/>
        <v>785424</v>
      </c>
    </row>
    <row r="27" spans="1:4" ht="15">
      <c r="A27" s="11" t="s">
        <v>266</v>
      </c>
      <c r="B27" s="153"/>
      <c r="D27" s="34">
        <f t="shared" si="1"/>
        <v>0</v>
      </c>
    </row>
    <row r="28" spans="1:4" ht="15">
      <c r="A28" s="11" t="s">
        <v>267</v>
      </c>
      <c r="B28" s="154">
        <v>817136</v>
      </c>
      <c r="C28" s="34">
        <v>8649</v>
      </c>
      <c r="D28" s="34">
        <f t="shared" si="1"/>
        <v>825785</v>
      </c>
    </row>
    <row r="29" spans="1:4" ht="15">
      <c r="A29" s="11" t="s">
        <v>269</v>
      </c>
      <c r="B29" s="153">
        <v>111711</v>
      </c>
      <c r="C29" s="34">
        <v>-7614</v>
      </c>
      <c r="D29" s="34">
        <f t="shared" si="1"/>
        <v>104097</v>
      </c>
    </row>
    <row r="30" spans="1:4" ht="15">
      <c r="A30" s="11" t="s">
        <v>268</v>
      </c>
      <c r="B30" s="153">
        <v>2475</v>
      </c>
      <c r="C30" s="34"/>
      <c r="D30" s="34">
        <f t="shared" si="1"/>
        <v>2475</v>
      </c>
    </row>
    <row r="31" spans="1:4" ht="15">
      <c r="A31" s="83" t="s">
        <v>532</v>
      </c>
      <c r="B31" s="155">
        <f>SUM(B28:B30)</f>
        <v>931322</v>
      </c>
      <c r="C31" s="155">
        <f>SUM(C28:C30)</f>
        <v>1035</v>
      </c>
      <c r="D31" s="155">
        <f>SUM(D28:D30)</f>
        <v>932357</v>
      </c>
    </row>
    <row r="32" spans="1:4" ht="15">
      <c r="A32" s="21" t="s">
        <v>103</v>
      </c>
      <c r="B32" s="35">
        <f>B25+B26+B31</f>
        <v>1983073</v>
      </c>
      <c r="C32" s="35">
        <f>C25+C26+C31</f>
        <v>1035</v>
      </c>
      <c r="D32" s="35">
        <f>D25+D26+D31</f>
        <v>1984108</v>
      </c>
    </row>
    <row r="33" spans="1:4" ht="15">
      <c r="A33" s="11" t="s">
        <v>104</v>
      </c>
      <c r="B33" s="153">
        <v>275894</v>
      </c>
      <c r="C33" s="34"/>
      <c r="D33" s="34">
        <f>SUM(B33:C33)</f>
        <v>275894</v>
      </c>
    </row>
    <row r="34" spans="1:4" ht="15">
      <c r="A34" s="21" t="s">
        <v>98</v>
      </c>
      <c r="B34" s="35">
        <f>B32+B33</f>
        <v>2258967</v>
      </c>
      <c r="C34" s="35">
        <f>C32+C33</f>
        <v>1035</v>
      </c>
      <c r="D34" s="35">
        <f>D32+D33</f>
        <v>2260002</v>
      </c>
    </row>
    <row r="35" spans="1:4" ht="15">
      <c r="A35" s="21"/>
      <c r="B35" s="35"/>
      <c r="C35" s="34"/>
      <c r="D35" s="34"/>
    </row>
    <row r="36" spans="1:4" ht="15">
      <c r="A36" s="21" t="s">
        <v>97</v>
      </c>
      <c r="B36" s="35">
        <f>B20+B32</f>
        <v>2030512</v>
      </c>
      <c r="C36" s="35">
        <f>C20+C32</f>
        <v>1035</v>
      </c>
      <c r="D36" s="35">
        <f>D20+D32</f>
        <v>2031547</v>
      </c>
    </row>
    <row r="37" spans="1:4" ht="15">
      <c r="A37" s="21"/>
      <c r="B37" s="35"/>
      <c r="C37" s="34"/>
      <c r="D37" s="34"/>
    </row>
    <row r="38" spans="1:4" ht="15">
      <c r="A38" s="21" t="s">
        <v>533</v>
      </c>
      <c r="B38" s="35">
        <f>B36+B33+B21</f>
        <v>3051342</v>
      </c>
      <c r="C38" s="35">
        <f>C36+C33+C21</f>
        <v>1035</v>
      </c>
      <c r="D38" s="35">
        <f>D36+D33+D21</f>
        <v>3052377</v>
      </c>
    </row>
    <row r="39" spans="1:4" ht="15">
      <c r="A39" s="99" t="s">
        <v>408</v>
      </c>
      <c r="B39" s="156"/>
      <c r="C39" s="34"/>
      <c r="D39" s="34"/>
    </row>
    <row r="40" spans="1:4" ht="15">
      <c r="A40" s="98" t="s">
        <v>100</v>
      </c>
      <c r="B40" s="154"/>
      <c r="C40" s="34"/>
      <c r="D40" s="34"/>
    </row>
    <row r="41" spans="1:4" ht="15">
      <c r="A41" s="98" t="s">
        <v>487</v>
      </c>
      <c r="B41" s="154">
        <v>9420</v>
      </c>
      <c r="C41" s="34"/>
      <c r="D41" s="34">
        <f>SUM(B41:C41)</f>
        <v>9420</v>
      </c>
    </row>
    <row r="42" spans="1:4" ht="15">
      <c r="A42" s="98" t="s">
        <v>273</v>
      </c>
      <c r="B42" s="154" t="s">
        <v>94</v>
      </c>
      <c r="C42" s="34"/>
      <c r="D42" s="34">
        <f>SUM(B42:C42)</f>
        <v>0</v>
      </c>
    </row>
    <row r="43" spans="1:4" ht="15">
      <c r="A43" s="98" t="s">
        <v>105</v>
      </c>
      <c r="B43" s="154"/>
      <c r="C43" s="34"/>
      <c r="D43" s="34">
        <f>SUM(B43:C43)</f>
        <v>0</v>
      </c>
    </row>
    <row r="44" spans="1:4" ht="15">
      <c r="A44" s="99" t="s">
        <v>274</v>
      </c>
      <c r="B44" s="157">
        <f>SUM(B41:B42)-B43</f>
        <v>9420</v>
      </c>
      <c r="C44" s="157">
        <f>SUM(C41:C42)-C43</f>
        <v>0</v>
      </c>
      <c r="D44" s="157">
        <f>SUM(D41:D42)-D43</f>
        <v>9420</v>
      </c>
    </row>
    <row r="45" spans="1:4" ht="15">
      <c r="A45" s="99" t="s">
        <v>534</v>
      </c>
      <c r="B45" s="157">
        <f>B38+B44</f>
        <v>3060762</v>
      </c>
      <c r="C45" s="157">
        <f>C38+C44</f>
        <v>1035</v>
      </c>
      <c r="D45" s="157">
        <f>D38+D44</f>
        <v>3061797</v>
      </c>
    </row>
    <row r="46" ht="93" customHeight="1">
      <c r="D46" s="34"/>
    </row>
    <row r="47" spans="1:4" ht="25.5">
      <c r="A47" s="28" t="s">
        <v>230</v>
      </c>
      <c r="B47" s="6" t="s">
        <v>30</v>
      </c>
      <c r="C47" s="6" t="s">
        <v>31</v>
      </c>
      <c r="D47" s="6" t="s">
        <v>32</v>
      </c>
    </row>
    <row r="48" ht="15">
      <c r="D48" s="34"/>
    </row>
    <row r="49" spans="1:4" ht="15">
      <c r="A49" s="152" t="s">
        <v>535</v>
      </c>
      <c r="B49" s="153"/>
      <c r="D49" s="34"/>
    </row>
    <row r="50" spans="1:4" ht="15">
      <c r="A50" s="160"/>
      <c r="B50" s="153"/>
      <c r="D50" s="34"/>
    </row>
    <row r="51" spans="1:4" ht="15">
      <c r="A51" s="21" t="s">
        <v>107</v>
      </c>
      <c r="B51" s="153"/>
      <c r="D51" s="34"/>
    </row>
    <row r="52" spans="1:4" ht="15">
      <c r="A52" s="11" t="s">
        <v>536</v>
      </c>
      <c r="B52" s="153">
        <v>134502</v>
      </c>
      <c r="C52" s="34">
        <v>-6599</v>
      </c>
      <c r="D52" s="34">
        <f>SUM(B52:C52)</f>
        <v>127903</v>
      </c>
    </row>
    <row r="53" spans="1:4" ht="15">
      <c r="A53" s="11" t="s">
        <v>537</v>
      </c>
      <c r="B53" s="34">
        <v>212151</v>
      </c>
      <c r="C53" s="34">
        <v>183431</v>
      </c>
      <c r="D53" s="34">
        <f>SUM(B53:C53)</f>
        <v>395582</v>
      </c>
    </row>
    <row r="54" spans="1:4" ht="15">
      <c r="A54" s="11" t="s">
        <v>272</v>
      </c>
      <c r="B54" s="153"/>
      <c r="C54" s="34"/>
      <c r="D54" s="34"/>
    </row>
    <row r="55" spans="1:4" ht="15">
      <c r="A55" s="11" t="s">
        <v>271</v>
      </c>
      <c r="B55" s="153"/>
      <c r="C55" s="34">
        <v>20</v>
      </c>
      <c r="D55" s="34">
        <f>SUM(B55:C55)</f>
        <v>20</v>
      </c>
    </row>
    <row r="56" spans="1:4" ht="15">
      <c r="A56" s="11" t="s">
        <v>270</v>
      </c>
      <c r="B56" s="153">
        <v>2250</v>
      </c>
      <c r="C56" s="34">
        <v>1500</v>
      </c>
      <c r="D56" s="34">
        <f>SUM(B56:C56)</f>
        <v>3750</v>
      </c>
    </row>
    <row r="57" spans="1:4" ht="15">
      <c r="A57" s="11" t="s">
        <v>419</v>
      </c>
      <c r="B57" s="153">
        <v>3000</v>
      </c>
      <c r="C57" s="34">
        <v>1000</v>
      </c>
      <c r="D57" s="34">
        <f>SUM(B57:C57)</f>
        <v>4000</v>
      </c>
    </row>
    <row r="58" spans="1:4" ht="15">
      <c r="A58" s="11" t="s">
        <v>25</v>
      </c>
      <c r="B58" s="153"/>
      <c r="C58" s="34"/>
      <c r="D58" s="34"/>
    </row>
    <row r="59" spans="1:4" ht="15">
      <c r="A59" s="21" t="s">
        <v>34</v>
      </c>
      <c r="B59" s="161">
        <f>SUM(B52:B58)</f>
        <v>351903</v>
      </c>
      <c r="C59" s="161">
        <f>SUM(C52:C58)</f>
        <v>179352</v>
      </c>
      <c r="D59" s="161">
        <f>SUM(D52:D58)</f>
        <v>531255</v>
      </c>
    </row>
    <row r="60" spans="1:4" ht="15">
      <c r="A60" s="21"/>
      <c r="B60" s="161"/>
      <c r="C60" s="34"/>
      <c r="D60" s="34"/>
    </row>
    <row r="61" spans="1:4" ht="15">
      <c r="A61" s="21" t="s">
        <v>108</v>
      </c>
      <c r="B61" s="153"/>
      <c r="C61" s="34"/>
      <c r="D61" s="34"/>
    </row>
    <row r="62" spans="1:4" ht="15">
      <c r="A62" s="11" t="s">
        <v>538</v>
      </c>
      <c r="B62" s="153">
        <v>862393</v>
      </c>
      <c r="C62" s="34">
        <v>-131</v>
      </c>
      <c r="D62" s="34">
        <f aca="true" t="shared" si="2" ref="D62:D68">SUM(B62:C62)</f>
        <v>862262</v>
      </c>
    </row>
    <row r="63" spans="1:4" ht="15">
      <c r="A63" s="11" t="s">
        <v>539</v>
      </c>
      <c r="B63" s="153">
        <v>247900</v>
      </c>
      <c r="C63" s="34">
        <v>-62</v>
      </c>
      <c r="D63" s="34">
        <f t="shared" si="2"/>
        <v>247838</v>
      </c>
    </row>
    <row r="64" spans="1:4" ht="15">
      <c r="A64" s="11" t="s">
        <v>540</v>
      </c>
      <c r="B64" s="153">
        <v>517430</v>
      </c>
      <c r="C64" s="34">
        <v>598</v>
      </c>
      <c r="D64" s="34">
        <f t="shared" si="2"/>
        <v>518028</v>
      </c>
    </row>
    <row r="65" spans="1:4" ht="15">
      <c r="A65" s="11" t="s">
        <v>541</v>
      </c>
      <c r="B65" s="153">
        <v>52646</v>
      </c>
      <c r="C65" s="34"/>
      <c r="D65" s="34">
        <f t="shared" si="2"/>
        <v>52646</v>
      </c>
    </row>
    <row r="66" spans="1:4" ht="15">
      <c r="A66" s="11" t="s">
        <v>542</v>
      </c>
      <c r="B66" s="153">
        <v>77955</v>
      </c>
      <c r="C66" s="34">
        <v>-1050</v>
      </c>
      <c r="D66" s="34">
        <f t="shared" si="2"/>
        <v>76905</v>
      </c>
    </row>
    <row r="67" spans="1:4" ht="15">
      <c r="A67" s="11" t="s">
        <v>543</v>
      </c>
      <c r="B67" s="153">
        <v>2400</v>
      </c>
      <c r="C67" s="34"/>
      <c r="D67" s="34">
        <f t="shared" si="2"/>
        <v>2400</v>
      </c>
    </row>
    <row r="68" spans="1:4" ht="15">
      <c r="A68" s="11" t="s">
        <v>544</v>
      </c>
      <c r="B68" s="153">
        <v>34635</v>
      </c>
      <c r="C68" s="34"/>
      <c r="D68" s="34">
        <f t="shared" si="2"/>
        <v>34635</v>
      </c>
    </row>
    <row r="69" spans="1:4" ht="15">
      <c r="A69" s="21" t="s">
        <v>123</v>
      </c>
      <c r="B69" s="161">
        <f>SUM(B62:B68)</f>
        <v>1795359</v>
      </c>
      <c r="C69" s="161">
        <f>SUM(C62:C68)</f>
        <v>-645</v>
      </c>
      <c r="D69" s="161">
        <f>SUM(D62:D68)</f>
        <v>1794714</v>
      </c>
    </row>
    <row r="70" spans="1:4" ht="15">
      <c r="A70" s="21" t="s">
        <v>545</v>
      </c>
      <c r="B70" s="161">
        <f>B59+B69</f>
        <v>2147262</v>
      </c>
      <c r="C70" s="161">
        <f>C59+C69</f>
        <v>178707</v>
      </c>
      <c r="D70" s="161">
        <f>D59+D69</f>
        <v>2325969</v>
      </c>
    </row>
    <row r="71" spans="1:4" ht="15">
      <c r="A71" s="21"/>
      <c r="B71" s="161"/>
      <c r="C71" s="34"/>
      <c r="D71" s="34"/>
    </row>
    <row r="72" spans="1:4" ht="15">
      <c r="A72" s="21" t="s">
        <v>408</v>
      </c>
      <c r="B72" s="153"/>
      <c r="C72" s="34"/>
      <c r="D72" s="34"/>
    </row>
    <row r="73" spans="1:4" ht="15">
      <c r="A73" s="11" t="s">
        <v>275</v>
      </c>
      <c r="B73" s="153"/>
      <c r="C73" s="34"/>
      <c r="D73" s="34"/>
    </row>
    <row r="74" spans="1:4" ht="15">
      <c r="A74" s="11" t="s">
        <v>252</v>
      </c>
      <c r="B74" s="153">
        <v>37500</v>
      </c>
      <c r="C74" s="34"/>
      <c r="D74" s="34">
        <f>SUM(B74:C74)</f>
        <v>37500</v>
      </c>
    </row>
    <row r="75" spans="1:4" ht="15">
      <c r="A75" s="11" t="s">
        <v>253</v>
      </c>
      <c r="B75" s="153"/>
      <c r="C75" s="34"/>
      <c r="D75" s="34"/>
    </row>
    <row r="76" spans="1:4" ht="15">
      <c r="A76" s="21" t="s">
        <v>254</v>
      </c>
      <c r="B76" s="161">
        <f>SUM(B74:B75)</f>
        <v>37500</v>
      </c>
      <c r="C76" s="161">
        <f>SUM(C74:C75)</f>
        <v>0</v>
      </c>
      <c r="D76" s="161">
        <f>SUM(D74:D75)</f>
        <v>37500</v>
      </c>
    </row>
    <row r="77" spans="1:4" ht="15">
      <c r="A77" s="21"/>
      <c r="B77" s="161"/>
      <c r="C77" s="34"/>
      <c r="D77" s="34"/>
    </row>
    <row r="78" spans="1:4" ht="15">
      <c r="A78" s="21" t="s">
        <v>315</v>
      </c>
      <c r="B78" s="161">
        <v>876000</v>
      </c>
      <c r="C78" s="35">
        <v>-177672</v>
      </c>
      <c r="D78" s="35">
        <f>SUM(B78:C78)</f>
        <v>698328</v>
      </c>
    </row>
    <row r="79" spans="1:4" ht="15">
      <c r="A79" s="21"/>
      <c r="B79" s="161"/>
      <c r="C79" s="34"/>
      <c r="D79" s="34"/>
    </row>
    <row r="80" spans="1:4" ht="15">
      <c r="A80" s="21" t="s">
        <v>546</v>
      </c>
      <c r="B80" s="161">
        <f>B70+B75+B78+B74</f>
        <v>3060762</v>
      </c>
      <c r="C80" s="161">
        <f>C70+C75+C78+C74</f>
        <v>1035</v>
      </c>
      <c r="D80" s="161">
        <f>D70+D75+D78+D74</f>
        <v>3061797</v>
      </c>
    </row>
    <row r="82" ht="15">
      <c r="B82" s="34"/>
    </row>
  </sheetData>
  <mergeCells count="5">
    <mergeCell ref="A5:D5"/>
    <mergeCell ref="B1:D1"/>
    <mergeCell ref="A2:D2"/>
    <mergeCell ref="A3:D3"/>
    <mergeCell ref="A4:D4"/>
  </mergeCells>
  <printOptions/>
  <pageMargins left="0.7874015748031497" right="0.5905511811023623" top="0.7874015748031497" bottom="0.7874015748031497" header="0.5118110236220472" footer="0.5118110236220472"/>
  <pageSetup fitToHeight="2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workbookViewId="0" topLeftCell="A1">
      <selection activeCell="A30" sqref="A30"/>
    </sheetView>
  </sheetViews>
  <sheetFormatPr defaultColWidth="9.140625" defaultRowHeight="12.75"/>
  <cols>
    <col min="1" max="1" width="54.00390625" style="1" customWidth="1"/>
    <col min="2" max="2" width="8.7109375" style="1" customWidth="1"/>
    <col min="3" max="3" width="10.7109375" style="1" customWidth="1"/>
    <col min="4" max="4" width="11.140625" style="1" customWidth="1"/>
    <col min="5" max="16384" width="9.140625" style="1" customWidth="1"/>
  </cols>
  <sheetData>
    <row r="1" spans="1:4" ht="15.75">
      <c r="A1" s="190" t="s">
        <v>331</v>
      </c>
      <c r="B1" s="190"/>
      <c r="C1" s="190"/>
      <c r="D1" s="190"/>
    </row>
    <row r="2" spans="1:4" ht="15" customHeight="1">
      <c r="A2" s="189" t="s">
        <v>338</v>
      </c>
      <c r="B2" s="189"/>
      <c r="C2" s="189"/>
      <c r="D2" s="189"/>
    </row>
    <row r="3" spans="1:4" ht="15" customHeight="1">
      <c r="A3" s="189" t="s">
        <v>400</v>
      </c>
      <c r="B3" s="189"/>
      <c r="C3" s="189"/>
      <c r="D3" s="189"/>
    </row>
    <row r="4" spans="1:4" ht="15" customHeight="1">
      <c r="A4" s="189" t="s">
        <v>381</v>
      </c>
      <c r="B4" s="189"/>
      <c r="C4" s="189"/>
      <c r="D4" s="189"/>
    </row>
    <row r="5" spans="1:4" ht="15" customHeight="1">
      <c r="A5" s="189" t="s">
        <v>229</v>
      </c>
      <c r="B5" s="189"/>
      <c r="C5" s="189"/>
      <c r="D5" s="189"/>
    </row>
    <row r="6" s="10" customFormat="1" ht="19.5" customHeight="1"/>
    <row r="7" spans="1:2" s="10" customFormat="1" ht="19.5" customHeight="1">
      <c r="A7" s="4"/>
      <c r="B7" s="4"/>
    </row>
    <row r="8" spans="1:4" ht="28.5">
      <c r="A8" s="5" t="s">
        <v>230</v>
      </c>
      <c r="B8" s="28" t="s">
        <v>84</v>
      </c>
      <c r="C8" s="28" t="s">
        <v>31</v>
      </c>
      <c r="D8" s="28" t="s">
        <v>85</v>
      </c>
    </row>
    <row r="9" spans="1:2" ht="19.5" customHeight="1">
      <c r="A9" s="29"/>
      <c r="B9" s="29"/>
    </row>
    <row r="10" ht="19.5" customHeight="1">
      <c r="A10" s="61" t="s">
        <v>382</v>
      </c>
    </row>
    <row r="11" ht="19.5" customHeight="1">
      <c r="A11" s="30" t="s">
        <v>466</v>
      </c>
    </row>
    <row r="12" spans="1:4" ht="19.5" customHeight="1">
      <c r="A12" s="1" t="s">
        <v>383</v>
      </c>
      <c r="B12" s="8">
        <v>685000</v>
      </c>
      <c r="C12" s="8">
        <v>-176832</v>
      </c>
      <c r="D12" s="8">
        <f>SUM(B12:C12)</f>
        <v>508168</v>
      </c>
    </row>
    <row r="13" spans="1:4" ht="19.5" customHeight="1">
      <c r="A13" s="1" t="s">
        <v>310</v>
      </c>
      <c r="B13" s="8">
        <v>35000</v>
      </c>
      <c r="C13" s="8"/>
      <c r="D13" s="8">
        <f aca="true" t="shared" si="0" ref="D13:D25">SUM(B13:C13)</f>
        <v>35000</v>
      </c>
    </row>
    <row r="14" spans="1:4" ht="19.5" customHeight="1">
      <c r="A14" s="1" t="s">
        <v>384</v>
      </c>
      <c r="B14" s="8">
        <v>2000</v>
      </c>
      <c r="C14" s="8"/>
      <c r="D14" s="8">
        <f t="shared" si="0"/>
        <v>2000</v>
      </c>
    </row>
    <row r="15" spans="1:4" ht="19.5" customHeight="1">
      <c r="A15" s="1" t="s">
        <v>24</v>
      </c>
      <c r="B15" s="8">
        <v>1000</v>
      </c>
      <c r="C15" s="8"/>
      <c r="D15" s="8">
        <f t="shared" si="0"/>
        <v>1000</v>
      </c>
    </row>
    <row r="16" spans="1:4" ht="19.5" customHeight="1">
      <c r="A16" s="1" t="s">
        <v>198</v>
      </c>
      <c r="B16" s="8">
        <v>2000</v>
      </c>
      <c r="C16" s="8"/>
      <c r="D16" s="8">
        <f t="shared" si="0"/>
        <v>2000</v>
      </c>
    </row>
    <row r="17" spans="1:4" ht="19.5" customHeight="1">
      <c r="A17" s="1" t="s">
        <v>199</v>
      </c>
      <c r="B17" s="8">
        <v>3000</v>
      </c>
      <c r="C17" s="8"/>
      <c r="D17" s="8">
        <f t="shared" si="0"/>
        <v>3000</v>
      </c>
    </row>
    <row r="18" spans="1:4" ht="19.5" customHeight="1">
      <c r="A18" s="1" t="s">
        <v>288</v>
      </c>
      <c r="B18" s="8">
        <v>54215</v>
      </c>
      <c r="C18" s="8"/>
      <c r="D18" s="8">
        <f t="shared" si="0"/>
        <v>54215</v>
      </c>
    </row>
    <row r="19" spans="1:4" ht="19.5" customHeight="1">
      <c r="A19" s="1" t="s">
        <v>200</v>
      </c>
      <c r="B19" s="8">
        <v>75000</v>
      </c>
      <c r="C19" s="8"/>
      <c r="D19" s="8">
        <f t="shared" si="0"/>
        <v>75000</v>
      </c>
    </row>
    <row r="20" spans="1:4" ht="19.5" customHeight="1">
      <c r="A20" s="62" t="s">
        <v>385</v>
      </c>
      <c r="B20" s="8">
        <v>3000</v>
      </c>
      <c r="C20" s="8">
        <v>-690</v>
      </c>
      <c r="D20" s="8">
        <f t="shared" si="0"/>
        <v>2310</v>
      </c>
    </row>
    <row r="21" spans="1:4" s="81" customFormat="1" ht="30">
      <c r="A21" s="122" t="s">
        <v>251</v>
      </c>
      <c r="B21" s="8">
        <v>2000</v>
      </c>
      <c r="C21" s="32"/>
      <c r="D21" s="8">
        <f t="shared" si="0"/>
        <v>2000</v>
      </c>
    </row>
    <row r="22" spans="1:4" s="7" customFormat="1" ht="19.5" customHeight="1">
      <c r="A22" s="63" t="s">
        <v>386</v>
      </c>
      <c r="B22" s="9">
        <f>SUM(B12:B21)</f>
        <v>862215</v>
      </c>
      <c r="C22" s="9">
        <f>SUM(C12:C21)</f>
        <v>-177522</v>
      </c>
      <c r="D22" s="9">
        <f>SUM(D12:D21)</f>
        <v>684693</v>
      </c>
    </row>
    <row r="23" spans="1:4" ht="19.5" customHeight="1">
      <c r="A23" s="62"/>
      <c r="B23" s="8"/>
      <c r="C23" s="8"/>
      <c r="D23" s="8">
        <f t="shared" si="0"/>
        <v>0</v>
      </c>
    </row>
    <row r="24" spans="1:4" ht="19.5" customHeight="1">
      <c r="A24" s="61" t="s">
        <v>387</v>
      </c>
      <c r="B24" s="8"/>
      <c r="C24" s="8"/>
      <c r="D24" s="8">
        <f t="shared" si="0"/>
        <v>0</v>
      </c>
    </row>
    <row r="25" spans="1:4" ht="19.5" customHeight="1">
      <c r="A25" s="1" t="s">
        <v>388</v>
      </c>
      <c r="B25" s="8">
        <v>13785</v>
      </c>
      <c r="C25" s="8">
        <v>-150</v>
      </c>
      <c r="D25" s="8">
        <f t="shared" si="0"/>
        <v>13635</v>
      </c>
    </row>
    <row r="26" spans="1:4" s="7" customFormat="1" ht="19.5" customHeight="1">
      <c r="A26" s="7" t="s">
        <v>389</v>
      </c>
      <c r="B26" s="9">
        <f>SUM(B25:B25)</f>
        <v>13785</v>
      </c>
      <c r="C26" s="9">
        <f>SUM(C25:C25)</f>
        <v>-150</v>
      </c>
      <c r="D26" s="9">
        <f>SUM(D25:D25)</f>
        <v>13635</v>
      </c>
    </row>
    <row r="27" spans="2:4" ht="19.5" customHeight="1">
      <c r="B27" s="8"/>
      <c r="C27" s="8"/>
      <c r="D27" s="8"/>
    </row>
    <row r="28" spans="1:4" s="7" customFormat="1" ht="19.5" customHeight="1">
      <c r="A28" s="7" t="s">
        <v>390</v>
      </c>
      <c r="B28" s="9">
        <f>B22+B26</f>
        <v>876000</v>
      </c>
      <c r="C28" s="9">
        <f>C22+C26</f>
        <v>-177672</v>
      </c>
      <c r="D28" s="9">
        <f>D22+D26</f>
        <v>698328</v>
      </c>
    </row>
    <row r="29" s="7" customFormat="1" ht="19.5" customHeight="1">
      <c r="B29" s="9"/>
    </row>
    <row r="30" ht="19.5" customHeight="1">
      <c r="A30" s="64"/>
    </row>
    <row r="31" ht="15" customHeight="1"/>
  </sheetData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Q17"/>
  <sheetViews>
    <sheetView workbookViewId="0" topLeftCell="A1">
      <selection activeCell="H21" sqref="H21"/>
    </sheetView>
  </sheetViews>
  <sheetFormatPr defaultColWidth="9.140625" defaultRowHeight="12.75"/>
  <cols>
    <col min="1" max="1" width="4.140625" style="1" customWidth="1"/>
    <col min="2" max="2" width="25.140625" style="1" customWidth="1"/>
    <col min="3" max="3" width="8.421875" style="1" bestFit="1" customWidth="1"/>
    <col min="4" max="4" width="4.8515625" style="1" customWidth="1"/>
    <col min="5" max="5" width="8.421875" style="1" bestFit="1" customWidth="1"/>
    <col min="6" max="6" width="7.28125" style="1" bestFit="1" customWidth="1"/>
    <col min="7" max="7" width="5.00390625" style="1" customWidth="1"/>
    <col min="8" max="8" width="8.8515625" style="1" customWidth="1"/>
    <col min="9" max="9" width="8.421875" style="1" bestFit="1" customWidth="1"/>
    <col min="10" max="10" width="7.00390625" style="1" bestFit="1" customWidth="1"/>
    <col min="11" max="11" width="11.28125" style="1" bestFit="1" customWidth="1"/>
    <col min="12" max="12" width="6.140625" style="1" bestFit="1" customWidth="1"/>
    <col min="13" max="13" width="4.8515625" style="1" customWidth="1"/>
    <col min="14" max="14" width="6.7109375" style="1" customWidth="1"/>
    <col min="15" max="15" width="9.00390625" style="1" customWidth="1"/>
    <col min="16" max="16" width="7.00390625" style="1" bestFit="1" customWidth="1"/>
    <col min="17" max="17" width="8.57421875" style="1" customWidth="1"/>
    <col min="18" max="16384" width="9.140625" style="1" customWidth="1"/>
  </cols>
  <sheetData>
    <row r="1" spans="9:17" ht="15.75">
      <c r="I1" s="190" t="s">
        <v>132</v>
      </c>
      <c r="J1" s="190"/>
      <c r="K1" s="190"/>
      <c r="L1" s="190"/>
      <c r="M1" s="190"/>
      <c r="N1" s="190"/>
      <c r="O1" s="190"/>
      <c r="P1" s="190"/>
      <c r="Q1" s="190"/>
    </row>
    <row r="2" spans="1:17" ht="15.75">
      <c r="A2" s="189" t="s">
        <v>338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</row>
    <row r="3" spans="1:17" ht="15.75">
      <c r="A3" s="189" t="s">
        <v>400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</row>
    <row r="4" spans="1:17" ht="15.75">
      <c r="A4" s="189" t="s">
        <v>133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</row>
    <row r="5" spans="1:17" ht="19.5" customHeight="1">
      <c r="A5" s="189" t="s">
        <v>229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</row>
    <row r="6" ht="19.5" customHeight="1"/>
    <row r="7" ht="19.5" customHeight="1"/>
    <row r="8" spans="1:17" s="7" customFormat="1" ht="19.5" customHeight="1">
      <c r="A8" s="235" t="s">
        <v>230</v>
      </c>
      <c r="B8" s="235"/>
      <c r="C8" s="237" t="s">
        <v>134</v>
      </c>
      <c r="D8" s="237"/>
      <c r="E8" s="237"/>
      <c r="F8" s="237"/>
      <c r="G8" s="237"/>
      <c r="H8" s="237"/>
      <c r="I8" s="237"/>
      <c r="J8" s="237"/>
      <c r="K8" s="237"/>
      <c r="L8" s="238" t="s">
        <v>135</v>
      </c>
      <c r="M8" s="239"/>
      <c r="N8" s="240"/>
      <c r="O8" s="235" t="s">
        <v>344</v>
      </c>
      <c r="P8" s="235"/>
      <c r="Q8" s="235"/>
    </row>
    <row r="9" spans="1:17" s="7" customFormat="1" ht="19.5" customHeight="1">
      <c r="A9" s="235"/>
      <c r="B9" s="235"/>
      <c r="C9" s="236" t="s">
        <v>136</v>
      </c>
      <c r="D9" s="236"/>
      <c r="E9" s="236"/>
      <c r="F9" s="236" t="s">
        <v>0</v>
      </c>
      <c r="G9" s="236"/>
      <c r="H9" s="236"/>
      <c r="I9" s="236" t="s">
        <v>312</v>
      </c>
      <c r="J9" s="236"/>
      <c r="K9" s="236"/>
      <c r="L9" s="241"/>
      <c r="M9" s="242"/>
      <c r="N9" s="243"/>
      <c r="O9" s="235"/>
      <c r="P9" s="235"/>
      <c r="Q9" s="235"/>
    </row>
    <row r="10" spans="1:17" ht="38.25">
      <c r="A10" s="235"/>
      <c r="B10" s="235"/>
      <c r="C10" s="125" t="s">
        <v>37</v>
      </c>
      <c r="D10" s="125" t="s">
        <v>39</v>
      </c>
      <c r="E10" s="125" t="s">
        <v>86</v>
      </c>
      <c r="F10" s="125" t="s">
        <v>37</v>
      </c>
      <c r="G10" s="125" t="s">
        <v>39</v>
      </c>
      <c r="H10" s="125" t="s">
        <v>86</v>
      </c>
      <c r="I10" s="125" t="s">
        <v>37</v>
      </c>
      <c r="J10" s="125" t="s">
        <v>39</v>
      </c>
      <c r="K10" s="125" t="s">
        <v>86</v>
      </c>
      <c r="L10" s="125" t="s">
        <v>37</v>
      </c>
      <c r="M10" s="125" t="s">
        <v>39</v>
      </c>
      <c r="N10" s="125" t="s">
        <v>86</v>
      </c>
      <c r="O10" s="125" t="s">
        <v>37</v>
      </c>
      <c r="P10" s="125" t="s">
        <v>39</v>
      </c>
      <c r="Q10" s="125" t="s">
        <v>86</v>
      </c>
    </row>
    <row r="11" spans="1:17" ht="30" customHeight="1">
      <c r="A11" s="1" t="s">
        <v>137</v>
      </c>
      <c r="B11" s="11" t="s">
        <v>349</v>
      </c>
      <c r="C11" s="34">
        <v>11425</v>
      </c>
      <c r="D11" s="34"/>
      <c r="E11" s="34">
        <f aca="true" t="shared" si="0" ref="E11:E16">SUM(C11:D11)</f>
        <v>11425</v>
      </c>
      <c r="F11" s="34"/>
      <c r="G11" s="34"/>
      <c r="H11" s="34"/>
      <c r="I11" s="34">
        <v>225537</v>
      </c>
      <c r="J11" s="34"/>
      <c r="K11" s="34">
        <f aca="true" t="shared" si="1" ref="K11:K16">SUM(I11:J11)</f>
        <v>225537</v>
      </c>
      <c r="L11" s="34">
        <v>1000</v>
      </c>
      <c r="M11" s="34"/>
      <c r="N11" s="34">
        <f>SUM(L11:M11)</f>
        <v>1000</v>
      </c>
      <c r="O11" s="34">
        <f aca="true" t="shared" si="2" ref="O11:O16">C11+F11+I11+L11</f>
        <v>237962</v>
      </c>
      <c r="P11" s="34">
        <f aca="true" t="shared" si="3" ref="P11:Q16">D11+G11+J11+M11</f>
        <v>0</v>
      </c>
      <c r="Q11" s="34">
        <f t="shared" si="3"/>
        <v>237962</v>
      </c>
    </row>
    <row r="12" spans="1:17" ht="30" customHeight="1">
      <c r="A12" s="1" t="s">
        <v>138</v>
      </c>
      <c r="B12" s="11" t="s">
        <v>498</v>
      </c>
      <c r="C12" s="34">
        <v>73419</v>
      </c>
      <c r="D12" s="34"/>
      <c r="E12" s="34">
        <f t="shared" si="0"/>
        <v>73419</v>
      </c>
      <c r="F12" s="34"/>
      <c r="G12" s="34"/>
      <c r="H12" s="34"/>
      <c r="I12" s="34">
        <v>58652</v>
      </c>
      <c r="J12" s="34">
        <v>220</v>
      </c>
      <c r="K12" s="34">
        <f t="shared" si="1"/>
        <v>58872</v>
      </c>
      <c r="L12" s="34"/>
      <c r="M12" s="34"/>
      <c r="N12" s="34"/>
      <c r="O12" s="34">
        <f t="shared" si="2"/>
        <v>132071</v>
      </c>
      <c r="P12" s="34">
        <f t="shared" si="3"/>
        <v>220</v>
      </c>
      <c r="Q12" s="34">
        <f t="shared" si="3"/>
        <v>132291</v>
      </c>
    </row>
    <row r="13" spans="1:17" ht="30" customHeight="1">
      <c r="A13" s="1" t="s">
        <v>139</v>
      </c>
      <c r="B13" s="11" t="s">
        <v>87</v>
      </c>
      <c r="C13" s="34">
        <v>88634</v>
      </c>
      <c r="D13" s="34"/>
      <c r="E13" s="34">
        <f t="shared" si="0"/>
        <v>88634</v>
      </c>
      <c r="F13" s="34">
        <v>20305</v>
      </c>
      <c r="G13" s="34"/>
      <c r="H13" s="34">
        <f>SUM(F13:G13)</f>
        <v>20305</v>
      </c>
      <c r="I13" s="34">
        <v>139249</v>
      </c>
      <c r="J13" s="34">
        <v>-1162</v>
      </c>
      <c r="K13" s="34">
        <f t="shared" si="1"/>
        <v>138087</v>
      </c>
      <c r="L13" s="34"/>
      <c r="M13" s="34"/>
      <c r="N13" s="34">
        <f>SUM(L13:M13)</f>
        <v>0</v>
      </c>
      <c r="O13" s="34">
        <f t="shared" si="2"/>
        <v>248188</v>
      </c>
      <c r="P13" s="34">
        <f t="shared" si="3"/>
        <v>-1162</v>
      </c>
      <c r="Q13" s="34">
        <f t="shared" si="3"/>
        <v>247026</v>
      </c>
    </row>
    <row r="14" spans="1:17" ht="30" customHeight="1">
      <c r="A14" s="1" t="s">
        <v>140</v>
      </c>
      <c r="B14" s="11" t="s">
        <v>88</v>
      </c>
      <c r="C14" s="34">
        <v>36819</v>
      </c>
      <c r="D14" s="34"/>
      <c r="E14" s="34">
        <f t="shared" si="0"/>
        <v>36819</v>
      </c>
      <c r="F14" s="34">
        <v>7148</v>
      </c>
      <c r="G14" s="34"/>
      <c r="H14" s="34">
        <f>SUM(F14:G14)</f>
        <v>7148</v>
      </c>
      <c r="I14" s="34">
        <v>57646</v>
      </c>
      <c r="J14" s="34"/>
      <c r="K14" s="34">
        <f t="shared" si="1"/>
        <v>57646</v>
      </c>
      <c r="L14" s="34"/>
      <c r="M14" s="34"/>
      <c r="N14" s="34">
        <f>SUM(L14:M14)</f>
        <v>0</v>
      </c>
      <c r="O14" s="34">
        <f t="shared" si="2"/>
        <v>101613</v>
      </c>
      <c r="P14" s="34">
        <f t="shared" si="3"/>
        <v>0</v>
      </c>
      <c r="Q14" s="34">
        <f t="shared" si="3"/>
        <v>101613</v>
      </c>
    </row>
    <row r="15" spans="1:17" ht="30" customHeight="1">
      <c r="A15" s="1" t="s">
        <v>141</v>
      </c>
      <c r="B15" s="11" t="s">
        <v>89</v>
      </c>
      <c r="C15" s="34">
        <v>63192</v>
      </c>
      <c r="D15" s="34"/>
      <c r="E15" s="34">
        <f t="shared" si="0"/>
        <v>63192</v>
      </c>
      <c r="F15" s="34">
        <v>7958</v>
      </c>
      <c r="G15" s="34"/>
      <c r="H15" s="34">
        <f>SUM(F15:G15)</f>
        <v>7958</v>
      </c>
      <c r="I15" s="34">
        <v>39472</v>
      </c>
      <c r="J15" s="34"/>
      <c r="K15" s="34">
        <f t="shared" si="1"/>
        <v>39472</v>
      </c>
      <c r="L15" s="34">
        <v>400</v>
      </c>
      <c r="M15" s="34"/>
      <c r="N15" s="34">
        <f>SUM(L15:M15)</f>
        <v>400</v>
      </c>
      <c r="O15" s="34">
        <f t="shared" si="2"/>
        <v>111022</v>
      </c>
      <c r="P15" s="34">
        <f t="shared" si="3"/>
        <v>0</v>
      </c>
      <c r="Q15" s="34">
        <f t="shared" si="3"/>
        <v>111022</v>
      </c>
    </row>
    <row r="16" spans="1:17" ht="30" customHeight="1">
      <c r="A16" s="1" t="s">
        <v>248</v>
      </c>
      <c r="B16" s="11" t="s">
        <v>90</v>
      </c>
      <c r="C16" s="34">
        <v>5257</v>
      </c>
      <c r="D16" s="34"/>
      <c r="E16" s="34">
        <f t="shared" si="0"/>
        <v>5257</v>
      </c>
      <c r="F16" s="34">
        <v>3540</v>
      </c>
      <c r="G16" s="34"/>
      <c r="H16" s="34">
        <f>SUM(F16:G16)</f>
        <v>3540</v>
      </c>
      <c r="I16" s="34">
        <v>49790</v>
      </c>
      <c r="J16" s="34"/>
      <c r="K16" s="34">
        <f t="shared" si="1"/>
        <v>49790</v>
      </c>
      <c r="L16" s="34">
        <v>200</v>
      </c>
      <c r="M16" s="34"/>
      <c r="N16" s="34">
        <f>SUM(L16:M16)</f>
        <v>200</v>
      </c>
      <c r="O16" s="34">
        <f t="shared" si="2"/>
        <v>58787</v>
      </c>
      <c r="P16" s="34">
        <f t="shared" si="3"/>
        <v>0</v>
      </c>
      <c r="Q16" s="34">
        <f t="shared" si="3"/>
        <v>58787</v>
      </c>
    </row>
    <row r="17" spans="2:17" s="7" customFormat="1" ht="31.5">
      <c r="B17" s="63" t="s">
        <v>142</v>
      </c>
      <c r="C17" s="35">
        <f aca="true" t="shared" si="4" ref="C17:Q17">SUM(C11:C16)</f>
        <v>278746</v>
      </c>
      <c r="D17" s="35">
        <f t="shared" si="4"/>
        <v>0</v>
      </c>
      <c r="E17" s="35">
        <f t="shared" si="4"/>
        <v>278746</v>
      </c>
      <c r="F17" s="35">
        <f t="shared" si="4"/>
        <v>38951</v>
      </c>
      <c r="G17" s="35">
        <f t="shared" si="4"/>
        <v>0</v>
      </c>
      <c r="H17" s="35">
        <f t="shared" si="4"/>
        <v>38951</v>
      </c>
      <c r="I17" s="35">
        <f t="shared" si="4"/>
        <v>570346</v>
      </c>
      <c r="J17" s="35">
        <f t="shared" si="4"/>
        <v>-942</v>
      </c>
      <c r="K17" s="35">
        <f t="shared" si="4"/>
        <v>569404</v>
      </c>
      <c r="L17" s="35">
        <f t="shared" si="4"/>
        <v>1600</v>
      </c>
      <c r="M17" s="35">
        <f t="shared" si="4"/>
        <v>0</v>
      </c>
      <c r="N17" s="35">
        <f t="shared" si="4"/>
        <v>1600</v>
      </c>
      <c r="O17" s="35">
        <f t="shared" si="4"/>
        <v>889643</v>
      </c>
      <c r="P17" s="35">
        <f t="shared" si="4"/>
        <v>-942</v>
      </c>
      <c r="Q17" s="35">
        <f t="shared" si="4"/>
        <v>888701</v>
      </c>
    </row>
  </sheetData>
  <mergeCells count="12">
    <mergeCell ref="A4:Q4"/>
    <mergeCell ref="A5:Q5"/>
    <mergeCell ref="I1:Q1"/>
    <mergeCell ref="A8:B10"/>
    <mergeCell ref="C9:E9"/>
    <mergeCell ref="F9:H9"/>
    <mergeCell ref="I9:K9"/>
    <mergeCell ref="C8:K8"/>
    <mergeCell ref="L8:N9"/>
    <mergeCell ref="O8:Q9"/>
    <mergeCell ref="A2:Q2"/>
    <mergeCell ref="A3:Q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S74"/>
  <sheetViews>
    <sheetView workbookViewId="0" topLeftCell="A1">
      <selection activeCell="G25" sqref="G25"/>
    </sheetView>
  </sheetViews>
  <sheetFormatPr defaultColWidth="9.140625" defaultRowHeight="13.5" customHeight="1"/>
  <cols>
    <col min="1" max="1" width="28.57421875" style="1" customWidth="1"/>
    <col min="2" max="19" width="8.7109375" style="1" bestFit="1" customWidth="1"/>
    <col min="20" max="16384" width="9.140625" style="1" customWidth="1"/>
  </cols>
  <sheetData>
    <row r="1" spans="1:19" ht="15.75">
      <c r="A1" s="11"/>
      <c r="B1" s="11"/>
      <c r="C1" s="11"/>
      <c r="D1" s="11"/>
      <c r="E1" s="11"/>
      <c r="F1" s="209" t="s">
        <v>124</v>
      </c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</row>
    <row r="2" spans="1:19" ht="15.75">
      <c r="A2" s="197" t="s">
        <v>338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19" ht="15.75">
      <c r="A3" s="197" t="s">
        <v>400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</row>
    <row r="4" spans="1:19" ht="15.75">
      <c r="A4" s="197" t="s">
        <v>339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</row>
    <row r="5" spans="1:16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9" s="13" customFormat="1" ht="24" customHeight="1">
      <c r="A6" s="230" t="s">
        <v>340</v>
      </c>
      <c r="B6" s="257" t="s">
        <v>341</v>
      </c>
      <c r="C6" s="258"/>
      <c r="D6" s="257" t="s">
        <v>342</v>
      </c>
      <c r="E6" s="258"/>
      <c r="F6" s="244" t="s">
        <v>343</v>
      </c>
      <c r="G6" s="253"/>
      <c r="H6" s="253"/>
      <c r="I6" s="253"/>
      <c r="J6" s="253"/>
      <c r="K6" s="245"/>
      <c r="L6" s="246" t="s">
        <v>344</v>
      </c>
      <c r="M6" s="247"/>
      <c r="N6" s="247"/>
      <c r="O6" s="248"/>
      <c r="P6" s="252" t="s">
        <v>345</v>
      </c>
      <c r="Q6" s="252"/>
      <c r="R6" s="252"/>
      <c r="S6" s="252"/>
    </row>
    <row r="7" spans="1:19" s="13" customFormat="1" ht="12.75" customHeight="1">
      <c r="A7" s="230"/>
      <c r="B7" s="259"/>
      <c r="C7" s="260"/>
      <c r="D7" s="259"/>
      <c r="E7" s="260"/>
      <c r="F7" s="254" t="s">
        <v>346</v>
      </c>
      <c r="G7" s="255"/>
      <c r="H7" s="255"/>
      <c r="I7" s="256"/>
      <c r="J7" s="257" t="s">
        <v>347</v>
      </c>
      <c r="K7" s="258"/>
      <c r="L7" s="249"/>
      <c r="M7" s="250"/>
      <c r="N7" s="250"/>
      <c r="O7" s="251"/>
      <c r="P7" s="252"/>
      <c r="Q7" s="252"/>
      <c r="R7" s="252"/>
      <c r="S7" s="252"/>
    </row>
    <row r="8" spans="1:19" s="13" customFormat="1" ht="12.75">
      <c r="A8" s="230"/>
      <c r="B8" s="261"/>
      <c r="C8" s="262"/>
      <c r="D8" s="261"/>
      <c r="E8" s="262"/>
      <c r="F8" s="254" t="s">
        <v>84</v>
      </c>
      <c r="G8" s="255"/>
      <c r="H8" s="184" t="s">
        <v>91</v>
      </c>
      <c r="I8" s="150" t="s">
        <v>38</v>
      </c>
      <c r="J8" s="261"/>
      <c r="K8" s="262"/>
      <c r="L8" s="244" t="s">
        <v>84</v>
      </c>
      <c r="M8" s="245"/>
      <c r="N8" s="184" t="s">
        <v>91</v>
      </c>
      <c r="O8" s="150" t="s">
        <v>38</v>
      </c>
      <c r="P8" s="244" t="s">
        <v>84</v>
      </c>
      <c r="Q8" s="245"/>
      <c r="R8" s="184" t="s">
        <v>91</v>
      </c>
      <c r="S8" s="150" t="s">
        <v>38</v>
      </c>
    </row>
    <row r="9" spans="1:19" s="13" customFormat="1" ht="13.5" customHeight="1">
      <c r="A9" s="230"/>
      <c r="B9" s="185">
        <v>39814</v>
      </c>
      <c r="C9" s="185">
        <v>40178</v>
      </c>
      <c r="D9" s="185">
        <v>39814</v>
      </c>
      <c r="E9" s="185">
        <v>40178</v>
      </c>
      <c r="F9" s="185">
        <v>39814</v>
      </c>
      <c r="G9" s="185">
        <v>40178</v>
      </c>
      <c r="H9" s="185">
        <v>40178</v>
      </c>
      <c r="I9" s="185">
        <v>40178</v>
      </c>
      <c r="J9" s="185">
        <v>39814</v>
      </c>
      <c r="K9" s="185">
        <v>40178</v>
      </c>
      <c r="L9" s="185">
        <v>39814</v>
      </c>
      <c r="M9" s="185">
        <v>40178</v>
      </c>
      <c r="N9" s="185">
        <v>40178</v>
      </c>
      <c r="O9" s="185">
        <v>40178</v>
      </c>
      <c r="P9" s="185">
        <v>39814</v>
      </c>
      <c r="Q9" s="185">
        <v>40178</v>
      </c>
      <c r="R9" s="185">
        <v>40178</v>
      </c>
      <c r="S9" s="185">
        <v>40178</v>
      </c>
    </row>
    <row r="10" spans="1:16" s="13" customFormat="1" ht="14.25" customHeight="1">
      <c r="A10" s="14"/>
      <c r="B10" s="14"/>
      <c r="C10" s="15"/>
      <c r="D10" s="16"/>
      <c r="E10" s="16"/>
      <c r="F10" s="17"/>
      <c r="G10" s="17"/>
      <c r="H10" s="17"/>
      <c r="I10" s="17"/>
      <c r="J10" s="17"/>
      <c r="K10" s="17"/>
      <c r="L10" s="14"/>
      <c r="M10" s="14"/>
      <c r="N10" s="14"/>
      <c r="O10" s="14"/>
      <c r="P10" s="14"/>
    </row>
    <row r="11" spans="1:19" ht="14.25" customHeight="1">
      <c r="A11" s="100" t="s">
        <v>348</v>
      </c>
      <c r="B11" s="101">
        <v>5</v>
      </c>
      <c r="C11" s="101">
        <f>SUM(B11:B11)</f>
        <v>5</v>
      </c>
      <c r="D11" s="101">
        <v>48</v>
      </c>
      <c r="E11" s="101">
        <v>48</v>
      </c>
      <c r="F11" s="101"/>
      <c r="G11" s="101"/>
      <c r="H11" s="101"/>
      <c r="I11" s="101"/>
      <c r="J11" s="101">
        <v>1</v>
      </c>
      <c r="K11" s="101">
        <f>SUM(J11:J11)</f>
        <v>1</v>
      </c>
      <c r="L11" s="101">
        <f>B11+D11+F11+J11</f>
        <v>54</v>
      </c>
      <c r="M11" s="101">
        <f>C11+E11+G11+K11</f>
        <v>54</v>
      </c>
      <c r="N11" s="101">
        <f>I11</f>
        <v>0</v>
      </c>
      <c r="O11" s="101">
        <f>SUM(M11:N11)</f>
        <v>54</v>
      </c>
      <c r="P11" s="101">
        <f>B11+D11+F11+J11/2</f>
        <v>53.5</v>
      </c>
      <c r="Q11" s="101">
        <f>C11+E11+G11+K11/2</f>
        <v>53.5</v>
      </c>
      <c r="R11" s="186">
        <f>H11</f>
        <v>0</v>
      </c>
      <c r="S11" s="186">
        <f>SUM(Q11:R11)</f>
        <v>53.5</v>
      </c>
    </row>
    <row r="12" spans="1:17" ht="9" customHeight="1">
      <c r="A12" s="102"/>
      <c r="B12" s="103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1"/>
    </row>
    <row r="13" spans="1:17" ht="14.25" customHeight="1">
      <c r="A13" s="105" t="s">
        <v>349</v>
      </c>
      <c r="B13" s="106"/>
      <c r="C13" s="106"/>
      <c r="D13" s="107"/>
      <c r="E13" s="107"/>
      <c r="F13" s="107"/>
      <c r="G13" s="107"/>
      <c r="H13" s="107"/>
      <c r="I13" s="107"/>
      <c r="J13" s="107"/>
      <c r="K13" s="107"/>
      <c r="L13" s="106"/>
      <c r="M13" s="106"/>
      <c r="N13" s="106"/>
      <c r="O13" s="106"/>
      <c r="P13" s="106"/>
      <c r="Q13" s="11"/>
    </row>
    <row r="14" spans="1:19" ht="14.25" customHeight="1">
      <c r="A14" s="108" t="s">
        <v>514</v>
      </c>
      <c r="B14" s="109"/>
      <c r="C14" s="109"/>
      <c r="D14" s="109"/>
      <c r="E14" s="109"/>
      <c r="F14" s="109">
        <v>19</v>
      </c>
      <c r="G14" s="109">
        <v>19</v>
      </c>
      <c r="H14" s="109"/>
      <c r="I14" s="109">
        <f>SUM(G14:H14)</f>
        <v>19</v>
      </c>
      <c r="J14" s="109"/>
      <c r="K14" s="109"/>
      <c r="L14" s="109">
        <f aca="true" t="shared" si="0" ref="L14:L22">B14+D14+F14+J14</f>
        <v>19</v>
      </c>
      <c r="M14" s="109">
        <f aca="true" t="shared" si="1" ref="M14:M22">C14+E14+G14+K14</f>
        <v>19</v>
      </c>
      <c r="N14" s="109">
        <f>H14</f>
        <v>0</v>
      </c>
      <c r="O14" s="109">
        <f>SUM(M14:N14)</f>
        <v>19</v>
      </c>
      <c r="P14" s="109">
        <f aca="true" t="shared" si="2" ref="P14:P22">B14+D14+F14+J14/2</f>
        <v>19</v>
      </c>
      <c r="Q14" s="109">
        <f aca="true" t="shared" si="3" ref="Q14:Q22">C14+E14+G14+K14/2</f>
        <v>19</v>
      </c>
      <c r="R14" s="108">
        <f>H14</f>
        <v>0</v>
      </c>
      <c r="S14" s="108">
        <f>SUM(Q14:R14)</f>
        <v>19</v>
      </c>
    </row>
    <row r="15" spans="1:19" ht="14.25" customHeight="1">
      <c r="A15" s="108" t="s">
        <v>491</v>
      </c>
      <c r="B15" s="109"/>
      <c r="C15" s="109"/>
      <c r="D15" s="109"/>
      <c r="E15" s="109"/>
      <c r="F15" s="109">
        <v>19</v>
      </c>
      <c r="G15" s="109">
        <v>19</v>
      </c>
      <c r="H15" s="109"/>
      <c r="I15" s="109">
        <f aca="true" t="shared" si="4" ref="I15:I22">SUM(G15:H15)</f>
        <v>19</v>
      </c>
      <c r="J15" s="109"/>
      <c r="K15" s="109"/>
      <c r="L15" s="109">
        <f t="shared" si="0"/>
        <v>19</v>
      </c>
      <c r="M15" s="109">
        <f t="shared" si="1"/>
        <v>19</v>
      </c>
      <c r="N15" s="109">
        <f aca="true" t="shared" si="5" ref="N15:N22">H15</f>
        <v>0</v>
      </c>
      <c r="O15" s="109">
        <f aca="true" t="shared" si="6" ref="O15:O22">SUM(M15:N15)</f>
        <v>19</v>
      </c>
      <c r="P15" s="109">
        <f t="shared" si="2"/>
        <v>19</v>
      </c>
      <c r="Q15" s="109">
        <f t="shared" si="3"/>
        <v>19</v>
      </c>
      <c r="R15" s="108">
        <f aca="true" t="shared" si="7" ref="R15:R22">H15</f>
        <v>0</v>
      </c>
      <c r="S15" s="108">
        <f aca="true" t="shared" si="8" ref="S15:S22">SUM(Q15:R15)</f>
        <v>19</v>
      </c>
    </row>
    <row r="16" spans="1:19" ht="14.25" customHeight="1">
      <c r="A16" s="108" t="s">
        <v>333</v>
      </c>
      <c r="B16" s="109"/>
      <c r="C16" s="109"/>
      <c r="D16" s="109"/>
      <c r="E16" s="109"/>
      <c r="F16" s="109">
        <v>11</v>
      </c>
      <c r="G16" s="109">
        <v>11</v>
      </c>
      <c r="H16" s="109"/>
      <c r="I16" s="109">
        <f t="shared" si="4"/>
        <v>11</v>
      </c>
      <c r="J16" s="109"/>
      <c r="K16" s="109"/>
      <c r="L16" s="109">
        <f t="shared" si="0"/>
        <v>11</v>
      </c>
      <c r="M16" s="109">
        <f t="shared" si="1"/>
        <v>11</v>
      </c>
      <c r="N16" s="109">
        <f t="shared" si="5"/>
        <v>0</v>
      </c>
      <c r="O16" s="109">
        <f t="shared" si="6"/>
        <v>11</v>
      </c>
      <c r="P16" s="109">
        <f t="shared" si="2"/>
        <v>11</v>
      </c>
      <c r="Q16" s="109">
        <f t="shared" si="3"/>
        <v>11</v>
      </c>
      <c r="R16" s="108">
        <f t="shared" si="7"/>
        <v>0</v>
      </c>
      <c r="S16" s="108">
        <f t="shared" si="8"/>
        <v>11</v>
      </c>
    </row>
    <row r="17" spans="1:19" ht="14.25" customHeight="1">
      <c r="A17" s="108" t="s">
        <v>492</v>
      </c>
      <c r="B17" s="109"/>
      <c r="C17" s="109"/>
      <c r="D17" s="109"/>
      <c r="E17" s="109"/>
      <c r="F17" s="109">
        <v>10</v>
      </c>
      <c r="G17" s="109">
        <v>10</v>
      </c>
      <c r="H17" s="109"/>
      <c r="I17" s="109">
        <f t="shared" si="4"/>
        <v>10</v>
      </c>
      <c r="J17" s="109"/>
      <c r="K17" s="109"/>
      <c r="L17" s="109">
        <f t="shared" si="0"/>
        <v>10</v>
      </c>
      <c r="M17" s="109">
        <f t="shared" si="1"/>
        <v>10</v>
      </c>
      <c r="N17" s="109">
        <f t="shared" si="5"/>
        <v>0</v>
      </c>
      <c r="O17" s="109">
        <f t="shared" si="6"/>
        <v>10</v>
      </c>
      <c r="P17" s="109">
        <f t="shared" si="2"/>
        <v>10</v>
      </c>
      <c r="Q17" s="109">
        <f t="shared" si="3"/>
        <v>10</v>
      </c>
      <c r="R17" s="108">
        <f t="shared" si="7"/>
        <v>0</v>
      </c>
      <c r="S17" s="108">
        <f t="shared" si="8"/>
        <v>10</v>
      </c>
    </row>
    <row r="18" spans="1:19" ht="14.25" customHeight="1">
      <c r="A18" s="108" t="s">
        <v>493</v>
      </c>
      <c r="B18" s="109"/>
      <c r="C18" s="109"/>
      <c r="D18" s="109"/>
      <c r="E18" s="109"/>
      <c r="F18" s="109">
        <v>1</v>
      </c>
      <c r="G18" s="109">
        <v>1</v>
      </c>
      <c r="H18" s="109"/>
      <c r="I18" s="109">
        <f t="shared" si="4"/>
        <v>1</v>
      </c>
      <c r="J18" s="109"/>
      <c r="K18" s="109"/>
      <c r="L18" s="109">
        <f t="shared" si="0"/>
        <v>1</v>
      </c>
      <c r="M18" s="109">
        <f t="shared" si="1"/>
        <v>1</v>
      </c>
      <c r="N18" s="109">
        <f t="shared" si="5"/>
        <v>0</v>
      </c>
      <c r="O18" s="109">
        <f t="shared" si="6"/>
        <v>1</v>
      </c>
      <c r="P18" s="109">
        <f t="shared" si="2"/>
        <v>1</v>
      </c>
      <c r="Q18" s="109">
        <f t="shared" si="3"/>
        <v>1</v>
      </c>
      <c r="R18" s="108">
        <f t="shared" si="7"/>
        <v>0</v>
      </c>
      <c r="S18" s="108">
        <f t="shared" si="8"/>
        <v>1</v>
      </c>
    </row>
    <row r="19" spans="1:19" ht="14.25" customHeight="1">
      <c r="A19" s="108" t="s">
        <v>494</v>
      </c>
      <c r="B19" s="109"/>
      <c r="C19" s="109"/>
      <c r="D19" s="109"/>
      <c r="E19" s="109"/>
      <c r="F19" s="109">
        <v>4</v>
      </c>
      <c r="G19" s="109">
        <v>4</v>
      </c>
      <c r="H19" s="109"/>
      <c r="I19" s="109">
        <f t="shared" si="4"/>
        <v>4</v>
      </c>
      <c r="J19" s="109"/>
      <c r="K19" s="109"/>
      <c r="L19" s="109">
        <f t="shared" si="0"/>
        <v>4</v>
      </c>
      <c r="M19" s="109">
        <f t="shared" si="1"/>
        <v>4</v>
      </c>
      <c r="N19" s="109">
        <f t="shared" si="5"/>
        <v>0</v>
      </c>
      <c r="O19" s="109">
        <f t="shared" si="6"/>
        <v>4</v>
      </c>
      <c r="P19" s="109">
        <f t="shared" si="2"/>
        <v>4</v>
      </c>
      <c r="Q19" s="109">
        <f t="shared" si="3"/>
        <v>4</v>
      </c>
      <c r="R19" s="108">
        <f t="shared" si="7"/>
        <v>0</v>
      </c>
      <c r="S19" s="108">
        <f t="shared" si="8"/>
        <v>4</v>
      </c>
    </row>
    <row r="20" spans="1:19" ht="14.25" customHeight="1">
      <c r="A20" s="108" t="s">
        <v>495</v>
      </c>
      <c r="B20" s="109"/>
      <c r="C20" s="109"/>
      <c r="D20" s="109"/>
      <c r="E20" s="109"/>
      <c r="F20" s="109">
        <v>3</v>
      </c>
      <c r="G20" s="109">
        <v>3</v>
      </c>
      <c r="H20" s="109"/>
      <c r="I20" s="109">
        <f t="shared" si="4"/>
        <v>3</v>
      </c>
      <c r="J20" s="109"/>
      <c r="K20" s="109"/>
      <c r="L20" s="109">
        <f t="shared" si="0"/>
        <v>3</v>
      </c>
      <c r="M20" s="109">
        <f t="shared" si="1"/>
        <v>3</v>
      </c>
      <c r="N20" s="109">
        <f t="shared" si="5"/>
        <v>0</v>
      </c>
      <c r="O20" s="109">
        <f t="shared" si="6"/>
        <v>3</v>
      </c>
      <c r="P20" s="109">
        <f t="shared" si="2"/>
        <v>3</v>
      </c>
      <c r="Q20" s="109">
        <f t="shared" si="3"/>
        <v>3</v>
      </c>
      <c r="R20" s="108">
        <f t="shared" si="7"/>
        <v>0</v>
      </c>
      <c r="S20" s="108">
        <f t="shared" si="8"/>
        <v>3</v>
      </c>
    </row>
    <row r="21" spans="1:19" ht="14.25" customHeight="1">
      <c r="A21" s="108" t="s">
        <v>496</v>
      </c>
      <c r="B21" s="109"/>
      <c r="C21" s="109"/>
      <c r="D21" s="109"/>
      <c r="E21" s="109"/>
      <c r="F21" s="109">
        <v>3</v>
      </c>
      <c r="G21" s="109">
        <v>3</v>
      </c>
      <c r="H21" s="109"/>
      <c r="I21" s="109">
        <f t="shared" si="4"/>
        <v>3</v>
      </c>
      <c r="J21" s="109"/>
      <c r="K21" s="109"/>
      <c r="L21" s="109">
        <f t="shared" si="0"/>
        <v>3</v>
      </c>
      <c r="M21" s="109">
        <f t="shared" si="1"/>
        <v>3</v>
      </c>
      <c r="N21" s="109">
        <f t="shared" si="5"/>
        <v>0</v>
      </c>
      <c r="O21" s="109">
        <f t="shared" si="6"/>
        <v>3</v>
      </c>
      <c r="P21" s="109">
        <f t="shared" si="2"/>
        <v>3</v>
      </c>
      <c r="Q21" s="109">
        <f t="shared" si="3"/>
        <v>3</v>
      </c>
      <c r="R21" s="108">
        <f t="shared" si="7"/>
        <v>0</v>
      </c>
      <c r="S21" s="108">
        <f t="shared" si="8"/>
        <v>3</v>
      </c>
    </row>
    <row r="22" spans="1:19" ht="45">
      <c r="A22" s="110" t="s">
        <v>488</v>
      </c>
      <c r="B22" s="109"/>
      <c r="C22" s="109"/>
      <c r="D22" s="109"/>
      <c r="E22" s="109"/>
      <c r="F22" s="109">
        <v>5</v>
      </c>
      <c r="G22" s="109"/>
      <c r="H22" s="109"/>
      <c r="I22" s="109">
        <f t="shared" si="4"/>
        <v>0</v>
      </c>
      <c r="J22" s="109"/>
      <c r="K22" s="109"/>
      <c r="L22" s="109">
        <f t="shared" si="0"/>
        <v>5</v>
      </c>
      <c r="M22" s="109">
        <f t="shared" si="1"/>
        <v>0</v>
      </c>
      <c r="N22" s="109">
        <f t="shared" si="5"/>
        <v>0</v>
      </c>
      <c r="O22" s="109">
        <f t="shared" si="6"/>
        <v>0</v>
      </c>
      <c r="P22" s="109">
        <f t="shared" si="2"/>
        <v>5</v>
      </c>
      <c r="Q22" s="109">
        <f t="shared" si="3"/>
        <v>0</v>
      </c>
      <c r="R22" s="108">
        <f t="shared" si="7"/>
        <v>0</v>
      </c>
      <c r="S22" s="108">
        <f t="shared" si="8"/>
        <v>0</v>
      </c>
    </row>
    <row r="23" spans="1:19" ht="14.25" customHeight="1">
      <c r="A23" s="100" t="s">
        <v>497</v>
      </c>
      <c r="B23" s="111"/>
      <c r="C23" s="111"/>
      <c r="D23" s="109"/>
      <c r="E23" s="109"/>
      <c r="F23" s="101">
        <f>SUM(F14:F22)</f>
        <v>75</v>
      </c>
      <c r="G23" s="101">
        <f>SUM(G14:G22)</f>
        <v>70</v>
      </c>
      <c r="H23" s="101">
        <f>SUM(H14:H22)</f>
        <v>0</v>
      </c>
      <c r="I23" s="101">
        <f>SUM(I14:I22)</f>
        <v>70</v>
      </c>
      <c r="J23" s="101"/>
      <c r="K23" s="101"/>
      <c r="L23" s="101">
        <f aca="true" t="shared" si="9" ref="L23:S23">SUM(L14:L22)</f>
        <v>75</v>
      </c>
      <c r="M23" s="101">
        <f t="shared" si="9"/>
        <v>70</v>
      </c>
      <c r="N23" s="101">
        <f t="shared" si="9"/>
        <v>0</v>
      </c>
      <c r="O23" s="101">
        <f t="shared" si="9"/>
        <v>70</v>
      </c>
      <c r="P23" s="101">
        <f t="shared" si="9"/>
        <v>75</v>
      </c>
      <c r="Q23" s="101">
        <f t="shared" si="9"/>
        <v>70</v>
      </c>
      <c r="R23" s="101">
        <f t="shared" si="9"/>
        <v>0</v>
      </c>
      <c r="S23" s="101">
        <f t="shared" si="9"/>
        <v>70</v>
      </c>
    </row>
    <row r="24" spans="1:19" ht="14.25" customHeight="1">
      <c r="A24" s="102"/>
      <c r="B24" s="103"/>
      <c r="C24" s="103"/>
      <c r="D24" s="112"/>
      <c r="E24" s="112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1"/>
      <c r="R24" s="11"/>
      <c r="S24" s="11"/>
    </row>
    <row r="25" spans="1:19" ht="14.25" customHeight="1">
      <c r="A25" s="105" t="s">
        <v>498</v>
      </c>
      <c r="B25" s="106"/>
      <c r="C25" s="106"/>
      <c r="D25" s="107"/>
      <c r="E25" s="107"/>
      <c r="F25" s="107"/>
      <c r="G25" s="107"/>
      <c r="H25" s="107"/>
      <c r="I25" s="107"/>
      <c r="J25" s="107"/>
      <c r="K25" s="107"/>
      <c r="L25" s="106"/>
      <c r="M25" s="106"/>
      <c r="N25" s="106"/>
      <c r="O25" s="106"/>
      <c r="P25" s="106"/>
      <c r="Q25" s="11"/>
      <c r="R25" s="11"/>
      <c r="S25" s="11"/>
    </row>
    <row r="26" spans="1:19" ht="14.25" customHeight="1">
      <c r="A26" s="108" t="s">
        <v>499</v>
      </c>
      <c r="B26" s="109"/>
      <c r="C26" s="109"/>
      <c r="D26" s="109"/>
      <c r="E26" s="109"/>
      <c r="F26" s="109">
        <v>23</v>
      </c>
      <c r="G26" s="109">
        <v>23</v>
      </c>
      <c r="H26" s="109"/>
      <c r="I26" s="109">
        <f>SUM(G26:H26)</f>
        <v>23</v>
      </c>
      <c r="J26" s="109"/>
      <c r="K26" s="109"/>
      <c r="L26" s="109">
        <f aca="true" t="shared" si="10" ref="L26:M30">B26+D26+F26+J26</f>
        <v>23</v>
      </c>
      <c r="M26" s="109">
        <f t="shared" si="10"/>
        <v>23</v>
      </c>
      <c r="N26" s="109">
        <f>H26</f>
        <v>0</v>
      </c>
      <c r="O26" s="109">
        <f>SUM(M26:N26)</f>
        <v>23</v>
      </c>
      <c r="P26" s="109">
        <f aca="true" t="shared" si="11" ref="P26:Q30">B26+D26+F26+J26/2</f>
        <v>23</v>
      </c>
      <c r="Q26" s="109">
        <f t="shared" si="11"/>
        <v>23</v>
      </c>
      <c r="R26" s="108">
        <f>H26</f>
        <v>0</v>
      </c>
      <c r="S26" s="108">
        <f>SUM(Q26:R26)</f>
        <v>23</v>
      </c>
    </row>
    <row r="27" spans="1:19" ht="14.25" customHeight="1">
      <c r="A27" s="108" t="s">
        <v>195</v>
      </c>
      <c r="B27" s="109"/>
      <c r="C27" s="109"/>
      <c r="D27" s="109"/>
      <c r="E27" s="109"/>
      <c r="F27" s="109">
        <v>0</v>
      </c>
      <c r="G27" s="109">
        <v>0</v>
      </c>
      <c r="H27" s="109"/>
      <c r="I27" s="109">
        <f>SUM(G27:H27)</f>
        <v>0</v>
      </c>
      <c r="J27" s="109"/>
      <c r="K27" s="109"/>
      <c r="L27" s="109">
        <f t="shared" si="10"/>
        <v>0</v>
      </c>
      <c r="M27" s="109">
        <f t="shared" si="10"/>
        <v>0</v>
      </c>
      <c r="N27" s="109">
        <f>H27</f>
        <v>0</v>
      </c>
      <c r="O27" s="109">
        <f>SUM(M27:N27)</f>
        <v>0</v>
      </c>
      <c r="P27" s="109">
        <f t="shared" si="11"/>
        <v>0</v>
      </c>
      <c r="Q27" s="109">
        <f t="shared" si="11"/>
        <v>0</v>
      </c>
      <c r="R27" s="108">
        <f>H27</f>
        <v>0</v>
      </c>
      <c r="S27" s="108">
        <f>SUM(Q27:R27)</f>
        <v>0</v>
      </c>
    </row>
    <row r="28" spans="1:19" ht="14.25" customHeight="1">
      <c r="A28" s="108" t="s">
        <v>500</v>
      </c>
      <c r="B28" s="109"/>
      <c r="C28" s="109"/>
      <c r="D28" s="109"/>
      <c r="E28" s="109"/>
      <c r="F28" s="109">
        <v>1</v>
      </c>
      <c r="G28" s="109">
        <v>1</v>
      </c>
      <c r="H28" s="109"/>
      <c r="I28" s="109">
        <f>SUM(G28:H28)</f>
        <v>1</v>
      </c>
      <c r="J28" s="109"/>
      <c r="K28" s="109"/>
      <c r="L28" s="109">
        <f t="shared" si="10"/>
        <v>1</v>
      </c>
      <c r="M28" s="109">
        <f t="shared" si="10"/>
        <v>1</v>
      </c>
      <c r="N28" s="109">
        <f>H28</f>
        <v>0</v>
      </c>
      <c r="O28" s="109">
        <f>SUM(M28:N28)</f>
        <v>1</v>
      </c>
      <c r="P28" s="109">
        <f t="shared" si="11"/>
        <v>1</v>
      </c>
      <c r="Q28" s="109">
        <f t="shared" si="11"/>
        <v>1</v>
      </c>
      <c r="R28" s="108">
        <f>H28</f>
        <v>0</v>
      </c>
      <c r="S28" s="108">
        <f>SUM(Q28:R28)</f>
        <v>1</v>
      </c>
    </row>
    <row r="29" spans="1:19" ht="14.25" customHeight="1">
      <c r="A29" s="108" t="s">
        <v>334</v>
      </c>
      <c r="B29" s="109"/>
      <c r="C29" s="109"/>
      <c r="D29" s="109"/>
      <c r="E29" s="109"/>
      <c r="F29" s="109">
        <v>8</v>
      </c>
      <c r="G29" s="109">
        <v>8</v>
      </c>
      <c r="H29" s="109"/>
      <c r="I29" s="109">
        <f>SUM(G29:H29)</f>
        <v>8</v>
      </c>
      <c r="J29" s="109"/>
      <c r="K29" s="109"/>
      <c r="L29" s="109">
        <f t="shared" si="10"/>
        <v>8</v>
      </c>
      <c r="M29" s="109">
        <f t="shared" si="10"/>
        <v>8</v>
      </c>
      <c r="N29" s="109">
        <f>H29</f>
        <v>0</v>
      </c>
      <c r="O29" s="109">
        <f>SUM(M29:N29)</f>
        <v>8</v>
      </c>
      <c r="P29" s="109">
        <f t="shared" si="11"/>
        <v>8</v>
      </c>
      <c r="Q29" s="109">
        <f t="shared" si="11"/>
        <v>8</v>
      </c>
      <c r="R29" s="108">
        <f>H29</f>
        <v>0</v>
      </c>
      <c r="S29" s="108">
        <f>SUM(Q29:R29)</f>
        <v>8</v>
      </c>
    </row>
    <row r="30" spans="1:19" ht="14.25" customHeight="1">
      <c r="A30" s="100" t="s">
        <v>501</v>
      </c>
      <c r="B30" s="111"/>
      <c r="C30" s="111"/>
      <c r="D30" s="101"/>
      <c r="E30" s="101"/>
      <c r="F30" s="101">
        <f>SUM(F26:F29)</f>
        <v>32</v>
      </c>
      <c r="G30" s="101">
        <f>SUM(G26:G29)</f>
        <v>32</v>
      </c>
      <c r="H30" s="101">
        <f>SUM(H26:H29)</f>
        <v>0</v>
      </c>
      <c r="I30" s="101">
        <f>SUM(I26:I29)</f>
        <v>32</v>
      </c>
      <c r="J30" s="101"/>
      <c r="K30" s="101"/>
      <c r="L30" s="101">
        <f t="shared" si="10"/>
        <v>32</v>
      </c>
      <c r="M30" s="101">
        <f t="shared" si="10"/>
        <v>32</v>
      </c>
      <c r="N30" s="101">
        <f>SUM(N26:N29)</f>
        <v>0</v>
      </c>
      <c r="O30" s="101">
        <f>SUM(O26:O29)</f>
        <v>32</v>
      </c>
      <c r="P30" s="101">
        <f t="shared" si="11"/>
        <v>32</v>
      </c>
      <c r="Q30" s="101">
        <f t="shared" si="11"/>
        <v>32</v>
      </c>
      <c r="R30" s="101">
        <f>SUM(R26:R29)</f>
        <v>0</v>
      </c>
      <c r="S30" s="101">
        <f>SUM(S26:S29)</f>
        <v>32</v>
      </c>
    </row>
    <row r="31" spans="1:19" ht="15.75">
      <c r="A31" s="102"/>
      <c r="B31" s="103"/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1"/>
      <c r="R31" s="11"/>
      <c r="S31" s="11"/>
    </row>
    <row r="32" spans="1:19" ht="14.25" customHeight="1">
      <c r="A32" s="105" t="s">
        <v>502</v>
      </c>
      <c r="B32" s="106"/>
      <c r="C32" s="106"/>
      <c r="D32" s="107"/>
      <c r="E32" s="107"/>
      <c r="F32" s="107"/>
      <c r="G32" s="107"/>
      <c r="H32" s="107"/>
      <c r="I32" s="107"/>
      <c r="J32" s="107"/>
      <c r="K32" s="107"/>
      <c r="L32" s="106"/>
      <c r="M32" s="106"/>
      <c r="N32" s="106"/>
      <c r="O32" s="106"/>
      <c r="P32" s="106"/>
      <c r="Q32" s="11"/>
      <c r="R32" s="11"/>
      <c r="S32" s="11"/>
    </row>
    <row r="33" spans="1:19" ht="14.25" customHeight="1">
      <c r="A33" s="108" t="s">
        <v>95</v>
      </c>
      <c r="B33" s="109"/>
      <c r="C33" s="109"/>
      <c r="D33" s="109"/>
      <c r="E33" s="109"/>
      <c r="F33" s="109">
        <v>31</v>
      </c>
      <c r="G33" s="109">
        <v>28</v>
      </c>
      <c r="H33" s="109"/>
      <c r="I33" s="109">
        <f>SUM(G33:H33)</f>
        <v>28</v>
      </c>
      <c r="J33" s="109">
        <v>1</v>
      </c>
      <c r="K33" s="109">
        <v>1</v>
      </c>
      <c r="L33" s="109">
        <f aca="true" t="shared" si="12" ref="L33:M38">B33+D33+F33+J33</f>
        <v>32</v>
      </c>
      <c r="M33" s="109">
        <f t="shared" si="12"/>
        <v>29</v>
      </c>
      <c r="N33" s="109">
        <f>H33</f>
        <v>0</v>
      </c>
      <c r="O33" s="109">
        <f>SUM(M33:N33)</f>
        <v>29</v>
      </c>
      <c r="P33" s="109">
        <f aca="true" t="shared" si="13" ref="P33:Q38">B33+D33+F33+J33/2</f>
        <v>31.5</v>
      </c>
      <c r="Q33" s="109">
        <f t="shared" si="13"/>
        <v>28.5</v>
      </c>
      <c r="R33" s="108">
        <f>H33</f>
        <v>0</v>
      </c>
      <c r="S33" s="108">
        <f>SUM(Q33:R33)</f>
        <v>28.5</v>
      </c>
    </row>
    <row r="34" spans="1:19" ht="14.25" customHeight="1">
      <c r="A34" s="108" t="s">
        <v>503</v>
      </c>
      <c r="B34" s="109"/>
      <c r="C34" s="109"/>
      <c r="D34" s="109"/>
      <c r="E34" s="109"/>
      <c r="F34" s="109">
        <v>10</v>
      </c>
      <c r="G34" s="109">
        <v>10</v>
      </c>
      <c r="H34" s="109"/>
      <c r="I34" s="109">
        <f>SUM(G34:H34)</f>
        <v>10</v>
      </c>
      <c r="J34" s="109"/>
      <c r="K34" s="109"/>
      <c r="L34" s="109">
        <f t="shared" si="12"/>
        <v>10</v>
      </c>
      <c r="M34" s="109">
        <f t="shared" si="12"/>
        <v>10</v>
      </c>
      <c r="N34" s="109">
        <f>H34</f>
        <v>0</v>
      </c>
      <c r="O34" s="109">
        <f>SUM(M34:N34)</f>
        <v>10</v>
      </c>
      <c r="P34" s="109">
        <f t="shared" si="13"/>
        <v>10</v>
      </c>
      <c r="Q34" s="109">
        <f t="shared" si="13"/>
        <v>10</v>
      </c>
      <c r="R34" s="108">
        <f>H34</f>
        <v>0</v>
      </c>
      <c r="S34" s="108">
        <f>SUM(Q34:R34)</f>
        <v>10</v>
      </c>
    </row>
    <row r="35" spans="1:19" ht="14.25" customHeight="1">
      <c r="A35" s="108" t="s">
        <v>504</v>
      </c>
      <c r="B35" s="109"/>
      <c r="C35" s="109"/>
      <c r="D35" s="109"/>
      <c r="E35" s="109"/>
      <c r="F35" s="109">
        <v>6</v>
      </c>
      <c r="G35" s="109">
        <v>6</v>
      </c>
      <c r="H35" s="109"/>
      <c r="I35" s="109">
        <f>SUM(G35:H35)</f>
        <v>6</v>
      </c>
      <c r="J35" s="109"/>
      <c r="K35" s="109"/>
      <c r="L35" s="109">
        <f t="shared" si="12"/>
        <v>6</v>
      </c>
      <c r="M35" s="109">
        <f t="shared" si="12"/>
        <v>6</v>
      </c>
      <c r="N35" s="109">
        <f>H35</f>
        <v>0</v>
      </c>
      <c r="O35" s="109">
        <f>SUM(M35:N35)</f>
        <v>6</v>
      </c>
      <c r="P35" s="109">
        <f t="shared" si="13"/>
        <v>6</v>
      </c>
      <c r="Q35" s="109">
        <f t="shared" si="13"/>
        <v>6</v>
      </c>
      <c r="R35" s="108">
        <f>H35</f>
        <v>0</v>
      </c>
      <c r="S35" s="108">
        <f>SUM(Q35:R35)</f>
        <v>6</v>
      </c>
    </row>
    <row r="36" spans="1:19" ht="14.25" customHeight="1">
      <c r="A36" s="108" t="s">
        <v>196</v>
      </c>
      <c r="B36" s="109"/>
      <c r="C36" s="109"/>
      <c r="D36" s="109"/>
      <c r="E36" s="109"/>
      <c r="F36" s="109">
        <v>5</v>
      </c>
      <c r="G36" s="109">
        <v>4</v>
      </c>
      <c r="H36" s="109"/>
      <c r="I36" s="109">
        <f>SUM(G36:H36)</f>
        <v>4</v>
      </c>
      <c r="J36" s="109"/>
      <c r="K36" s="109"/>
      <c r="L36" s="109">
        <f t="shared" si="12"/>
        <v>5</v>
      </c>
      <c r="M36" s="109">
        <f t="shared" si="12"/>
        <v>4</v>
      </c>
      <c r="N36" s="109">
        <f>H36</f>
        <v>0</v>
      </c>
      <c r="O36" s="109">
        <f>SUM(M36:N36)</f>
        <v>4</v>
      </c>
      <c r="P36" s="109">
        <f t="shared" si="13"/>
        <v>5</v>
      </c>
      <c r="Q36" s="109">
        <f t="shared" si="13"/>
        <v>4</v>
      </c>
      <c r="R36" s="108">
        <f>H36</f>
        <v>0</v>
      </c>
      <c r="S36" s="108">
        <f>SUM(Q36:R36)</f>
        <v>4</v>
      </c>
    </row>
    <row r="37" spans="1:19" ht="14.25" customHeight="1">
      <c r="A37" s="108" t="s">
        <v>334</v>
      </c>
      <c r="B37" s="109"/>
      <c r="C37" s="109"/>
      <c r="D37" s="109"/>
      <c r="E37" s="109"/>
      <c r="F37" s="109">
        <v>12</v>
      </c>
      <c r="G37" s="109">
        <v>12</v>
      </c>
      <c r="H37" s="109">
        <v>-1</v>
      </c>
      <c r="I37" s="109">
        <f>SUM(G37:H37)</f>
        <v>11</v>
      </c>
      <c r="J37" s="109"/>
      <c r="K37" s="109"/>
      <c r="L37" s="109">
        <f t="shared" si="12"/>
        <v>12</v>
      </c>
      <c r="M37" s="109">
        <f t="shared" si="12"/>
        <v>12</v>
      </c>
      <c r="N37" s="109">
        <f>H37</f>
        <v>-1</v>
      </c>
      <c r="O37" s="109">
        <f>SUM(M37:N37)</f>
        <v>11</v>
      </c>
      <c r="P37" s="109">
        <f t="shared" si="13"/>
        <v>12</v>
      </c>
      <c r="Q37" s="109">
        <f t="shared" si="13"/>
        <v>12</v>
      </c>
      <c r="R37" s="108">
        <f>H37</f>
        <v>-1</v>
      </c>
      <c r="S37" s="108">
        <f>SUM(Q37:R37)</f>
        <v>11</v>
      </c>
    </row>
    <row r="38" spans="1:19" ht="14.25" customHeight="1">
      <c r="A38" s="100" t="s">
        <v>505</v>
      </c>
      <c r="B38" s="111"/>
      <c r="C38" s="111"/>
      <c r="D38" s="101"/>
      <c r="E38" s="101"/>
      <c r="F38" s="101">
        <f aca="true" t="shared" si="14" ref="F38:K38">SUM(F33:F37)</f>
        <v>64</v>
      </c>
      <c r="G38" s="101">
        <f t="shared" si="14"/>
        <v>60</v>
      </c>
      <c r="H38" s="101">
        <f t="shared" si="14"/>
        <v>-1</v>
      </c>
      <c r="I38" s="101">
        <f t="shared" si="14"/>
        <v>59</v>
      </c>
      <c r="J38" s="101">
        <f t="shared" si="14"/>
        <v>1</v>
      </c>
      <c r="K38" s="101">
        <f t="shared" si="14"/>
        <v>1</v>
      </c>
      <c r="L38" s="101">
        <f t="shared" si="12"/>
        <v>65</v>
      </c>
      <c r="M38" s="101">
        <f t="shared" si="12"/>
        <v>61</v>
      </c>
      <c r="N38" s="101">
        <f>SUM(N33:N37)</f>
        <v>-1</v>
      </c>
      <c r="O38" s="101">
        <f>SUM(O33:O37)</f>
        <v>60</v>
      </c>
      <c r="P38" s="101">
        <f t="shared" si="13"/>
        <v>64.5</v>
      </c>
      <c r="Q38" s="101">
        <f t="shared" si="13"/>
        <v>60.5</v>
      </c>
      <c r="R38" s="100">
        <f>SUM(R33:R37)</f>
        <v>-1</v>
      </c>
      <c r="S38" s="100">
        <f>SUM(S33:S37)</f>
        <v>59.5</v>
      </c>
    </row>
    <row r="39" spans="1:19" ht="15.75">
      <c r="A39" s="113"/>
      <c r="B39" s="114"/>
      <c r="C39" s="114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96"/>
      <c r="R39" s="11"/>
      <c r="S39" s="11"/>
    </row>
    <row r="40" spans="1:19" ht="14.25" customHeight="1">
      <c r="A40" s="105" t="s">
        <v>506</v>
      </c>
      <c r="B40" s="106"/>
      <c r="C40" s="106"/>
      <c r="D40" s="107"/>
      <c r="E40" s="107"/>
      <c r="F40" s="107"/>
      <c r="G40" s="107"/>
      <c r="H40" s="107"/>
      <c r="I40" s="107"/>
      <c r="J40" s="107"/>
      <c r="K40" s="107"/>
      <c r="L40" s="106"/>
      <c r="M40" s="106"/>
      <c r="N40" s="106"/>
      <c r="O40" s="106"/>
      <c r="P40" s="106"/>
      <c r="Q40" s="11"/>
      <c r="R40" s="11"/>
      <c r="S40" s="11"/>
    </row>
    <row r="41" spans="1:19" ht="14.25" customHeight="1">
      <c r="A41" s="108" t="s">
        <v>507</v>
      </c>
      <c r="B41" s="109"/>
      <c r="C41" s="109"/>
      <c r="D41" s="109"/>
      <c r="E41" s="109"/>
      <c r="F41" s="109">
        <v>17</v>
      </c>
      <c r="G41" s="109">
        <v>17</v>
      </c>
      <c r="H41" s="109"/>
      <c r="I41" s="109">
        <f>SUM(G41:H41)</f>
        <v>17</v>
      </c>
      <c r="J41" s="109"/>
      <c r="K41" s="109"/>
      <c r="L41" s="109">
        <f>B41+D41+F41+J41</f>
        <v>17</v>
      </c>
      <c r="M41" s="109">
        <f>C41+E41+G41+K41</f>
        <v>17</v>
      </c>
      <c r="N41" s="109">
        <f>H41</f>
        <v>0</v>
      </c>
      <c r="O41" s="109">
        <f>SUM(M41:N41)</f>
        <v>17</v>
      </c>
      <c r="P41" s="109">
        <f>B41+D41+F41+J41/2</f>
        <v>17</v>
      </c>
      <c r="Q41" s="109">
        <f>C41+E41+G41+K41/2</f>
        <v>17</v>
      </c>
      <c r="R41" s="108">
        <f>H41</f>
        <v>0</v>
      </c>
      <c r="S41" s="108">
        <f>SUM(Q41:R41)</f>
        <v>17</v>
      </c>
    </row>
    <row r="42" spans="1:19" ht="14.25" customHeight="1">
      <c r="A42" s="108" t="s">
        <v>508</v>
      </c>
      <c r="B42" s="109"/>
      <c r="C42" s="109"/>
      <c r="D42" s="109"/>
      <c r="E42" s="109"/>
      <c r="F42" s="109">
        <v>11</v>
      </c>
      <c r="G42" s="109">
        <v>11</v>
      </c>
      <c r="H42" s="109"/>
      <c r="I42" s="109">
        <f>SUM(G42:H42)</f>
        <v>11</v>
      </c>
      <c r="J42" s="109"/>
      <c r="K42" s="109"/>
      <c r="L42" s="109">
        <f>B42+D42+F42+J42</f>
        <v>11</v>
      </c>
      <c r="M42" s="109">
        <f>C42+E42+G42+K42</f>
        <v>11</v>
      </c>
      <c r="N42" s="109">
        <f>H42</f>
        <v>0</v>
      </c>
      <c r="O42" s="109">
        <f>SUM(M42:N42)</f>
        <v>11</v>
      </c>
      <c r="P42" s="109">
        <f>B42+D42+F42+J42/2</f>
        <v>11</v>
      </c>
      <c r="Q42" s="109">
        <f>C42+E42+G42+K42/2</f>
        <v>11</v>
      </c>
      <c r="R42" s="108">
        <f>H42</f>
        <v>0</v>
      </c>
      <c r="S42" s="108">
        <f>SUM(Q42:R42)</f>
        <v>11</v>
      </c>
    </row>
    <row r="43" spans="1:19" ht="14.25" customHeight="1">
      <c r="A43" s="100" t="s">
        <v>509</v>
      </c>
      <c r="B43" s="111"/>
      <c r="C43" s="111"/>
      <c r="D43" s="109"/>
      <c r="E43" s="109"/>
      <c r="F43" s="101">
        <f>SUM(F41:F42)</f>
        <v>28</v>
      </c>
      <c r="G43" s="101">
        <f>SUM(G41:G42)</f>
        <v>28</v>
      </c>
      <c r="H43" s="101">
        <f>SUM(H41:H42)</f>
        <v>0</v>
      </c>
      <c r="I43" s="101">
        <f>SUM(I41:I42)</f>
        <v>28</v>
      </c>
      <c r="J43" s="101"/>
      <c r="K43" s="101"/>
      <c r="L43" s="101">
        <f aca="true" t="shared" si="15" ref="L43:S43">SUM(L41:L42)</f>
        <v>28</v>
      </c>
      <c r="M43" s="101">
        <f t="shared" si="15"/>
        <v>28</v>
      </c>
      <c r="N43" s="101">
        <f t="shared" si="15"/>
        <v>0</v>
      </c>
      <c r="O43" s="101">
        <f t="shared" si="15"/>
        <v>28</v>
      </c>
      <c r="P43" s="101">
        <f t="shared" si="15"/>
        <v>28</v>
      </c>
      <c r="Q43" s="101">
        <f t="shared" si="15"/>
        <v>28</v>
      </c>
      <c r="R43" s="100">
        <f t="shared" si="15"/>
        <v>0</v>
      </c>
      <c r="S43" s="100">
        <f t="shared" si="15"/>
        <v>28</v>
      </c>
    </row>
    <row r="44" spans="1:19" ht="30" customHeight="1">
      <c r="A44" s="102"/>
      <c r="B44" s="103"/>
      <c r="C44" s="103"/>
      <c r="D44" s="112"/>
      <c r="E44" s="112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1"/>
      <c r="R44" s="11"/>
      <c r="S44" s="11"/>
    </row>
    <row r="45" spans="1:19" ht="14.25" customHeight="1">
      <c r="A45" s="105" t="s">
        <v>327</v>
      </c>
      <c r="B45" s="106"/>
      <c r="C45" s="11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1"/>
      <c r="R45" s="11"/>
      <c r="S45" s="11"/>
    </row>
    <row r="46" spans="1:19" ht="14.25" customHeight="1">
      <c r="A46" s="108" t="s">
        <v>511</v>
      </c>
      <c r="B46" s="109"/>
      <c r="C46" s="111"/>
      <c r="D46" s="101"/>
      <c r="E46" s="101"/>
      <c r="F46" s="109">
        <v>5</v>
      </c>
      <c r="G46" s="109">
        <v>5</v>
      </c>
      <c r="H46" s="109"/>
      <c r="I46" s="109">
        <f>SUM(G46:H46)</f>
        <v>5</v>
      </c>
      <c r="J46" s="109"/>
      <c r="K46" s="109"/>
      <c r="L46" s="109">
        <f aca="true" t="shared" si="16" ref="L46:L56">B46+D46+F46+J46</f>
        <v>5</v>
      </c>
      <c r="M46" s="109">
        <f aca="true" t="shared" si="17" ref="M46:M56">C46+E46+G46+K46</f>
        <v>5</v>
      </c>
      <c r="N46" s="109">
        <f>H46</f>
        <v>0</v>
      </c>
      <c r="O46" s="109">
        <f>SUM(M46:N46)</f>
        <v>5</v>
      </c>
      <c r="P46" s="109">
        <f aca="true" t="shared" si="18" ref="P46:P55">B46+D46+F46+J46/2</f>
        <v>5</v>
      </c>
      <c r="Q46" s="109">
        <f aca="true" t="shared" si="19" ref="Q46:Q55">C46+E46+G46+K46/2</f>
        <v>5</v>
      </c>
      <c r="R46" s="108">
        <f>H46</f>
        <v>0</v>
      </c>
      <c r="S46" s="108">
        <f>SUM(Q46:R46)</f>
        <v>5</v>
      </c>
    </row>
    <row r="47" spans="1:19" ht="14.25" customHeight="1">
      <c r="A47" s="108" t="s">
        <v>92</v>
      </c>
      <c r="B47" s="109"/>
      <c r="C47" s="111"/>
      <c r="D47" s="101"/>
      <c r="E47" s="101"/>
      <c r="F47" s="109">
        <v>3</v>
      </c>
      <c r="G47" s="109">
        <v>3</v>
      </c>
      <c r="H47" s="109"/>
      <c r="I47" s="109">
        <f aca="true" t="shared" si="20" ref="I47:I55">SUM(G47:H47)</f>
        <v>3</v>
      </c>
      <c r="J47" s="109"/>
      <c r="K47" s="109"/>
      <c r="L47" s="109">
        <f t="shared" si="16"/>
        <v>3</v>
      </c>
      <c r="M47" s="109">
        <f t="shared" si="17"/>
        <v>3</v>
      </c>
      <c r="N47" s="109">
        <f aca="true" t="shared" si="21" ref="N47:N55">H47</f>
        <v>0</v>
      </c>
      <c r="O47" s="109">
        <f aca="true" t="shared" si="22" ref="O47:O55">SUM(M47:N47)</f>
        <v>3</v>
      </c>
      <c r="P47" s="109">
        <f t="shared" si="18"/>
        <v>3</v>
      </c>
      <c r="Q47" s="109">
        <f t="shared" si="19"/>
        <v>3</v>
      </c>
      <c r="R47" s="108">
        <f aca="true" t="shared" si="23" ref="R47:R55">H47</f>
        <v>0</v>
      </c>
      <c r="S47" s="108">
        <f aca="true" t="shared" si="24" ref="S47:S55">SUM(Q47:R47)</f>
        <v>3</v>
      </c>
    </row>
    <row r="48" spans="1:19" ht="14.25" customHeight="1">
      <c r="A48" s="108" t="s">
        <v>512</v>
      </c>
      <c r="B48" s="109"/>
      <c r="C48" s="109"/>
      <c r="D48" s="109"/>
      <c r="E48" s="109"/>
      <c r="F48" s="109">
        <v>2</v>
      </c>
      <c r="G48" s="109">
        <v>2</v>
      </c>
      <c r="H48" s="109"/>
      <c r="I48" s="109">
        <f t="shared" si="20"/>
        <v>2</v>
      </c>
      <c r="J48" s="109"/>
      <c r="K48" s="109"/>
      <c r="L48" s="109">
        <f t="shared" si="16"/>
        <v>2</v>
      </c>
      <c r="M48" s="109">
        <f t="shared" si="17"/>
        <v>2</v>
      </c>
      <c r="N48" s="109">
        <f t="shared" si="21"/>
        <v>0</v>
      </c>
      <c r="O48" s="109">
        <f t="shared" si="22"/>
        <v>2</v>
      </c>
      <c r="P48" s="109">
        <f t="shared" si="18"/>
        <v>2</v>
      </c>
      <c r="Q48" s="109">
        <f t="shared" si="19"/>
        <v>2</v>
      </c>
      <c r="R48" s="108">
        <f t="shared" si="23"/>
        <v>0</v>
      </c>
      <c r="S48" s="108">
        <f t="shared" si="24"/>
        <v>2</v>
      </c>
    </row>
    <row r="49" spans="1:19" ht="14.25" customHeight="1">
      <c r="A49" s="108" t="s">
        <v>335</v>
      </c>
      <c r="B49" s="109"/>
      <c r="C49" s="109"/>
      <c r="D49" s="109"/>
      <c r="E49" s="109"/>
      <c r="F49" s="109">
        <v>17</v>
      </c>
      <c r="G49" s="109">
        <v>17</v>
      </c>
      <c r="H49" s="109"/>
      <c r="I49" s="109">
        <f t="shared" si="20"/>
        <v>17</v>
      </c>
      <c r="J49" s="109">
        <v>1</v>
      </c>
      <c r="K49" s="109">
        <f>SUM(J49:J49)</f>
        <v>1</v>
      </c>
      <c r="L49" s="109">
        <f t="shared" si="16"/>
        <v>18</v>
      </c>
      <c r="M49" s="109">
        <f t="shared" si="17"/>
        <v>18</v>
      </c>
      <c r="N49" s="109">
        <f t="shared" si="21"/>
        <v>0</v>
      </c>
      <c r="O49" s="109">
        <f t="shared" si="22"/>
        <v>18</v>
      </c>
      <c r="P49" s="109">
        <f t="shared" si="18"/>
        <v>17.5</v>
      </c>
      <c r="Q49" s="109">
        <f t="shared" si="19"/>
        <v>17.5</v>
      </c>
      <c r="R49" s="108">
        <f t="shared" si="23"/>
        <v>0</v>
      </c>
      <c r="S49" s="108">
        <f t="shared" si="24"/>
        <v>17.5</v>
      </c>
    </row>
    <row r="50" spans="1:19" ht="14.25" customHeight="1">
      <c r="A50" s="108" t="s">
        <v>513</v>
      </c>
      <c r="B50" s="109"/>
      <c r="C50" s="109"/>
      <c r="D50" s="109"/>
      <c r="E50" s="109"/>
      <c r="F50" s="109">
        <v>3</v>
      </c>
      <c r="G50" s="109">
        <v>3</v>
      </c>
      <c r="H50" s="109"/>
      <c r="I50" s="109">
        <f t="shared" si="20"/>
        <v>3</v>
      </c>
      <c r="J50" s="109"/>
      <c r="K50" s="109"/>
      <c r="L50" s="109">
        <f t="shared" si="16"/>
        <v>3</v>
      </c>
      <c r="M50" s="109">
        <f t="shared" si="17"/>
        <v>3</v>
      </c>
      <c r="N50" s="109">
        <f t="shared" si="21"/>
        <v>0</v>
      </c>
      <c r="O50" s="109">
        <f t="shared" si="22"/>
        <v>3</v>
      </c>
      <c r="P50" s="109">
        <f t="shared" si="18"/>
        <v>3</v>
      </c>
      <c r="Q50" s="109">
        <f t="shared" si="19"/>
        <v>3</v>
      </c>
      <c r="R50" s="108">
        <f t="shared" si="23"/>
        <v>0</v>
      </c>
      <c r="S50" s="108">
        <f t="shared" si="24"/>
        <v>3</v>
      </c>
    </row>
    <row r="51" spans="1:19" ht="14.25" customHeight="1">
      <c r="A51" s="108" t="s">
        <v>192</v>
      </c>
      <c r="B51" s="109"/>
      <c r="C51" s="109"/>
      <c r="D51" s="109"/>
      <c r="E51" s="109"/>
      <c r="F51" s="109">
        <v>2</v>
      </c>
      <c r="G51" s="109">
        <v>2</v>
      </c>
      <c r="H51" s="109"/>
      <c r="I51" s="109">
        <f t="shared" si="20"/>
        <v>2</v>
      </c>
      <c r="J51" s="109"/>
      <c r="K51" s="109"/>
      <c r="L51" s="109">
        <f t="shared" si="16"/>
        <v>2</v>
      </c>
      <c r="M51" s="109">
        <f t="shared" si="17"/>
        <v>2</v>
      </c>
      <c r="N51" s="109">
        <f t="shared" si="21"/>
        <v>0</v>
      </c>
      <c r="O51" s="109">
        <f t="shared" si="22"/>
        <v>2</v>
      </c>
      <c r="P51" s="109">
        <f t="shared" si="18"/>
        <v>2</v>
      </c>
      <c r="Q51" s="109">
        <f t="shared" si="19"/>
        <v>2</v>
      </c>
      <c r="R51" s="108">
        <f t="shared" si="23"/>
        <v>0</v>
      </c>
      <c r="S51" s="108">
        <f t="shared" si="24"/>
        <v>2</v>
      </c>
    </row>
    <row r="52" spans="1:19" ht="14.25" customHeight="1">
      <c r="A52" s="108" t="s">
        <v>93</v>
      </c>
      <c r="B52" s="109"/>
      <c r="C52" s="109"/>
      <c r="D52" s="109"/>
      <c r="E52" s="109"/>
      <c r="F52" s="109">
        <v>3</v>
      </c>
      <c r="G52" s="109">
        <v>3</v>
      </c>
      <c r="H52" s="109"/>
      <c r="I52" s="109">
        <f t="shared" si="20"/>
        <v>3</v>
      </c>
      <c r="J52" s="109"/>
      <c r="K52" s="109"/>
      <c r="L52" s="109">
        <f t="shared" si="16"/>
        <v>3</v>
      </c>
      <c r="M52" s="109">
        <f t="shared" si="17"/>
        <v>3</v>
      </c>
      <c r="N52" s="109">
        <f t="shared" si="21"/>
        <v>0</v>
      </c>
      <c r="O52" s="109">
        <f t="shared" si="22"/>
        <v>3</v>
      </c>
      <c r="P52" s="109">
        <f t="shared" si="18"/>
        <v>3</v>
      </c>
      <c r="Q52" s="109">
        <f t="shared" si="19"/>
        <v>3</v>
      </c>
      <c r="R52" s="108">
        <f t="shared" si="23"/>
        <v>0</v>
      </c>
      <c r="S52" s="108">
        <f t="shared" si="24"/>
        <v>3</v>
      </c>
    </row>
    <row r="53" spans="1:19" ht="14.25" customHeight="1">
      <c r="A53" s="108" t="s">
        <v>328</v>
      </c>
      <c r="B53" s="109"/>
      <c r="C53" s="109"/>
      <c r="D53" s="109"/>
      <c r="E53" s="109"/>
      <c r="F53" s="109">
        <v>3</v>
      </c>
      <c r="G53" s="109">
        <v>3</v>
      </c>
      <c r="H53" s="109"/>
      <c r="I53" s="109">
        <f t="shared" si="20"/>
        <v>3</v>
      </c>
      <c r="J53" s="109"/>
      <c r="K53" s="109"/>
      <c r="L53" s="109">
        <f t="shared" si="16"/>
        <v>3</v>
      </c>
      <c r="M53" s="109">
        <f t="shared" si="17"/>
        <v>3</v>
      </c>
      <c r="N53" s="109">
        <f t="shared" si="21"/>
        <v>0</v>
      </c>
      <c r="O53" s="109">
        <f t="shared" si="22"/>
        <v>3</v>
      </c>
      <c r="P53" s="109">
        <f t="shared" si="18"/>
        <v>3</v>
      </c>
      <c r="Q53" s="109">
        <f t="shared" si="19"/>
        <v>3</v>
      </c>
      <c r="R53" s="108">
        <f t="shared" si="23"/>
        <v>0</v>
      </c>
      <c r="S53" s="108">
        <f t="shared" si="24"/>
        <v>3</v>
      </c>
    </row>
    <row r="54" spans="1:19" ht="14.25" customHeight="1">
      <c r="A54" s="108" t="s">
        <v>514</v>
      </c>
      <c r="B54" s="109"/>
      <c r="C54" s="109"/>
      <c r="D54" s="109"/>
      <c r="E54" s="109"/>
      <c r="F54" s="109">
        <v>3</v>
      </c>
      <c r="G54" s="109">
        <v>3</v>
      </c>
      <c r="H54" s="109"/>
      <c r="I54" s="109">
        <f t="shared" si="20"/>
        <v>3</v>
      </c>
      <c r="J54" s="109"/>
      <c r="K54" s="109"/>
      <c r="L54" s="109">
        <f t="shared" si="16"/>
        <v>3</v>
      </c>
      <c r="M54" s="109">
        <f t="shared" si="17"/>
        <v>3</v>
      </c>
      <c r="N54" s="109">
        <f t="shared" si="21"/>
        <v>0</v>
      </c>
      <c r="O54" s="109">
        <f t="shared" si="22"/>
        <v>3</v>
      </c>
      <c r="P54" s="109">
        <f t="shared" si="18"/>
        <v>3</v>
      </c>
      <c r="Q54" s="109">
        <f t="shared" si="19"/>
        <v>3</v>
      </c>
      <c r="R54" s="108">
        <f t="shared" si="23"/>
        <v>0</v>
      </c>
      <c r="S54" s="108">
        <f t="shared" si="24"/>
        <v>3</v>
      </c>
    </row>
    <row r="55" spans="1:19" ht="14.25" customHeight="1">
      <c r="A55" s="108" t="s">
        <v>193</v>
      </c>
      <c r="B55" s="109"/>
      <c r="C55" s="109"/>
      <c r="D55" s="109"/>
      <c r="E55" s="109"/>
      <c r="F55" s="109">
        <v>4</v>
      </c>
      <c r="G55" s="109">
        <v>4</v>
      </c>
      <c r="H55" s="109"/>
      <c r="I55" s="109">
        <f t="shared" si="20"/>
        <v>4</v>
      </c>
      <c r="J55" s="109"/>
      <c r="K55" s="109"/>
      <c r="L55" s="109">
        <f t="shared" si="16"/>
        <v>4</v>
      </c>
      <c r="M55" s="109">
        <f t="shared" si="17"/>
        <v>4</v>
      </c>
      <c r="N55" s="109">
        <f t="shared" si="21"/>
        <v>0</v>
      </c>
      <c r="O55" s="109">
        <f t="shared" si="22"/>
        <v>4</v>
      </c>
      <c r="P55" s="109">
        <f t="shared" si="18"/>
        <v>4</v>
      </c>
      <c r="Q55" s="109">
        <f t="shared" si="19"/>
        <v>4</v>
      </c>
      <c r="R55" s="108">
        <f t="shared" si="23"/>
        <v>0</v>
      </c>
      <c r="S55" s="108">
        <f t="shared" si="24"/>
        <v>4</v>
      </c>
    </row>
    <row r="56" spans="1:19" ht="14.25" customHeight="1">
      <c r="A56" s="100" t="s">
        <v>510</v>
      </c>
      <c r="B56" s="111"/>
      <c r="C56" s="111"/>
      <c r="D56" s="101"/>
      <c r="E56" s="101"/>
      <c r="F56" s="101">
        <f aca="true" t="shared" si="25" ref="F56:K56">SUM(F46:F55)</f>
        <v>45</v>
      </c>
      <c r="G56" s="101">
        <f t="shared" si="25"/>
        <v>45</v>
      </c>
      <c r="H56" s="101">
        <f t="shared" si="25"/>
        <v>0</v>
      </c>
      <c r="I56" s="101">
        <f t="shared" si="25"/>
        <v>45</v>
      </c>
      <c r="J56" s="101">
        <f t="shared" si="25"/>
        <v>1</v>
      </c>
      <c r="K56" s="101">
        <f t="shared" si="25"/>
        <v>1</v>
      </c>
      <c r="L56" s="101">
        <f t="shared" si="16"/>
        <v>46</v>
      </c>
      <c r="M56" s="101">
        <f t="shared" si="17"/>
        <v>46</v>
      </c>
      <c r="N56" s="101">
        <f>SUM(N46:N55)</f>
        <v>0</v>
      </c>
      <c r="O56" s="101">
        <f>SUM(M56:N56)</f>
        <v>46</v>
      </c>
      <c r="P56" s="101">
        <f>B56+D56+F56+J56/2</f>
        <v>45.5</v>
      </c>
      <c r="Q56" s="101">
        <f>E56+G56+K56/2+C56</f>
        <v>45.5</v>
      </c>
      <c r="R56" s="100">
        <f>SUM(R46:R55)</f>
        <v>0</v>
      </c>
      <c r="S56" s="100">
        <f>SUM(S46:S55)</f>
        <v>45.5</v>
      </c>
    </row>
    <row r="57" spans="1:19" ht="15.75">
      <c r="A57" s="102"/>
      <c r="B57" s="103"/>
      <c r="C57" s="103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1"/>
      <c r="R57" s="11"/>
      <c r="S57" s="11"/>
    </row>
    <row r="58" spans="1:19" ht="14.25" customHeight="1">
      <c r="A58" s="105" t="s">
        <v>515</v>
      </c>
      <c r="B58" s="106"/>
      <c r="C58" s="106"/>
      <c r="D58" s="107"/>
      <c r="E58" s="107"/>
      <c r="F58" s="106"/>
      <c r="G58" s="106"/>
      <c r="H58" s="106"/>
      <c r="I58" s="106"/>
      <c r="J58" s="106"/>
      <c r="K58" s="106"/>
      <c r="L58" s="107"/>
      <c r="M58" s="107"/>
      <c r="N58" s="107"/>
      <c r="O58" s="107"/>
      <c r="P58" s="107"/>
      <c r="Q58" s="11"/>
      <c r="R58" s="11"/>
      <c r="S58" s="11"/>
    </row>
    <row r="59" spans="1:19" ht="14.25" customHeight="1">
      <c r="A59" s="108" t="s">
        <v>516</v>
      </c>
      <c r="B59" s="109"/>
      <c r="C59" s="109"/>
      <c r="D59" s="109"/>
      <c r="E59" s="109"/>
      <c r="F59" s="109">
        <v>1</v>
      </c>
      <c r="G59" s="109">
        <v>1</v>
      </c>
      <c r="H59" s="109"/>
      <c r="I59" s="109">
        <f>SUM(G59:H59)</f>
        <v>1</v>
      </c>
      <c r="J59" s="109"/>
      <c r="K59" s="109"/>
      <c r="L59" s="109">
        <f aca="true" t="shared" si="26" ref="L59:L69">B59+D59+F59+J59</f>
        <v>1</v>
      </c>
      <c r="M59" s="109">
        <f aca="true" t="shared" si="27" ref="M59:M69">C59+E59+G59+K59</f>
        <v>1</v>
      </c>
      <c r="N59" s="109">
        <f>H59</f>
        <v>0</v>
      </c>
      <c r="O59" s="109">
        <f>SUM(M59:N59)</f>
        <v>1</v>
      </c>
      <c r="P59" s="109">
        <f aca="true" t="shared" si="28" ref="P59:P69">B59+D59+F59+J59/2</f>
        <v>1</v>
      </c>
      <c r="Q59" s="109">
        <f aca="true" t="shared" si="29" ref="Q59:Q69">C59+E59+G59+K59/2</f>
        <v>1</v>
      </c>
      <c r="R59" s="108">
        <f>H59</f>
        <v>0</v>
      </c>
      <c r="S59" s="108">
        <f>SUM(Q59:R59)</f>
        <v>1</v>
      </c>
    </row>
    <row r="60" spans="1:19" ht="14.25" customHeight="1">
      <c r="A60" s="108" t="s">
        <v>517</v>
      </c>
      <c r="B60" s="109"/>
      <c r="C60" s="109"/>
      <c r="D60" s="109"/>
      <c r="E60" s="109"/>
      <c r="F60" s="109">
        <v>1</v>
      </c>
      <c r="G60" s="109">
        <v>1</v>
      </c>
      <c r="H60" s="109"/>
      <c r="I60" s="109">
        <f aca="true" t="shared" si="30" ref="I60:I68">SUM(G60:H60)</f>
        <v>1</v>
      </c>
      <c r="J60" s="109"/>
      <c r="K60" s="109"/>
      <c r="L60" s="109">
        <f t="shared" si="26"/>
        <v>1</v>
      </c>
      <c r="M60" s="109">
        <f t="shared" si="27"/>
        <v>1</v>
      </c>
      <c r="N60" s="109">
        <f aca="true" t="shared" si="31" ref="N60:N68">H60</f>
        <v>0</v>
      </c>
      <c r="O60" s="109">
        <f aca="true" t="shared" si="32" ref="O60:O69">SUM(M60:N60)</f>
        <v>1</v>
      </c>
      <c r="P60" s="109">
        <f t="shared" si="28"/>
        <v>1</v>
      </c>
      <c r="Q60" s="109">
        <f t="shared" si="29"/>
        <v>1</v>
      </c>
      <c r="R60" s="108">
        <f aca="true" t="shared" si="33" ref="R60:R68">H60</f>
        <v>0</v>
      </c>
      <c r="S60" s="108">
        <f aca="true" t="shared" si="34" ref="S60:S68">SUM(Q60:R60)</f>
        <v>1</v>
      </c>
    </row>
    <row r="61" spans="1:19" ht="14.25" customHeight="1">
      <c r="A61" s="108" t="s">
        <v>518</v>
      </c>
      <c r="B61" s="109"/>
      <c r="C61" s="109"/>
      <c r="D61" s="109"/>
      <c r="E61" s="109"/>
      <c r="F61" s="109"/>
      <c r="G61" s="109"/>
      <c r="H61" s="109"/>
      <c r="I61" s="109">
        <f t="shared" si="30"/>
        <v>0</v>
      </c>
      <c r="J61" s="109">
        <v>1</v>
      </c>
      <c r="K61" s="109">
        <f>SUM(J61:J61)</f>
        <v>1</v>
      </c>
      <c r="L61" s="109">
        <f t="shared" si="26"/>
        <v>1</v>
      </c>
      <c r="M61" s="109">
        <f t="shared" si="27"/>
        <v>1</v>
      </c>
      <c r="N61" s="109">
        <f t="shared" si="31"/>
        <v>0</v>
      </c>
      <c r="O61" s="109">
        <f t="shared" si="32"/>
        <v>1</v>
      </c>
      <c r="P61" s="109">
        <f t="shared" si="28"/>
        <v>0.5</v>
      </c>
      <c r="Q61" s="109">
        <f t="shared" si="29"/>
        <v>0.5</v>
      </c>
      <c r="R61" s="108">
        <f t="shared" si="33"/>
        <v>0</v>
      </c>
      <c r="S61" s="108">
        <f t="shared" si="34"/>
        <v>0.5</v>
      </c>
    </row>
    <row r="62" spans="1:19" ht="14.25" customHeight="1">
      <c r="A62" s="108" t="s">
        <v>519</v>
      </c>
      <c r="B62" s="109"/>
      <c r="C62" s="109"/>
      <c r="D62" s="109"/>
      <c r="E62" s="109"/>
      <c r="F62" s="109">
        <v>2</v>
      </c>
      <c r="G62" s="109">
        <v>2</v>
      </c>
      <c r="H62" s="109"/>
      <c r="I62" s="109">
        <f t="shared" si="30"/>
        <v>2</v>
      </c>
      <c r="J62" s="109"/>
      <c r="K62" s="109"/>
      <c r="L62" s="109">
        <f t="shared" si="26"/>
        <v>2</v>
      </c>
      <c r="M62" s="109">
        <f t="shared" si="27"/>
        <v>2</v>
      </c>
      <c r="N62" s="109">
        <f t="shared" si="31"/>
        <v>0</v>
      </c>
      <c r="O62" s="109">
        <f t="shared" si="32"/>
        <v>2</v>
      </c>
      <c r="P62" s="109">
        <f t="shared" si="28"/>
        <v>2</v>
      </c>
      <c r="Q62" s="109">
        <f t="shared" si="29"/>
        <v>2</v>
      </c>
      <c r="R62" s="108">
        <f t="shared" si="33"/>
        <v>0</v>
      </c>
      <c r="S62" s="108">
        <f t="shared" si="34"/>
        <v>2</v>
      </c>
    </row>
    <row r="63" spans="1:19" ht="14.25" customHeight="1">
      <c r="A63" s="108" t="s">
        <v>520</v>
      </c>
      <c r="B63" s="109"/>
      <c r="C63" s="109"/>
      <c r="D63" s="109"/>
      <c r="E63" s="109"/>
      <c r="F63" s="109">
        <v>2</v>
      </c>
      <c r="G63" s="109">
        <v>2</v>
      </c>
      <c r="H63" s="109"/>
      <c r="I63" s="109">
        <f t="shared" si="30"/>
        <v>2</v>
      </c>
      <c r="J63" s="109"/>
      <c r="K63" s="109"/>
      <c r="L63" s="109">
        <f t="shared" si="26"/>
        <v>2</v>
      </c>
      <c r="M63" s="109">
        <f t="shared" si="27"/>
        <v>2</v>
      </c>
      <c r="N63" s="109">
        <f t="shared" si="31"/>
        <v>0</v>
      </c>
      <c r="O63" s="109">
        <f t="shared" si="32"/>
        <v>2</v>
      </c>
      <c r="P63" s="109">
        <f t="shared" si="28"/>
        <v>2</v>
      </c>
      <c r="Q63" s="109">
        <f t="shared" si="29"/>
        <v>2</v>
      </c>
      <c r="R63" s="108">
        <f t="shared" si="33"/>
        <v>0</v>
      </c>
      <c r="S63" s="108">
        <f t="shared" si="34"/>
        <v>2</v>
      </c>
    </row>
    <row r="64" spans="1:19" ht="14.25" customHeight="1">
      <c r="A64" s="108" t="s">
        <v>521</v>
      </c>
      <c r="B64" s="109"/>
      <c r="C64" s="109"/>
      <c r="D64" s="109"/>
      <c r="E64" s="109"/>
      <c r="F64" s="109">
        <v>1</v>
      </c>
      <c r="G64" s="109">
        <v>1</v>
      </c>
      <c r="H64" s="109"/>
      <c r="I64" s="109">
        <f t="shared" si="30"/>
        <v>1</v>
      </c>
      <c r="J64" s="109"/>
      <c r="K64" s="109"/>
      <c r="L64" s="109">
        <f t="shared" si="26"/>
        <v>1</v>
      </c>
      <c r="M64" s="109">
        <f t="shared" si="27"/>
        <v>1</v>
      </c>
      <c r="N64" s="109">
        <f t="shared" si="31"/>
        <v>0</v>
      </c>
      <c r="O64" s="109">
        <f t="shared" si="32"/>
        <v>1</v>
      </c>
      <c r="P64" s="109">
        <f t="shared" si="28"/>
        <v>1</v>
      </c>
      <c r="Q64" s="109">
        <f t="shared" si="29"/>
        <v>1</v>
      </c>
      <c r="R64" s="108">
        <f t="shared" si="33"/>
        <v>0</v>
      </c>
      <c r="S64" s="108">
        <f t="shared" si="34"/>
        <v>1</v>
      </c>
    </row>
    <row r="65" spans="1:19" ht="14.25" customHeight="1">
      <c r="A65" s="108" t="s">
        <v>522</v>
      </c>
      <c r="B65" s="109"/>
      <c r="C65" s="109"/>
      <c r="D65" s="109"/>
      <c r="E65" s="109"/>
      <c r="F65" s="109">
        <v>3</v>
      </c>
      <c r="G65" s="109">
        <v>3</v>
      </c>
      <c r="H65" s="109"/>
      <c r="I65" s="109">
        <f t="shared" si="30"/>
        <v>3</v>
      </c>
      <c r="J65" s="109"/>
      <c r="K65" s="109"/>
      <c r="L65" s="109">
        <f t="shared" si="26"/>
        <v>3</v>
      </c>
      <c r="M65" s="109">
        <f t="shared" si="27"/>
        <v>3</v>
      </c>
      <c r="N65" s="109">
        <f t="shared" si="31"/>
        <v>0</v>
      </c>
      <c r="O65" s="109">
        <f t="shared" si="32"/>
        <v>3</v>
      </c>
      <c r="P65" s="109">
        <f t="shared" si="28"/>
        <v>3</v>
      </c>
      <c r="Q65" s="109">
        <f t="shared" si="29"/>
        <v>3</v>
      </c>
      <c r="R65" s="108">
        <f t="shared" si="33"/>
        <v>0</v>
      </c>
      <c r="S65" s="108">
        <f t="shared" si="34"/>
        <v>3</v>
      </c>
    </row>
    <row r="66" spans="1:19" ht="14.25" customHeight="1">
      <c r="A66" s="108" t="s">
        <v>523</v>
      </c>
      <c r="B66" s="109"/>
      <c r="C66" s="109"/>
      <c r="D66" s="109"/>
      <c r="E66" s="109"/>
      <c r="F66" s="109">
        <v>1</v>
      </c>
      <c r="G66" s="109">
        <v>1</v>
      </c>
      <c r="H66" s="109"/>
      <c r="I66" s="109">
        <f t="shared" si="30"/>
        <v>1</v>
      </c>
      <c r="J66" s="109"/>
      <c r="K66" s="109"/>
      <c r="L66" s="109">
        <f t="shared" si="26"/>
        <v>1</v>
      </c>
      <c r="M66" s="109">
        <f t="shared" si="27"/>
        <v>1</v>
      </c>
      <c r="N66" s="109">
        <f t="shared" si="31"/>
        <v>0</v>
      </c>
      <c r="O66" s="109">
        <f t="shared" si="32"/>
        <v>1</v>
      </c>
      <c r="P66" s="109">
        <f t="shared" si="28"/>
        <v>1</v>
      </c>
      <c r="Q66" s="109">
        <f t="shared" si="29"/>
        <v>1</v>
      </c>
      <c r="R66" s="108">
        <f t="shared" si="33"/>
        <v>0</v>
      </c>
      <c r="S66" s="108">
        <f t="shared" si="34"/>
        <v>1</v>
      </c>
    </row>
    <row r="67" spans="1:19" ht="14.25" customHeight="1">
      <c r="A67" s="108" t="s">
        <v>524</v>
      </c>
      <c r="B67" s="109"/>
      <c r="C67" s="109"/>
      <c r="D67" s="109"/>
      <c r="E67" s="109"/>
      <c r="F67" s="109">
        <v>1</v>
      </c>
      <c r="G67" s="109">
        <v>1</v>
      </c>
      <c r="H67" s="109"/>
      <c r="I67" s="109">
        <f t="shared" si="30"/>
        <v>1</v>
      </c>
      <c r="J67" s="109"/>
      <c r="K67" s="109"/>
      <c r="L67" s="109">
        <f t="shared" si="26"/>
        <v>1</v>
      </c>
      <c r="M67" s="109">
        <f t="shared" si="27"/>
        <v>1</v>
      </c>
      <c r="N67" s="109">
        <f t="shared" si="31"/>
        <v>0</v>
      </c>
      <c r="O67" s="109">
        <f t="shared" si="32"/>
        <v>1</v>
      </c>
      <c r="P67" s="109">
        <f t="shared" si="28"/>
        <v>1</v>
      </c>
      <c r="Q67" s="109">
        <f t="shared" si="29"/>
        <v>1</v>
      </c>
      <c r="R67" s="108">
        <f t="shared" si="33"/>
        <v>0</v>
      </c>
      <c r="S67" s="108">
        <f t="shared" si="34"/>
        <v>1</v>
      </c>
    </row>
    <row r="68" spans="1:19" ht="14.25" customHeight="1">
      <c r="A68" s="108" t="s">
        <v>194</v>
      </c>
      <c r="B68" s="109"/>
      <c r="C68" s="109"/>
      <c r="D68" s="109"/>
      <c r="E68" s="109"/>
      <c r="F68" s="109">
        <v>1</v>
      </c>
      <c r="G68" s="109">
        <v>1</v>
      </c>
      <c r="H68" s="109"/>
      <c r="I68" s="109">
        <f t="shared" si="30"/>
        <v>1</v>
      </c>
      <c r="J68" s="109"/>
      <c r="K68" s="109"/>
      <c r="L68" s="109">
        <f t="shared" si="26"/>
        <v>1</v>
      </c>
      <c r="M68" s="109">
        <f t="shared" si="27"/>
        <v>1</v>
      </c>
      <c r="N68" s="109">
        <f t="shared" si="31"/>
        <v>0</v>
      </c>
      <c r="O68" s="109">
        <f t="shared" si="32"/>
        <v>1</v>
      </c>
      <c r="P68" s="109">
        <f t="shared" si="28"/>
        <v>1</v>
      </c>
      <c r="Q68" s="109">
        <f t="shared" si="29"/>
        <v>1</v>
      </c>
      <c r="R68" s="108">
        <f t="shared" si="33"/>
        <v>0</v>
      </c>
      <c r="S68" s="108">
        <f t="shared" si="34"/>
        <v>1</v>
      </c>
    </row>
    <row r="69" spans="1:19" ht="14.25" customHeight="1">
      <c r="A69" s="100" t="s">
        <v>525</v>
      </c>
      <c r="B69" s="111"/>
      <c r="C69" s="109"/>
      <c r="D69" s="109"/>
      <c r="E69" s="109"/>
      <c r="F69" s="101">
        <f>SUM(F59:F68)</f>
        <v>13</v>
      </c>
      <c r="G69" s="101">
        <f>SUM(G59:G68)</f>
        <v>13</v>
      </c>
      <c r="H69" s="101">
        <f>SUM(H59:H68)</f>
        <v>0</v>
      </c>
      <c r="I69" s="101">
        <f>SUM(I59:I68)</f>
        <v>13</v>
      </c>
      <c r="J69" s="101">
        <f>SUM(J59:J67)</f>
        <v>1</v>
      </c>
      <c r="K69" s="101">
        <f>SUM(K59:K67)</f>
        <v>1</v>
      </c>
      <c r="L69" s="101">
        <f t="shared" si="26"/>
        <v>14</v>
      </c>
      <c r="M69" s="101">
        <f t="shared" si="27"/>
        <v>14</v>
      </c>
      <c r="N69" s="101">
        <f>SUM(N59:N68)</f>
        <v>0</v>
      </c>
      <c r="O69" s="101">
        <f t="shared" si="32"/>
        <v>14</v>
      </c>
      <c r="P69" s="101">
        <f t="shared" si="28"/>
        <v>13.5</v>
      </c>
      <c r="Q69" s="101">
        <f t="shared" si="29"/>
        <v>13.5</v>
      </c>
      <c r="R69" s="100">
        <f>SUM(R59:R68)</f>
        <v>0</v>
      </c>
      <c r="S69" s="100">
        <f>SUM(S59:S68)</f>
        <v>13.5</v>
      </c>
    </row>
    <row r="70" spans="1:19" ht="15.75">
      <c r="A70" s="102"/>
      <c r="B70" s="103"/>
      <c r="C70" s="112"/>
      <c r="D70" s="112"/>
      <c r="E70" s="112"/>
      <c r="F70" s="112"/>
      <c r="G70" s="112"/>
      <c r="H70" s="112"/>
      <c r="I70" s="112"/>
      <c r="J70" s="112"/>
      <c r="K70" s="112"/>
      <c r="L70" s="117"/>
      <c r="M70" s="117"/>
      <c r="N70" s="117"/>
      <c r="O70" s="117"/>
      <c r="P70" s="117"/>
      <c r="Q70" s="11"/>
      <c r="R70" s="11"/>
      <c r="S70" s="11"/>
    </row>
    <row r="71" spans="1:19" ht="14.25" customHeight="1">
      <c r="A71" s="100" t="s">
        <v>526</v>
      </c>
      <c r="B71" s="101"/>
      <c r="C71" s="101"/>
      <c r="D71" s="109"/>
      <c r="E71" s="109"/>
      <c r="F71" s="101">
        <f>F23+F30+F38+F43+F56+F69</f>
        <v>257</v>
      </c>
      <c r="G71" s="101">
        <f>G23+G30+G38+G43+G56+G69</f>
        <v>248</v>
      </c>
      <c r="H71" s="101">
        <f>H23+H30+H38+H43+H56+H69</f>
        <v>-1</v>
      </c>
      <c r="I71" s="101">
        <f>I23+I30+I38+I43+I56+I69</f>
        <v>247</v>
      </c>
      <c r="J71" s="101">
        <f aca="true" t="shared" si="35" ref="J71:P71">J23+J30+J38+J43+J56+J69</f>
        <v>3</v>
      </c>
      <c r="K71" s="101">
        <f t="shared" si="35"/>
        <v>3</v>
      </c>
      <c r="L71" s="101">
        <f t="shared" si="35"/>
        <v>260</v>
      </c>
      <c r="M71" s="101">
        <f>M23+M30+M38+M43+M56+M69</f>
        <v>251</v>
      </c>
      <c r="N71" s="101">
        <f>N23+N30+N38+N43+N56+N69</f>
        <v>-1</v>
      </c>
      <c r="O71" s="101">
        <f>O23+O30+O38+O43+O56+O69</f>
        <v>250</v>
      </c>
      <c r="P71" s="101">
        <f t="shared" si="35"/>
        <v>258.5</v>
      </c>
      <c r="Q71" s="101">
        <f>Q23+Q30+Q38+Q43+Q56+Q69</f>
        <v>249.5</v>
      </c>
      <c r="R71" s="101">
        <f>R23+R30+R38+R43+R56+R69</f>
        <v>-1</v>
      </c>
      <c r="S71" s="101">
        <f>S23+S30+S38+S43+S56+S69</f>
        <v>248.5</v>
      </c>
    </row>
    <row r="72" spans="1:19" ht="15.75">
      <c r="A72" s="105"/>
      <c r="B72" s="106"/>
      <c r="C72" s="106"/>
      <c r="D72" s="107"/>
      <c r="E72" s="107"/>
      <c r="F72" s="106"/>
      <c r="G72" s="106"/>
      <c r="H72" s="106"/>
      <c r="I72" s="106"/>
      <c r="J72" s="106"/>
      <c r="K72" s="106"/>
      <c r="L72" s="117"/>
      <c r="M72" s="117"/>
      <c r="N72" s="117"/>
      <c r="O72" s="117"/>
      <c r="P72" s="117"/>
      <c r="Q72" s="11"/>
      <c r="R72" s="11"/>
      <c r="S72" s="11"/>
    </row>
    <row r="73" spans="1:19" ht="14.25" customHeight="1">
      <c r="A73" s="100" t="s">
        <v>527</v>
      </c>
      <c r="B73" s="101">
        <f aca="true" t="shared" si="36" ref="B73:S73">B11+B71</f>
        <v>5</v>
      </c>
      <c r="C73" s="101">
        <f t="shared" si="36"/>
        <v>5</v>
      </c>
      <c r="D73" s="101">
        <f t="shared" si="36"/>
        <v>48</v>
      </c>
      <c r="E73" s="101">
        <f t="shared" si="36"/>
        <v>48</v>
      </c>
      <c r="F73" s="101">
        <f t="shared" si="36"/>
        <v>257</v>
      </c>
      <c r="G73" s="101">
        <f t="shared" si="36"/>
        <v>248</v>
      </c>
      <c r="H73" s="101">
        <f t="shared" si="36"/>
        <v>-1</v>
      </c>
      <c r="I73" s="101">
        <f t="shared" si="36"/>
        <v>247</v>
      </c>
      <c r="J73" s="101">
        <f t="shared" si="36"/>
        <v>4</v>
      </c>
      <c r="K73" s="101">
        <f t="shared" si="36"/>
        <v>4</v>
      </c>
      <c r="L73" s="101">
        <f t="shared" si="36"/>
        <v>314</v>
      </c>
      <c r="M73" s="101">
        <f t="shared" si="36"/>
        <v>305</v>
      </c>
      <c r="N73" s="101">
        <f t="shared" si="36"/>
        <v>-1</v>
      </c>
      <c r="O73" s="101">
        <f t="shared" si="36"/>
        <v>304</v>
      </c>
      <c r="P73" s="101">
        <f t="shared" si="36"/>
        <v>312</v>
      </c>
      <c r="Q73" s="101">
        <f t="shared" si="36"/>
        <v>303</v>
      </c>
      <c r="R73" s="101">
        <f t="shared" si="36"/>
        <v>-1</v>
      </c>
      <c r="S73" s="101">
        <f t="shared" si="36"/>
        <v>302</v>
      </c>
    </row>
    <row r="74" spans="1:16" ht="15.75">
      <c r="A74" s="19"/>
      <c r="B74" s="1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</sheetData>
  <mergeCells count="15">
    <mergeCell ref="A6:A9"/>
    <mergeCell ref="F6:K6"/>
    <mergeCell ref="F7:I7"/>
    <mergeCell ref="B6:C8"/>
    <mergeCell ref="D6:E8"/>
    <mergeCell ref="F8:G8"/>
    <mergeCell ref="J7:K8"/>
    <mergeCell ref="A2:S2"/>
    <mergeCell ref="A3:S3"/>
    <mergeCell ref="A4:S4"/>
    <mergeCell ref="F1:S1"/>
    <mergeCell ref="L8:M8"/>
    <mergeCell ref="L6:O7"/>
    <mergeCell ref="P8:Q8"/>
    <mergeCell ref="P6:S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N39"/>
  <sheetViews>
    <sheetView workbookViewId="0" topLeftCell="E1">
      <selection activeCell="B46" sqref="B46"/>
    </sheetView>
  </sheetViews>
  <sheetFormatPr defaultColWidth="9.140625" defaultRowHeight="12.75"/>
  <cols>
    <col min="1" max="1" width="3.421875" style="1" customWidth="1"/>
    <col min="2" max="2" width="16.8515625" style="1" customWidth="1"/>
    <col min="3" max="3" width="9.140625" style="1" customWidth="1"/>
    <col min="4" max="4" width="17.140625" style="1" customWidth="1"/>
    <col min="5" max="6" width="25.00390625" style="1" customWidth="1"/>
    <col min="7" max="7" width="8.57421875" style="1" customWidth="1"/>
    <col min="8" max="8" width="11.140625" style="1" customWidth="1"/>
    <col min="9" max="9" width="10.7109375" style="1" customWidth="1"/>
    <col min="10" max="10" width="8.421875" style="1" bestFit="1" customWidth="1"/>
    <col min="11" max="11" width="12.8515625" style="1" bestFit="1" customWidth="1"/>
    <col min="12" max="12" width="12.421875" style="1" bestFit="1" customWidth="1"/>
    <col min="13" max="13" width="11.57421875" style="1" customWidth="1"/>
    <col min="14" max="14" width="11.140625" style="1" customWidth="1"/>
    <col min="15" max="16384" width="9.140625" style="1" customWidth="1"/>
  </cols>
  <sheetData>
    <row r="1" spans="1:14" ht="15.75">
      <c r="A1" s="263"/>
      <c r="B1" s="263"/>
      <c r="C1" s="263"/>
      <c r="D1" s="263"/>
      <c r="E1" s="263"/>
      <c r="F1" s="263"/>
      <c r="G1" s="263"/>
      <c r="H1" s="263"/>
      <c r="I1" s="263"/>
      <c r="J1" s="263" t="s">
        <v>336</v>
      </c>
      <c r="K1" s="263"/>
      <c r="L1" s="263"/>
      <c r="M1" s="263"/>
      <c r="N1" s="263"/>
    </row>
    <row r="2" spans="1:14" ht="15.75">
      <c r="A2" s="189" t="s">
        <v>187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ht="15.75">
      <c r="A3" s="189" t="s">
        <v>188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14" ht="15.75">
      <c r="A4" s="264" t="s">
        <v>567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</row>
    <row r="5" spans="2:10" ht="15.75">
      <c r="B5" s="24"/>
      <c r="C5" s="24"/>
      <c r="D5" s="18"/>
      <c r="E5" s="18"/>
      <c r="F5" s="18"/>
      <c r="G5" s="24"/>
      <c r="H5" s="24"/>
      <c r="I5" s="24"/>
      <c r="J5" s="24"/>
    </row>
    <row r="6" spans="1:14" ht="15.75" customHeight="1">
      <c r="A6" s="265" t="s">
        <v>318</v>
      </c>
      <c r="B6" s="267" t="s">
        <v>143</v>
      </c>
      <c r="C6" s="267" t="s">
        <v>558</v>
      </c>
      <c r="D6" s="269" t="s">
        <v>283</v>
      </c>
      <c r="E6" s="270"/>
      <c r="F6" s="271"/>
      <c r="G6" s="272" t="s">
        <v>566</v>
      </c>
      <c r="H6" s="267" t="s">
        <v>559</v>
      </c>
      <c r="I6" s="267" t="s">
        <v>560</v>
      </c>
      <c r="J6" s="267" t="s">
        <v>561</v>
      </c>
      <c r="K6" s="267" t="s">
        <v>568</v>
      </c>
      <c r="L6" s="274" t="s">
        <v>144</v>
      </c>
      <c r="M6" s="274" t="s">
        <v>145</v>
      </c>
      <c r="N6" s="277" t="s">
        <v>146</v>
      </c>
    </row>
    <row r="7" spans="1:14" ht="35.25" customHeight="1">
      <c r="A7" s="266"/>
      <c r="B7" s="268"/>
      <c r="C7" s="268"/>
      <c r="D7" s="88" t="s">
        <v>284</v>
      </c>
      <c r="E7" s="88" t="s">
        <v>285</v>
      </c>
      <c r="F7" s="88" t="s">
        <v>557</v>
      </c>
      <c r="G7" s="273"/>
      <c r="H7" s="268"/>
      <c r="I7" s="268"/>
      <c r="J7" s="268"/>
      <c r="K7" s="268"/>
      <c r="L7" s="274"/>
      <c r="M7" s="274"/>
      <c r="N7" s="277"/>
    </row>
    <row r="8" spans="1:11" ht="10.5" customHeight="1">
      <c r="A8" s="95"/>
      <c r="B8" s="91"/>
      <c r="C8" s="91"/>
      <c r="D8" s="92"/>
      <c r="E8" s="92"/>
      <c r="F8" s="92"/>
      <c r="G8" s="91"/>
      <c r="H8" s="91"/>
      <c r="I8" s="91"/>
      <c r="J8" s="91"/>
      <c r="K8" s="91"/>
    </row>
    <row r="9" spans="1:10" ht="15.75">
      <c r="A9" s="7" t="s">
        <v>570</v>
      </c>
      <c r="B9" s="91"/>
      <c r="C9" s="91"/>
      <c r="D9" s="92"/>
      <c r="E9" s="92"/>
      <c r="F9" s="92"/>
      <c r="G9" s="91"/>
      <c r="H9" s="91"/>
      <c r="I9" s="91"/>
      <c r="J9" s="91"/>
    </row>
    <row r="10" spans="1:10" ht="9" customHeight="1">
      <c r="A10" s="7"/>
      <c r="B10" s="91"/>
      <c r="C10" s="91"/>
      <c r="D10" s="92"/>
      <c r="E10" s="92"/>
      <c r="F10" s="92"/>
      <c r="G10" s="91"/>
      <c r="H10" s="91"/>
      <c r="I10" s="91"/>
      <c r="J10" s="91"/>
    </row>
    <row r="11" spans="1:10" ht="15.75">
      <c r="A11" s="7" t="s">
        <v>189</v>
      </c>
      <c r="B11" s="91"/>
      <c r="C11" s="91"/>
      <c r="D11" s="92"/>
      <c r="E11" s="92"/>
      <c r="F11" s="92"/>
      <c r="G11" s="91"/>
      <c r="H11" s="91"/>
      <c r="I11" s="91"/>
      <c r="J11" s="91"/>
    </row>
    <row r="12" spans="1:14" ht="45">
      <c r="A12" s="124" t="s">
        <v>319</v>
      </c>
      <c r="B12" s="124" t="s">
        <v>562</v>
      </c>
      <c r="C12" s="124" t="s">
        <v>563</v>
      </c>
      <c r="D12" s="126" t="s">
        <v>147</v>
      </c>
      <c r="E12" s="124" t="s">
        <v>564</v>
      </c>
      <c r="F12" s="124" t="s">
        <v>565</v>
      </c>
      <c r="G12" s="127">
        <v>60</v>
      </c>
      <c r="H12" s="128">
        <v>12973</v>
      </c>
      <c r="I12" s="128">
        <f>H12*G12/100-1</f>
        <v>7782.8</v>
      </c>
      <c r="J12" s="128">
        <f>H12-I12</f>
        <v>5190.2</v>
      </c>
      <c r="K12" s="129" t="s">
        <v>569</v>
      </c>
      <c r="L12" s="128">
        <v>7784</v>
      </c>
      <c r="M12" s="130" t="s">
        <v>148</v>
      </c>
      <c r="N12" s="131" t="s">
        <v>265</v>
      </c>
    </row>
    <row r="13" spans="1:12" ht="9.75" customHeight="1">
      <c r="A13" s="90"/>
      <c r="B13" s="90"/>
      <c r="C13" s="90"/>
      <c r="D13" s="89"/>
      <c r="E13" s="90"/>
      <c r="F13" s="90"/>
      <c r="G13" s="93"/>
      <c r="H13" s="34"/>
      <c r="I13" s="34"/>
      <c r="J13" s="34"/>
      <c r="K13" s="94"/>
      <c r="L13" s="34"/>
    </row>
    <row r="14" spans="1:12" ht="15.75">
      <c r="A14" s="275" t="s">
        <v>190</v>
      </c>
      <c r="B14" s="275"/>
      <c r="C14" s="275"/>
      <c r="D14" s="275"/>
      <c r="E14" s="90"/>
      <c r="F14" s="90"/>
      <c r="G14" s="34"/>
      <c r="H14" s="34"/>
      <c r="I14" s="34"/>
      <c r="J14" s="34"/>
      <c r="L14" s="34"/>
    </row>
    <row r="15" spans="1:14" ht="45">
      <c r="A15" s="124" t="s">
        <v>320</v>
      </c>
      <c r="B15" s="124" t="s">
        <v>150</v>
      </c>
      <c r="C15" s="124" t="s">
        <v>151</v>
      </c>
      <c r="D15" s="125" t="s">
        <v>152</v>
      </c>
      <c r="E15" s="124" t="s">
        <v>153</v>
      </c>
      <c r="F15" s="124" t="s">
        <v>154</v>
      </c>
      <c r="G15" s="128">
        <v>50</v>
      </c>
      <c r="H15" s="128">
        <v>13420</v>
      </c>
      <c r="I15" s="128">
        <v>6710</v>
      </c>
      <c r="J15" s="128">
        <f>H15-I15</f>
        <v>6710</v>
      </c>
      <c r="K15" s="124" t="s">
        <v>155</v>
      </c>
      <c r="L15" s="128">
        <v>6699</v>
      </c>
      <c r="M15" s="108" t="s">
        <v>156</v>
      </c>
      <c r="N15" s="131" t="s">
        <v>265</v>
      </c>
    </row>
    <row r="16" spans="1:14" s="81" customFormat="1" ht="30">
      <c r="A16" s="124" t="s">
        <v>321</v>
      </c>
      <c r="B16" s="124" t="s">
        <v>157</v>
      </c>
      <c r="C16" s="124" t="s">
        <v>158</v>
      </c>
      <c r="D16" s="125" t="s">
        <v>159</v>
      </c>
      <c r="E16" s="124" t="s">
        <v>160</v>
      </c>
      <c r="F16" s="124" t="s">
        <v>161</v>
      </c>
      <c r="G16" s="128">
        <v>92</v>
      </c>
      <c r="H16" s="128">
        <v>10000</v>
      </c>
      <c r="I16" s="128">
        <v>9200</v>
      </c>
      <c r="J16" s="128">
        <f>H16-I16</f>
        <v>800</v>
      </c>
      <c r="K16" s="129" t="s">
        <v>569</v>
      </c>
      <c r="L16" s="142" t="s">
        <v>191</v>
      </c>
      <c r="M16" s="132"/>
      <c r="N16" s="132"/>
    </row>
    <row r="17" spans="1:14" s="135" customFormat="1" ht="30">
      <c r="A17" s="280" t="s">
        <v>322</v>
      </c>
      <c r="B17" s="280" t="s">
        <v>562</v>
      </c>
      <c r="C17" s="280" t="s">
        <v>162</v>
      </c>
      <c r="D17" s="278" t="s">
        <v>163</v>
      </c>
      <c r="E17" s="280" t="s">
        <v>164</v>
      </c>
      <c r="F17" s="133" t="s">
        <v>165</v>
      </c>
      <c r="G17" s="134">
        <v>73.78</v>
      </c>
      <c r="H17" s="134">
        <v>719295</v>
      </c>
      <c r="I17" s="134">
        <v>530666</v>
      </c>
      <c r="J17" s="134">
        <f>H17-I17</f>
        <v>188629</v>
      </c>
      <c r="K17" s="282" t="s">
        <v>569</v>
      </c>
      <c r="L17" s="284">
        <v>489883</v>
      </c>
      <c r="M17" s="286"/>
      <c r="N17" s="286"/>
    </row>
    <row r="18" spans="1:14" s="135" customFormat="1" ht="30">
      <c r="A18" s="281"/>
      <c r="B18" s="281"/>
      <c r="C18" s="281"/>
      <c r="D18" s="279"/>
      <c r="E18" s="281"/>
      <c r="F18" s="133" t="s">
        <v>166</v>
      </c>
      <c r="G18" s="134">
        <v>74</v>
      </c>
      <c r="H18" s="134">
        <v>671315</v>
      </c>
      <c r="I18" s="134">
        <v>489483</v>
      </c>
      <c r="J18" s="134">
        <v>181432</v>
      </c>
      <c r="K18" s="283"/>
      <c r="L18" s="285"/>
      <c r="M18" s="287"/>
      <c r="N18" s="287"/>
    </row>
    <row r="19" spans="1:14" s="81" customFormat="1" ht="60">
      <c r="A19" s="133" t="s">
        <v>323</v>
      </c>
      <c r="B19" s="124" t="s">
        <v>149</v>
      </c>
      <c r="C19" s="124" t="s">
        <v>265</v>
      </c>
      <c r="D19" s="125" t="s">
        <v>265</v>
      </c>
      <c r="E19" s="124" t="s">
        <v>167</v>
      </c>
      <c r="F19" s="124" t="s">
        <v>168</v>
      </c>
      <c r="G19" s="128">
        <v>100</v>
      </c>
      <c r="H19" s="128">
        <v>110</v>
      </c>
      <c r="I19" s="128">
        <v>110</v>
      </c>
      <c r="J19" s="129" t="s">
        <v>265</v>
      </c>
      <c r="K19" s="129" t="s">
        <v>265</v>
      </c>
      <c r="L19" s="128">
        <v>110</v>
      </c>
      <c r="M19" s="136" t="s">
        <v>169</v>
      </c>
      <c r="N19" s="109">
        <v>110</v>
      </c>
    </row>
    <row r="20" spans="1:14" s="81" customFormat="1" ht="45">
      <c r="A20" s="133" t="s">
        <v>110</v>
      </c>
      <c r="B20" s="124" t="s">
        <v>170</v>
      </c>
      <c r="C20" s="124" t="s">
        <v>265</v>
      </c>
      <c r="D20" s="124" t="s">
        <v>171</v>
      </c>
      <c r="E20" s="125" t="s">
        <v>172</v>
      </c>
      <c r="F20" s="124" t="s">
        <v>173</v>
      </c>
      <c r="G20" s="128">
        <v>50</v>
      </c>
      <c r="H20" s="128">
        <v>2280</v>
      </c>
      <c r="I20" s="128">
        <v>1140</v>
      </c>
      <c r="J20" s="128">
        <v>1140</v>
      </c>
      <c r="K20" s="126" t="s">
        <v>174</v>
      </c>
      <c r="L20" s="128">
        <v>1140</v>
      </c>
      <c r="M20" s="79" t="s">
        <v>175</v>
      </c>
      <c r="N20" s="131" t="s">
        <v>265</v>
      </c>
    </row>
    <row r="21" spans="1:14" s="81" customFormat="1" ht="45">
      <c r="A21" s="133" t="s">
        <v>111</v>
      </c>
      <c r="B21" s="124" t="s">
        <v>170</v>
      </c>
      <c r="C21" s="124" t="s">
        <v>265</v>
      </c>
      <c r="D21" s="124" t="s">
        <v>176</v>
      </c>
      <c r="E21" s="124" t="s">
        <v>177</v>
      </c>
      <c r="F21" s="124" t="s">
        <v>178</v>
      </c>
      <c r="G21" s="128">
        <v>100</v>
      </c>
      <c r="H21" s="128">
        <v>5529</v>
      </c>
      <c r="I21" s="128">
        <v>5529</v>
      </c>
      <c r="J21" s="129" t="s">
        <v>265</v>
      </c>
      <c r="K21" s="129" t="s">
        <v>265</v>
      </c>
      <c r="L21" s="128">
        <v>5529</v>
      </c>
      <c r="M21" s="131" t="s">
        <v>265</v>
      </c>
      <c r="N21" s="131" t="s">
        <v>265</v>
      </c>
    </row>
    <row r="22" spans="1:14" ht="15.75">
      <c r="A22" s="124"/>
      <c r="B22" s="276" t="s">
        <v>179</v>
      </c>
      <c r="C22" s="276"/>
      <c r="D22" s="276"/>
      <c r="E22" s="28"/>
      <c r="F22" s="28"/>
      <c r="G22" s="137"/>
      <c r="H22" s="137">
        <f>SUM(H12:H21)-H17</f>
        <v>715627</v>
      </c>
      <c r="I22" s="137">
        <f>SUM(I12:I21)-I17</f>
        <v>519954.80000000005</v>
      </c>
      <c r="J22" s="137">
        <f>SUM(J12:J21)-J17</f>
        <v>195272.2</v>
      </c>
      <c r="K22" s="137">
        <f>SUM(K12:K21)</f>
        <v>0</v>
      </c>
      <c r="L22" s="137">
        <f>SUM(L12:L21)</f>
        <v>511145</v>
      </c>
      <c r="M22" s="137"/>
      <c r="N22" s="137">
        <f>SUM(N12:N21)</f>
        <v>110</v>
      </c>
    </row>
    <row r="23" spans="1:14" ht="10.5" customHeight="1">
      <c r="A23" s="91"/>
      <c r="B23" s="138"/>
      <c r="C23" s="138"/>
      <c r="D23" s="138"/>
      <c r="E23" s="66"/>
      <c r="F23" s="66"/>
      <c r="G23" s="68"/>
      <c r="H23" s="68"/>
      <c r="I23" s="68"/>
      <c r="J23" s="68"/>
      <c r="K23" s="68"/>
      <c r="L23" s="68"/>
      <c r="M23" s="68"/>
      <c r="N23" s="68"/>
    </row>
    <row r="24" spans="1:14" ht="15.75">
      <c r="A24" s="275" t="s">
        <v>180</v>
      </c>
      <c r="B24" s="275"/>
      <c r="C24" s="275"/>
      <c r="D24" s="275"/>
      <c r="E24" s="275"/>
      <c r="F24" s="275"/>
      <c r="G24" s="35"/>
      <c r="H24" s="35"/>
      <c r="I24" s="35"/>
      <c r="J24" s="35"/>
      <c r="K24" s="139"/>
      <c r="L24" s="34"/>
      <c r="M24" s="11"/>
      <c r="N24" s="11"/>
    </row>
    <row r="25" spans="1:14" ht="75">
      <c r="A25" s="140" t="s">
        <v>112</v>
      </c>
      <c r="B25" s="124" t="s">
        <v>369</v>
      </c>
      <c r="C25" s="108"/>
      <c r="D25" s="124" t="s">
        <v>181</v>
      </c>
      <c r="E25" s="124" t="s">
        <v>182</v>
      </c>
      <c r="F25" s="124" t="s">
        <v>183</v>
      </c>
      <c r="G25" s="128">
        <v>65</v>
      </c>
      <c r="H25" s="128">
        <v>7639</v>
      </c>
      <c r="I25" s="128">
        <v>4950</v>
      </c>
      <c r="J25" s="128">
        <v>2689</v>
      </c>
      <c r="K25" s="141" t="s">
        <v>184</v>
      </c>
      <c r="L25" s="128">
        <v>3465</v>
      </c>
      <c r="M25" s="130" t="s">
        <v>185</v>
      </c>
      <c r="N25" s="124" t="s">
        <v>265</v>
      </c>
    </row>
    <row r="26" spans="1:14" ht="15.75" customHeight="1">
      <c r="A26" s="143"/>
      <c r="B26" s="276" t="s">
        <v>186</v>
      </c>
      <c r="C26" s="276"/>
      <c r="D26" s="276"/>
      <c r="E26" s="276"/>
      <c r="F26" s="276"/>
      <c r="G26" s="128"/>
      <c r="H26" s="137">
        <f>SUM(H25:H25)</f>
        <v>7639</v>
      </c>
      <c r="I26" s="137">
        <f>SUM(I25:I25)</f>
        <v>4950</v>
      </c>
      <c r="J26" s="137">
        <f>SUM(J25:J25)</f>
        <v>2689</v>
      </c>
      <c r="K26" s="137"/>
      <c r="L26" s="137">
        <f>SUM(L25:L25)</f>
        <v>3465</v>
      </c>
      <c r="M26" s="137"/>
      <c r="N26" s="137">
        <f>SUM(N25:N25)</f>
        <v>0</v>
      </c>
    </row>
    <row r="27" spans="1:12" ht="8.25" customHeight="1">
      <c r="A27" s="90"/>
      <c r="B27" s="144"/>
      <c r="C27" s="11"/>
      <c r="D27" s="11"/>
      <c r="E27" s="90"/>
      <c r="F27" s="90"/>
      <c r="G27" s="34"/>
      <c r="H27" s="34"/>
      <c r="I27" s="34"/>
      <c r="J27" s="34"/>
      <c r="K27" s="94"/>
      <c r="L27" s="34"/>
    </row>
    <row r="28" spans="1:14" ht="15.75">
      <c r="A28" s="100" t="s">
        <v>337</v>
      </c>
      <c r="B28" s="100"/>
      <c r="C28" s="100"/>
      <c r="D28" s="100"/>
      <c r="E28" s="100"/>
      <c r="F28" s="100"/>
      <c r="G28" s="137"/>
      <c r="H28" s="137">
        <f>H22+H26</f>
        <v>723266</v>
      </c>
      <c r="I28" s="137">
        <f>I22+I26</f>
        <v>524904.8</v>
      </c>
      <c r="J28" s="137">
        <f>J22+J26</f>
        <v>197961.2</v>
      </c>
      <c r="K28" s="137"/>
      <c r="L28" s="137">
        <f>L22+L26</f>
        <v>514610</v>
      </c>
      <c r="M28" s="137"/>
      <c r="N28" s="137">
        <f>N22+N26</f>
        <v>110</v>
      </c>
    </row>
    <row r="29" spans="1:10" ht="15.75">
      <c r="A29" s="11"/>
      <c r="B29" s="11"/>
      <c r="C29" s="11"/>
      <c r="D29" s="11"/>
      <c r="E29" s="11"/>
      <c r="F29" s="11"/>
      <c r="G29" s="34"/>
      <c r="H29" s="34"/>
      <c r="I29" s="34"/>
      <c r="J29" s="34"/>
    </row>
    <row r="30" spans="1:10" ht="15.75">
      <c r="A30" s="11"/>
      <c r="B30" s="11"/>
      <c r="C30" s="11"/>
      <c r="D30" s="11"/>
      <c r="E30" s="11"/>
      <c r="F30" s="11"/>
      <c r="G30" s="34"/>
      <c r="H30" s="34"/>
      <c r="I30" s="34"/>
      <c r="J30" s="34"/>
    </row>
    <row r="31" spans="1:10" ht="15.75">
      <c r="A31" s="11"/>
      <c r="B31" s="11"/>
      <c r="C31" s="11"/>
      <c r="D31" s="11"/>
      <c r="E31" s="11"/>
      <c r="F31" s="11"/>
      <c r="G31" s="34"/>
      <c r="H31" s="34"/>
      <c r="I31" s="34"/>
      <c r="J31" s="34"/>
    </row>
    <row r="32" spans="1:10" ht="15.75">
      <c r="A32" s="11"/>
      <c r="B32" s="11"/>
      <c r="C32" s="11"/>
      <c r="D32" s="11"/>
      <c r="E32" s="11"/>
      <c r="F32" s="11"/>
      <c r="G32" s="34"/>
      <c r="H32" s="34"/>
      <c r="I32" s="34"/>
      <c r="J32" s="34"/>
    </row>
    <row r="33" spans="1:10" ht="15.75">
      <c r="A33" s="11"/>
      <c r="B33" s="11"/>
      <c r="C33" s="11"/>
      <c r="D33" s="11"/>
      <c r="E33" s="11"/>
      <c r="F33" s="11"/>
      <c r="G33" s="34"/>
      <c r="H33" s="34"/>
      <c r="I33" s="34"/>
      <c r="J33" s="34"/>
    </row>
    <row r="34" spans="1:10" ht="15.75">
      <c r="A34" s="11"/>
      <c r="B34" s="11"/>
      <c r="C34" s="11"/>
      <c r="D34" s="11"/>
      <c r="E34" s="11"/>
      <c r="F34" s="11"/>
      <c r="G34" s="34"/>
      <c r="H34" s="34"/>
      <c r="I34" s="34"/>
      <c r="J34" s="34"/>
    </row>
    <row r="35" spans="1:10" ht="15.75">
      <c r="A35" s="11"/>
      <c r="B35" s="11"/>
      <c r="C35" s="11"/>
      <c r="D35" s="11"/>
      <c r="E35" s="11"/>
      <c r="F35" s="11"/>
      <c r="G35" s="34"/>
      <c r="H35" s="34"/>
      <c r="I35" s="34"/>
      <c r="J35" s="34"/>
    </row>
    <row r="36" spans="1:10" ht="15.75">
      <c r="A36" s="11"/>
      <c r="B36" s="11"/>
      <c r="C36" s="11"/>
      <c r="D36" s="11"/>
      <c r="E36" s="11"/>
      <c r="F36" s="11"/>
      <c r="G36" s="34"/>
      <c r="H36" s="34"/>
      <c r="I36" s="34"/>
      <c r="J36" s="34"/>
    </row>
    <row r="37" spans="1:10" ht="15.75">
      <c r="A37" s="11"/>
      <c r="B37" s="11"/>
      <c r="C37" s="11"/>
      <c r="D37" s="11"/>
      <c r="E37" s="11"/>
      <c r="F37" s="11"/>
      <c r="G37" s="34"/>
      <c r="H37" s="34"/>
      <c r="I37" s="34"/>
      <c r="J37" s="34"/>
    </row>
    <row r="38" spans="1:10" ht="15.75">
      <c r="A38" s="11"/>
      <c r="B38" s="11"/>
      <c r="C38" s="11"/>
      <c r="D38" s="11"/>
      <c r="E38" s="11"/>
      <c r="F38" s="11"/>
      <c r="G38" s="34"/>
      <c r="H38" s="34"/>
      <c r="I38" s="34"/>
      <c r="J38" s="34"/>
    </row>
    <row r="39" spans="2:10" ht="15.75">
      <c r="B39" s="11"/>
      <c r="C39" s="11"/>
      <c r="D39" s="11"/>
      <c r="E39" s="11"/>
      <c r="F39" s="11"/>
      <c r="G39" s="11"/>
      <c r="H39" s="11"/>
      <c r="I39" s="11"/>
      <c r="J39" s="11"/>
    </row>
  </sheetData>
  <mergeCells count="32">
    <mergeCell ref="A17:A18"/>
    <mergeCell ref="B17:B18"/>
    <mergeCell ref="C17:C18"/>
    <mergeCell ref="B22:D22"/>
    <mergeCell ref="A24:F24"/>
    <mergeCell ref="B26:F26"/>
    <mergeCell ref="N6:N7"/>
    <mergeCell ref="A14:D14"/>
    <mergeCell ref="D17:D18"/>
    <mergeCell ref="E17:E18"/>
    <mergeCell ref="K17:K18"/>
    <mergeCell ref="L17:L18"/>
    <mergeCell ref="M17:M18"/>
    <mergeCell ref="N17:N18"/>
    <mergeCell ref="J6:J7"/>
    <mergeCell ref="K6:K7"/>
    <mergeCell ref="L6:L7"/>
    <mergeCell ref="M6:M7"/>
    <mergeCell ref="A2:N2"/>
    <mergeCell ref="A3:N3"/>
    <mergeCell ref="A4:N4"/>
    <mergeCell ref="A6:A7"/>
    <mergeCell ref="B6:B7"/>
    <mergeCell ref="C6:C7"/>
    <mergeCell ref="D6:F6"/>
    <mergeCell ref="G6:G7"/>
    <mergeCell ref="H6:H7"/>
    <mergeCell ref="I6:I7"/>
    <mergeCell ref="A1:C1"/>
    <mergeCell ref="D1:F1"/>
    <mergeCell ref="G1:I1"/>
    <mergeCell ref="J1:N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S19"/>
  <sheetViews>
    <sheetView workbookViewId="0" topLeftCell="A1">
      <selection activeCell="G15" sqref="G15"/>
    </sheetView>
  </sheetViews>
  <sheetFormatPr defaultColWidth="9.140625" defaultRowHeight="12.75"/>
  <cols>
    <col min="1" max="1" width="25.421875" style="48" customWidth="1"/>
    <col min="2" max="2" width="12.140625" style="48" customWidth="1"/>
    <col min="3" max="3" width="11.140625" style="48" customWidth="1"/>
    <col min="4" max="4" width="11.8515625" style="48" customWidth="1"/>
    <col min="5" max="5" width="7.421875" style="48" customWidth="1"/>
    <col min="6" max="7" width="8.00390625" style="48" bestFit="1" customWidth="1"/>
    <col min="8" max="8" width="5.57421875" style="48" bestFit="1" customWidth="1"/>
    <col min="9" max="10" width="7.28125" style="48" bestFit="1" customWidth="1"/>
    <col min="11" max="11" width="5.57421875" style="48" bestFit="1" customWidth="1"/>
    <col min="12" max="12" width="6.421875" style="48" bestFit="1" customWidth="1"/>
    <col min="13" max="13" width="7.00390625" style="48" bestFit="1" customWidth="1"/>
    <col min="14" max="14" width="10.8515625" style="48" customWidth="1"/>
    <col min="15" max="15" width="11.421875" style="48" customWidth="1"/>
    <col min="16" max="16" width="7.28125" style="48" bestFit="1" customWidth="1"/>
    <col min="17" max="17" width="4.7109375" style="48" customWidth="1"/>
    <col min="18" max="18" width="8.57421875" style="48" customWidth="1"/>
    <col min="19" max="19" width="12.7109375" style="48" customWidth="1"/>
    <col min="20" max="16384" width="10.28125" style="48" customWidth="1"/>
  </cols>
  <sheetData>
    <row r="1" spans="14:18" ht="15.75">
      <c r="N1" s="199" t="s">
        <v>16</v>
      </c>
      <c r="O1" s="199"/>
      <c r="P1" s="199"/>
      <c r="Q1" s="199"/>
      <c r="R1" s="199"/>
    </row>
    <row r="2" spans="1:18" ht="15.75">
      <c r="A2" s="204" t="s">
        <v>338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</row>
    <row r="3" spans="1:18" s="50" customFormat="1" ht="15.75">
      <c r="A3" s="204" t="s">
        <v>400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</row>
    <row r="4" spans="1:18" s="50" customFormat="1" ht="15.75">
      <c r="A4" s="204" t="s">
        <v>26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</row>
    <row r="5" spans="1:19" s="51" customFormat="1" ht="15.75">
      <c r="A5" s="204" t="s">
        <v>229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49"/>
    </row>
    <row r="6" spans="1:13" ht="15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8" s="53" customFormat="1" ht="38.25" customHeight="1">
      <c r="A7" s="200" t="s">
        <v>230</v>
      </c>
      <c r="B7" s="200" t="s">
        <v>226</v>
      </c>
      <c r="C7" s="200" t="s">
        <v>242</v>
      </c>
      <c r="D7" s="200" t="s">
        <v>219</v>
      </c>
      <c r="E7" s="205" t="s">
        <v>36</v>
      </c>
      <c r="F7" s="206"/>
      <c r="G7" s="207"/>
      <c r="H7" s="194" t="s">
        <v>395</v>
      </c>
      <c r="I7" s="195"/>
      <c r="J7" s="195"/>
      <c r="K7" s="195"/>
      <c r="L7" s="195"/>
      <c r="M7" s="196"/>
      <c r="N7" s="200" t="s">
        <v>204</v>
      </c>
      <c r="O7" s="201" t="s">
        <v>227</v>
      </c>
      <c r="P7" s="200" t="s">
        <v>344</v>
      </c>
      <c r="Q7" s="200"/>
      <c r="R7" s="200"/>
    </row>
    <row r="8" spans="1:18" s="53" customFormat="1" ht="38.25" customHeight="1">
      <c r="A8" s="200"/>
      <c r="B8" s="200"/>
      <c r="C8" s="200"/>
      <c r="D8" s="200"/>
      <c r="E8" s="208"/>
      <c r="F8" s="192"/>
      <c r="G8" s="193"/>
      <c r="H8" s="194" t="s">
        <v>20</v>
      </c>
      <c r="I8" s="195"/>
      <c r="J8" s="196"/>
      <c r="K8" s="194" t="s">
        <v>376</v>
      </c>
      <c r="L8" s="195"/>
      <c r="M8" s="196"/>
      <c r="N8" s="200"/>
      <c r="O8" s="202"/>
      <c r="P8" s="200"/>
      <c r="Q8" s="200"/>
      <c r="R8" s="200"/>
    </row>
    <row r="9" spans="1:18" s="53" customFormat="1" ht="33.75" customHeight="1">
      <c r="A9" s="200"/>
      <c r="B9" s="200"/>
      <c r="C9" s="200"/>
      <c r="D9" s="200"/>
      <c r="E9" s="80" t="s">
        <v>37</v>
      </c>
      <c r="F9" s="80" t="s">
        <v>39</v>
      </c>
      <c r="G9" s="80" t="s">
        <v>40</v>
      </c>
      <c r="H9" s="80" t="s">
        <v>37</v>
      </c>
      <c r="I9" s="80" t="s">
        <v>39</v>
      </c>
      <c r="J9" s="80" t="s">
        <v>40</v>
      </c>
      <c r="K9" s="80" t="s">
        <v>37</v>
      </c>
      <c r="L9" s="80" t="s">
        <v>39</v>
      </c>
      <c r="M9" s="80" t="s">
        <v>40</v>
      </c>
      <c r="N9" s="200"/>
      <c r="O9" s="203"/>
      <c r="P9" s="80" t="s">
        <v>37</v>
      </c>
      <c r="Q9" s="80" t="s">
        <v>39</v>
      </c>
      <c r="R9" s="80" t="s">
        <v>40</v>
      </c>
    </row>
    <row r="10" spans="1:16" s="53" customFormat="1" ht="16.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1:18" ht="24.75" customHeight="1">
      <c r="A11" s="162" t="s">
        <v>220</v>
      </c>
      <c r="B11" s="163">
        <v>27670</v>
      </c>
      <c r="C11" s="163">
        <v>1300</v>
      </c>
      <c r="D11" s="163">
        <v>300</v>
      </c>
      <c r="E11" s="163">
        <v>14483</v>
      </c>
      <c r="F11" s="163">
        <v>-14483</v>
      </c>
      <c r="G11" s="163">
        <f>SUM(E11:F11)</f>
        <v>0</v>
      </c>
      <c r="H11" s="163">
        <v>0</v>
      </c>
      <c r="I11" s="163">
        <v>14483</v>
      </c>
      <c r="J11" s="163">
        <f>SUM(H11:I11)</f>
        <v>14483</v>
      </c>
      <c r="K11" s="163">
        <v>0</v>
      </c>
      <c r="L11" s="163">
        <v>0</v>
      </c>
      <c r="M11" s="163">
        <f>SUM(K11:L11)</f>
        <v>0</v>
      </c>
      <c r="N11" s="163">
        <v>0</v>
      </c>
      <c r="O11" s="163">
        <v>3686</v>
      </c>
      <c r="P11" s="163">
        <f>B11+C11+D11+E11+H11+K11+N11+O11</f>
        <v>47439</v>
      </c>
      <c r="Q11" s="164">
        <f>F11+I11+L11</f>
        <v>0</v>
      </c>
      <c r="R11" s="164">
        <f>SUM(P11:Q11)</f>
        <v>47439</v>
      </c>
    </row>
    <row r="12" spans="1:18" ht="24.75" customHeight="1">
      <c r="A12" s="57" t="s">
        <v>222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3">
        <f aca="true" t="shared" si="0" ref="P12:P17">SUM(B12:N12)</f>
        <v>0</v>
      </c>
      <c r="Q12" s="166"/>
      <c r="R12" s="164">
        <f aca="true" t="shared" si="1" ref="R12:R19">SUM(P12:Q12)</f>
        <v>0</v>
      </c>
    </row>
    <row r="13" spans="1:18" ht="24.75" customHeight="1">
      <c r="A13" s="57" t="s">
        <v>223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7"/>
      <c r="O13" s="165"/>
      <c r="P13" s="163">
        <f t="shared" si="0"/>
        <v>0</v>
      </c>
      <c r="Q13" s="166"/>
      <c r="R13" s="164">
        <f t="shared" si="1"/>
        <v>0</v>
      </c>
    </row>
    <row r="14" spans="1:18" ht="24.75" customHeight="1">
      <c r="A14" s="57" t="s">
        <v>224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3">
        <f t="shared" si="0"/>
        <v>0</v>
      </c>
      <c r="Q14" s="166"/>
      <c r="R14" s="164">
        <f t="shared" si="1"/>
        <v>0</v>
      </c>
    </row>
    <row r="15" spans="1:18" ht="24.75" customHeight="1">
      <c r="A15" s="57" t="s">
        <v>225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3">
        <f t="shared" si="0"/>
        <v>0</v>
      </c>
      <c r="Q15" s="166"/>
      <c r="R15" s="164">
        <f t="shared" si="1"/>
        <v>0</v>
      </c>
    </row>
    <row r="16" spans="1:18" ht="24.75" customHeight="1">
      <c r="A16" s="57" t="s">
        <v>393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3">
        <f t="shared" si="0"/>
        <v>0</v>
      </c>
      <c r="Q16" s="166"/>
      <c r="R16" s="164">
        <f t="shared" si="1"/>
        <v>0</v>
      </c>
    </row>
    <row r="17" spans="1:18" ht="24.75" customHeight="1">
      <c r="A17" s="57" t="s">
        <v>246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7"/>
      <c r="O17" s="165"/>
      <c r="P17" s="163">
        <f t="shared" si="0"/>
        <v>0</v>
      </c>
      <c r="Q17" s="166"/>
      <c r="R17" s="164">
        <f t="shared" si="1"/>
        <v>0</v>
      </c>
    </row>
    <row r="18" spans="1:18" s="51" customFormat="1" ht="24.75" customHeight="1">
      <c r="A18" s="168" t="s">
        <v>221</v>
      </c>
      <c r="B18" s="169">
        <f aca="true" t="shared" si="2" ref="B18:R18">SUM(B12:B17)</f>
        <v>0</v>
      </c>
      <c r="C18" s="169">
        <f t="shared" si="2"/>
        <v>0</v>
      </c>
      <c r="D18" s="169">
        <f t="shared" si="2"/>
        <v>0</v>
      </c>
      <c r="E18" s="169">
        <f t="shared" si="2"/>
        <v>0</v>
      </c>
      <c r="F18" s="169">
        <f t="shared" si="2"/>
        <v>0</v>
      </c>
      <c r="G18" s="169">
        <f t="shared" si="2"/>
        <v>0</v>
      </c>
      <c r="H18" s="169">
        <f t="shared" si="2"/>
        <v>0</v>
      </c>
      <c r="I18" s="169">
        <f t="shared" si="2"/>
        <v>0</v>
      </c>
      <c r="J18" s="169">
        <f t="shared" si="2"/>
        <v>0</v>
      </c>
      <c r="K18" s="169">
        <f t="shared" si="2"/>
        <v>0</v>
      </c>
      <c r="L18" s="169">
        <f t="shared" si="2"/>
        <v>0</v>
      </c>
      <c r="M18" s="169">
        <f t="shared" si="2"/>
        <v>0</v>
      </c>
      <c r="N18" s="169">
        <f t="shared" si="2"/>
        <v>0</v>
      </c>
      <c r="O18" s="169">
        <f t="shared" si="2"/>
        <v>0</v>
      </c>
      <c r="P18" s="169">
        <f t="shared" si="2"/>
        <v>0</v>
      </c>
      <c r="Q18" s="169">
        <f t="shared" si="2"/>
        <v>0</v>
      </c>
      <c r="R18" s="169">
        <f t="shared" si="2"/>
        <v>0</v>
      </c>
    </row>
    <row r="19" spans="1:18" ht="24.75" customHeight="1">
      <c r="A19" s="162" t="s">
        <v>337</v>
      </c>
      <c r="B19" s="163">
        <f aca="true" t="shared" si="3" ref="B19:Q19">B11+B18</f>
        <v>27670</v>
      </c>
      <c r="C19" s="163">
        <f t="shared" si="3"/>
        <v>1300</v>
      </c>
      <c r="D19" s="163">
        <f t="shared" si="3"/>
        <v>300</v>
      </c>
      <c r="E19" s="163">
        <f t="shared" si="3"/>
        <v>14483</v>
      </c>
      <c r="F19" s="163">
        <f t="shared" si="3"/>
        <v>-14483</v>
      </c>
      <c r="G19" s="163">
        <f t="shared" si="3"/>
        <v>0</v>
      </c>
      <c r="H19" s="163">
        <f t="shared" si="3"/>
        <v>0</v>
      </c>
      <c r="I19" s="163">
        <f t="shared" si="3"/>
        <v>14483</v>
      </c>
      <c r="J19" s="163">
        <f t="shared" si="3"/>
        <v>14483</v>
      </c>
      <c r="K19" s="163">
        <f t="shared" si="3"/>
        <v>0</v>
      </c>
      <c r="L19" s="163">
        <f t="shared" si="3"/>
        <v>0</v>
      </c>
      <c r="M19" s="163">
        <f t="shared" si="3"/>
        <v>0</v>
      </c>
      <c r="N19" s="163">
        <f t="shared" si="3"/>
        <v>0</v>
      </c>
      <c r="O19" s="163">
        <f t="shared" si="3"/>
        <v>3686</v>
      </c>
      <c r="P19" s="163">
        <f t="shared" si="3"/>
        <v>47439</v>
      </c>
      <c r="Q19" s="163">
        <f t="shared" si="3"/>
        <v>0</v>
      </c>
      <c r="R19" s="164">
        <f t="shared" si="1"/>
        <v>47439</v>
      </c>
    </row>
  </sheetData>
  <mergeCells count="16">
    <mergeCell ref="A4:R4"/>
    <mergeCell ref="A5:R5"/>
    <mergeCell ref="E7:G8"/>
    <mergeCell ref="H8:J8"/>
    <mergeCell ref="H7:M7"/>
    <mergeCell ref="K8:M8"/>
    <mergeCell ref="N1:R1"/>
    <mergeCell ref="A7:A9"/>
    <mergeCell ref="B7:B9"/>
    <mergeCell ref="C7:C9"/>
    <mergeCell ref="D7:D9"/>
    <mergeCell ref="N7:N9"/>
    <mergeCell ref="O7:O9"/>
    <mergeCell ref="P7:R8"/>
    <mergeCell ref="A2:R2"/>
    <mergeCell ref="A3:R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D91"/>
  <sheetViews>
    <sheetView workbookViewId="0" topLeftCell="A44">
      <selection activeCell="D47" sqref="D47"/>
    </sheetView>
  </sheetViews>
  <sheetFormatPr defaultColWidth="9.140625" defaultRowHeight="14.25" customHeight="1"/>
  <cols>
    <col min="1" max="1" width="57.7109375" style="1" customWidth="1"/>
    <col min="2" max="2" width="9.57421875" style="1" customWidth="1"/>
    <col min="3" max="16384" width="9.140625" style="1" customWidth="1"/>
  </cols>
  <sheetData>
    <row r="1" ht="14.25" customHeight="1">
      <c r="B1" s="170" t="s">
        <v>17</v>
      </c>
    </row>
    <row r="2" spans="1:4" ht="14.25" customHeight="1">
      <c r="A2" s="189" t="s">
        <v>338</v>
      </c>
      <c r="B2" s="189"/>
      <c r="C2" s="189"/>
      <c r="D2" s="189"/>
    </row>
    <row r="3" spans="1:4" s="7" customFormat="1" ht="14.25" customHeight="1">
      <c r="A3" s="189" t="s">
        <v>400</v>
      </c>
      <c r="B3" s="189"/>
      <c r="C3" s="189"/>
      <c r="D3" s="189"/>
    </row>
    <row r="4" spans="1:4" s="7" customFormat="1" ht="14.25" customHeight="1">
      <c r="A4" s="189" t="s">
        <v>27</v>
      </c>
      <c r="B4" s="189"/>
      <c r="C4" s="189"/>
      <c r="D4" s="189"/>
    </row>
    <row r="5" spans="1:4" ht="14.25" customHeight="1">
      <c r="A5" s="189" t="s">
        <v>229</v>
      </c>
      <c r="B5" s="189"/>
      <c r="C5" s="189"/>
      <c r="D5" s="189"/>
    </row>
    <row r="6" spans="1:2" ht="15.75" customHeight="1">
      <c r="A6" s="3"/>
      <c r="B6" s="3"/>
    </row>
    <row r="7" spans="1:4" s="10" customFormat="1" ht="36.75" customHeight="1">
      <c r="A7" s="5" t="s">
        <v>230</v>
      </c>
      <c r="B7" s="6" t="s">
        <v>41</v>
      </c>
      <c r="C7" s="6" t="s">
        <v>39</v>
      </c>
      <c r="D7" s="6" t="s">
        <v>42</v>
      </c>
    </row>
    <row r="8" spans="1:2" s="10" customFormat="1" ht="15.75">
      <c r="A8" s="29"/>
      <c r="B8" s="15"/>
    </row>
    <row r="9" s="10" customFormat="1" ht="14.25" customHeight="1">
      <c r="A9" s="45" t="s">
        <v>465</v>
      </c>
    </row>
    <row r="10" s="10" customFormat="1" ht="15.75">
      <c r="A10" s="45"/>
    </row>
    <row r="11" s="10" customFormat="1" ht="14.25" customHeight="1">
      <c r="A11" s="27" t="s">
        <v>466</v>
      </c>
    </row>
    <row r="12" s="10" customFormat="1" ht="14.25" customHeight="1">
      <c r="A12" s="47" t="s">
        <v>467</v>
      </c>
    </row>
    <row r="13" spans="1:2" s="10" customFormat="1" ht="14.25" customHeight="1">
      <c r="A13" s="20" t="s">
        <v>468</v>
      </c>
      <c r="B13" s="8"/>
    </row>
    <row r="14" spans="1:4" s="10" customFormat="1" ht="14.25" customHeight="1">
      <c r="A14" s="1" t="s">
        <v>469</v>
      </c>
      <c r="B14" s="8">
        <v>1000</v>
      </c>
      <c r="D14" s="8">
        <f>SUM(B14:C14)</f>
        <v>1000</v>
      </c>
    </row>
    <row r="15" spans="1:4" s="10" customFormat="1" ht="14.25" customHeight="1">
      <c r="A15" s="1" t="s">
        <v>475</v>
      </c>
      <c r="B15" s="8">
        <v>26670</v>
      </c>
      <c r="D15" s="8">
        <f>SUM(B15:C15)</f>
        <v>26670</v>
      </c>
    </row>
    <row r="16" spans="1:4" s="10" customFormat="1" ht="14.25" customHeight="1">
      <c r="A16" s="1" t="s">
        <v>394</v>
      </c>
      <c r="B16" s="8"/>
      <c r="D16" s="8"/>
    </row>
    <row r="17" spans="1:4" s="10" customFormat="1" ht="14.25" customHeight="1">
      <c r="A17" s="7" t="s">
        <v>483</v>
      </c>
      <c r="B17" s="9">
        <f>SUM(B13:B16)</f>
        <v>27670</v>
      </c>
      <c r="C17" s="9">
        <f>SUM(C13:C16)</f>
        <v>0</v>
      </c>
      <c r="D17" s="9">
        <f>SUM(D13:D16)</f>
        <v>27670</v>
      </c>
    </row>
    <row r="18" spans="2:4" s="10" customFormat="1" ht="14.25" customHeight="1">
      <c r="B18" s="46"/>
      <c r="D18" s="8"/>
    </row>
    <row r="19" spans="1:4" s="10" customFormat="1" ht="14.25" customHeight="1">
      <c r="A19" s="23" t="s">
        <v>242</v>
      </c>
      <c r="B19" s="46"/>
      <c r="D19" s="8"/>
    </row>
    <row r="20" spans="1:4" ht="14.25" customHeight="1">
      <c r="A20" s="1" t="s">
        <v>470</v>
      </c>
      <c r="B20" s="8">
        <v>1300</v>
      </c>
      <c r="D20" s="8">
        <f>SUM(B20:C20)</f>
        <v>1300</v>
      </c>
    </row>
    <row r="21" spans="1:4" s="10" customFormat="1" ht="14.25" customHeight="1">
      <c r="A21" s="7" t="s">
        <v>471</v>
      </c>
      <c r="B21" s="9">
        <f>SUM(B20:B20)</f>
        <v>1300</v>
      </c>
      <c r="C21" s="9">
        <f>SUM(C20:C20)</f>
        <v>0</v>
      </c>
      <c r="D21" s="9">
        <f>SUM(D20:D20)</f>
        <v>1300</v>
      </c>
    </row>
    <row r="22" spans="2:4" s="10" customFormat="1" ht="14.25" customHeight="1">
      <c r="B22" s="46"/>
      <c r="D22" s="8"/>
    </row>
    <row r="23" spans="1:4" ht="14.25" customHeight="1">
      <c r="A23" s="23" t="s">
        <v>472</v>
      </c>
      <c r="B23" s="8"/>
      <c r="D23" s="8"/>
    </row>
    <row r="24" spans="1:4" ht="14.25" customHeight="1">
      <c r="A24" s="1" t="s">
        <v>473</v>
      </c>
      <c r="B24" s="8">
        <v>300</v>
      </c>
      <c r="D24" s="8">
        <f>SUM(B24:C24)</f>
        <v>300</v>
      </c>
    </row>
    <row r="25" spans="1:4" ht="14.25" customHeight="1">
      <c r="A25" s="7" t="s">
        <v>474</v>
      </c>
      <c r="B25" s="9">
        <f>SUM(B24:B24)</f>
        <v>300</v>
      </c>
      <c r="C25" s="9">
        <f>SUM(C24:C24)</f>
        <v>0</v>
      </c>
      <c r="D25" s="9">
        <f>SUM(D24:D24)</f>
        <v>300</v>
      </c>
    </row>
    <row r="26" spans="2:4" ht="12.75" customHeight="1">
      <c r="B26" s="8"/>
      <c r="D26" s="8"/>
    </row>
    <row r="27" spans="1:4" s="7" customFormat="1" ht="14.25" customHeight="1">
      <c r="A27" s="23" t="s">
        <v>395</v>
      </c>
      <c r="B27" s="9"/>
      <c r="D27" s="8"/>
    </row>
    <row r="28" spans="1:4" ht="14.25" customHeight="1">
      <c r="A28" s="1" t="s">
        <v>125</v>
      </c>
      <c r="B28" s="8">
        <v>6699</v>
      </c>
      <c r="C28" s="1">
        <v>-6699</v>
      </c>
      <c r="D28" s="8">
        <f>SUM(B28:C28)</f>
        <v>0</v>
      </c>
    </row>
    <row r="29" spans="1:4" s="119" customFormat="1" ht="14.25" customHeight="1">
      <c r="A29" s="119" t="s">
        <v>217</v>
      </c>
      <c r="B29" s="118"/>
      <c r="D29" s="8"/>
    </row>
    <row r="30" spans="1:4" ht="14.25" customHeight="1">
      <c r="A30" s="119" t="s">
        <v>305</v>
      </c>
      <c r="B30" s="8"/>
      <c r="D30" s="8"/>
    </row>
    <row r="31" spans="1:4" ht="14.25" customHeight="1">
      <c r="A31" s="119" t="s">
        <v>218</v>
      </c>
      <c r="B31" s="8">
        <v>7784</v>
      </c>
      <c r="C31" s="1">
        <v>-7784</v>
      </c>
      <c r="D31" s="8">
        <f>SUM(B31:C31)</f>
        <v>0</v>
      </c>
    </row>
    <row r="32" spans="1:4" ht="14.25" customHeight="1">
      <c r="A32" s="7" t="s">
        <v>239</v>
      </c>
      <c r="B32" s="9">
        <f>SUM(B28:B31)</f>
        <v>14483</v>
      </c>
      <c r="C32" s="9">
        <f>SUM(C28:C31)</f>
        <v>-14483</v>
      </c>
      <c r="D32" s="9">
        <f>SUM(D28:D31)</f>
        <v>0</v>
      </c>
    </row>
    <row r="33" spans="1:4" ht="14.25" customHeight="1">
      <c r="A33" s="7"/>
      <c r="B33" s="9"/>
      <c r="C33" s="9"/>
      <c r="D33" s="9"/>
    </row>
    <row r="34" spans="1:4" ht="14.25" customHeight="1">
      <c r="A34" s="23" t="s">
        <v>43</v>
      </c>
      <c r="B34" s="9"/>
      <c r="C34" s="9"/>
      <c r="D34" s="9"/>
    </row>
    <row r="35" spans="1:4" ht="14.25" customHeight="1">
      <c r="A35" s="1" t="s">
        <v>125</v>
      </c>
      <c r="B35" s="8"/>
      <c r="C35" s="8">
        <v>6699</v>
      </c>
      <c r="D35" s="8">
        <f>SUM(B35:C35)</f>
        <v>6699</v>
      </c>
    </row>
    <row r="36" spans="1:4" ht="14.25" customHeight="1">
      <c r="A36" s="119" t="s">
        <v>218</v>
      </c>
      <c r="B36" s="8"/>
      <c r="C36" s="8">
        <v>7784</v>
      </c>
      <c r="D36" s="8">
        <f>SUM(B36:C36)</f>
        <v>7784</v>
      </c>
    </row>
    <row r="37" spans="1:4" ht="14.25" customHeight="1">
      <c r="A37" s="121" t="s">
        <v>44</v>
      </c>
      <c r="B37" s="9">
        <f>SUM(B35:B36)</f>
        <v>0</v>
      </c>
      <c r="C37" s="9">
        <f>SUM(C35:C36)</f>
        <v>14483</v>
      </c>
      <c r="D37" s="9">
        <f>SUM(B37:C37)</f>
        <v>14483</v>
      </c>
    </row>
    <row r="38" spans="1:4" ht="14.25" customHeight="1">
      <c r="A38" s="7"/>
      <c r="B38" s="9"/>
      <c r="D38" s="8"/>
    </row>
    <row r="39" spans="1:4" ht="14.25" customHeight="1">
      <c r="A39" s="23" t="s">
        <v>204</v>
      </c>
      <c r="B39" s="8"/>
      <c r="D39" s="8"/>
    </row>
    <row r="40" spans="1:4" ht="14.25" customHeight="1">
      <c r="A40" s="1" t="s">
        <v>131</v>
      </c>
      <c r="B40" s="8"/>
      <c r="D40" s="8"/>
    </row>
    <row r="41" spans="1:4" ht="14.25" customHeight="1">
      <c r="A41" s="7" t="s">
        <v>240</v>
      </c>
      <c r="B41" s="9">
        <f>SUM(B40:B40)</f>
        <v>0</v>
      </c>
      <c r="D41" s="9">
        <f>SUM(B41:C41)</f>
        <v>0</v>
      </c>
    </row>
    <row r="42" spans="1:4" ht="14.25" customHeight="1">
      <c r="A42" s="7"/>
      <c r="B42" s="9"/>
      <c r="D42" s="8"/>
    </row>
    <row r="43" spans="1:4" s="10" customFormat="1" ht="14.25" customHeight="1">
      <c r="A43" s="23" t="s">
        <v>476</v>
      </c>
      <c r="B43" s="46"/>
      <c r="D43" s="8"/>
    </row>
    <row r="44" spans="1:4" s="10" customFormat="1" ht="14.25" customHeight="1">
      <c r="A44" s="1" t="s">
        <v>241</v>
      </c>
      <c r="B44" s="8">
        <v>3686</v>
      </c>
      <c r="D44" s="8">
        <f>SUM(B44:C44)</f>
        <v>3686</v>
      </c>
    </row>
    <row r="45" spans="1:4" s="10" customFormat="1" ht="14.25" customHeight="1">
      <c r="A45" s="7" t="s">
        <v>477</v>
      </c>
      <c r="B45" s="9">
        <f>SUM(B44:B44)</f>
        <v>3686</v>
      </c>
      <c r="C45" s="9">
        <f>SUM(C44:C44)</f>
        <v>0</v>
      </c>
      <c r="D45" s="9">
        <f>SUM(D44:D44)</f>
        <v>3686</v>
      </c>
    </row>
    <row r="46" spans="1:4" s="10" customFormat="1" ht="14.25" customHeight="1">
      <c r="A46" s="7" t="s">
        <v>260</v>
      </c>
      <c r="B46" s="9"/>
      <c r="D46" s="8"/>
    </row>
    <row r="47" spans="1:4" s="10" customFormat="1" ht="14.25" customHeight="1">
      <c r="A47" s="7" t="s">
        <v>391</v>
      </c>
      <c r="B47" s="9">
        <v>743104</v>
      </c>
      <c r="D47" s="9">
        <f>SUM(B47:C47)</f>
        <v>743104</v>
      </c>
    </row>
    <row r="48" spans="1:4" s="10" customFormat="1" ht="14.25" customHeight="1">
      <c r="A48" s="7" t="s">
        <v>478</v>
      </c>
      <c r="B48" s="9">
        <f>B17+B21+B25+B45+B32+B41+B46+B47+B37</f>
        <v>790543</v>
      </c>
      <c r="C48" s="9">
        <f>C17+C21+C25+C45+C32+C41+C46+C47+C37</f>
        <v>0</v>
      </c>
      <c r="D48" s="9">
        <f>D17+D21+D25+D45+D32+D41+D46+D47+D37</f>
        <v>790543</v>
      </c>
    </row>
    <row r="49" spans="1:4" s="10" customFormat="1" ht="25.5" customHeight="1">
      <c r="A49" s="7"/>
      <c r="B49" s="9"/>
      <c r="D49" s="8"/>
    </row>
    <row r="50" spans="1:4" s="10" customFormat="1" ht="14.25" customHeight="1">
      <c r="A50" s="21" t="s">
        <v>349</v>
      </c>
      <c r="B50" s="35"/>
      <c r="D50" s="8"/>
    </row>
    <row r="51" spans="1:4" s="10" customFormat="1" ht="14.25" customHeight="1">
      <c r="A51" s="11" t="s">
        <v>286</v>
      </c>
      <c r="B51" s="34"/>
      <c r="C51" s="120"/>
      <c r="D51" s="8"/>
    </row>
    <row r="52" spans="1:4" s="10" customFormat="1" ht="14.25" customHeight="1">
      <c r="A52" s="1" t="s">
        <v>243</v>
      </c>
      <c r="B52" s="34">
        <v>1000</v>
      </c>
      <c r="D52" s="8">
        <f>SUM(B52:C52)</f>
        <v>1000</v>
      </c>
    </row>
    <row r="53" spans="1:4" s="10" customFormat="1" ht="14.25" customHeight="1">
      <c r="A53" s="7" t="s">
        <v>497</v>
      </c>
      <c r="B53" s="9">
        <f>SUM(B51:B52)</f>
        <v>1000</v>
      </c>
      <c r="C53" s="9">
        <f>SUM(C51:C52)</f>
        <v>0</v>
      </c>
      <c r="D53" s="9">
        <f>SUM(D51:D52)</f>
        <v>1000</v>
      </c>
    </row>
    <row r="54" spans="1:4" s="10" customFormat="1" ht="14.25" customHeight="1">
      <c r="A54" s="7"/>
      <c r="B54" s="9"/>
      <c r="D54" s="8"/>
    </row>
    <row r="55" spans="1:4" ht="14.25" customHeight="1">
      <c r="A55" s="7" t="s">
        <v>498</v>
      </c>
      <c r="B55" s="85"/>
      <c r="D55" s="8"/>
    </row>
    <row r="56" spans="1:4" ht="14.25" customHeight="1">
      <c r="A56" s="23" t="s">
        <v>204</v>
      </c>
      <c r="B56" s="85"/>
      <c r="D56" s="8"/>
    </row>
    <row r="57" spans="1:4" ht="14.25" customHeight="1">
      <c r="A57" s="1" t="s">
        <v>287</v>
      </c>
      <c r="B57" s="85"/>
      <c r="D57" s="8"/>
    </row>
    <row r="58" spans="1:4" ht="14.25" customHeight="1">
      <c r="A58" s="7" t="s">
        <v>240</v>
      </c>
      <c r="B58" s="9">
        <f>SUM(B57:B57)</f>
        <v>0</v>
      </c>
      <c r="C58" s="9">
        <f>SUM(C57:C57)</f>
        <v>0</v>
      </c>
      <c r="D58" s="9">
        <f>SUM(D57:D57)</f>
        <v>0</v>
      </c>
    </row>
    <row r="59" spans="1:4" ht="14.25" customHeight="1">
      <c r="A59" s="1" t="s">
        <v>243</v>
      </c>
      <c r="B59" s="8"/>
      <c r="D59" s="8"/>
    </row>
    <row r="60" spans="1:4" ht="14.25" customHeight="1">
      <c r="A60" s="11" t="s">
        <v>479</v>
      </c>
      <c r="B60" s="34">
        <v>1832</v>
      </c>
      <c r="D60" s="8">
        <f>SUM(B60:C60)</f>
        <v>1832</v>
      </c>
    </row>
    <row r="61" spans="1:4" ht="14.25" customHeight="1">
      <c r="A61" s="21" t="s">
        <v>484</v>
      </c>
      <c r="B61" s="35">
        <f>SUM(B58:B60)</f>
        <v>1832</v>
      </c>
      <c r="C61" s="35">
        <f>SUM(C58:C60)</f>
        <v>0</v>
      </c>
      <c r="D61" s="35">
        <f>SUM(D58:D60)</f>
        <v>1832</v>
      </c>
    </row>
    <row r="62" spans="2:4" ht="14.25" customHeight="1">
      <c r="B62" s="85"/>
      <c r="D62" s="8"/>
    </row>
    <row r="63" spans="1:4" ht="14.25" customHeight="1">
      <c r="A63" s="21" t="s">
        <v>326</v>
      </c>
      <c r="B63" s="85"/>
      <c r="D63" s="8"/>
    </row>
    <row r="64" spans="1:4" ht="14.25" customHeight="1">
      <c r="A64" s="1" t="s">
        <v>243</v>
      </c>
      <c r="B64" s="35">
        <v>0</v>
      </c>
      <c r="C64" s="7">
        <v>0</v>
      </c>
      <c r="D64" s="9">
        <f>SUM(B64:C64)</f>
        <v>0</v>
      </c>
    </row>
    <row r="65" spans="2:4" ht="14.25" customHeight="1">
      <c r="B65" s="35"/>
      <c r="D65" s="8"/>
    </row>
    <row r="66" spans="1:4" s="7" customFormat="1" ht="14.25" customHeight="1">
      <c r="A66" s="7" t="s">
        <v>1</v>
      </c>
      <c r="B66" s="35"/>
      <c r="D66" s="8"/>
    </row>
    <row r="67" spans="1:4" ht="14.25" customHeight="1">
      <c r="A67" s="1" t="s">
        <v>243</v>
      </c>
      <c r="B67" s="35"/>
      <c r="D67" s="8"/>
    </row>
    <row r="68" spans="1:4" ht="14.25" customHeight="1">
      <c r="A68" s="11" t="s">
        <v>479</v>
      </c>
      <c r="B68" s="35"/>
      <c r="D68" s="8"/>
    </row>
    <row r="69" spans="1:4" ht="14.25" customHeight="1">
      <c r="A69" s="7" t="s">
        <v>2</v>
      </c>
      <c r="B69" s="35">
        <f>SUM(B67:B68)</f>
        <v>0</v>
      </c>
      <c r="C69" s="35">
        <f>SUM(C67:C68)</f>
        <v>0</v>
      </c>
      <c r="D69" s="35">
        <f>SUM(D67:D68)</f>
        <v>0</v>
      </c>
    </row>
    <row r="70" spans="2:4" ht="14.25" customHeight="1">
      <c r="B70" s="35"/>
      <c r="D70" s="8"/>
    </row>
    <row r="71" spans="1:4" ht="14.25" customHeight="1">
      <c r="A71" s="7" t="s">
        <v>327</v>
      </c>
      <c r="B71" s="32"/>
      <c r="D71" s="8"/>
    </row>
    <row r="72" spans="1:4" ht="14.25" customHeight="1">
      <c r="A72" s="1" t="s">
        <v>243</v>
      </c>
      <c r="B72" s="8">
        <v>400</v>
      </c>
      <c r="D72" s="8">
        <f>SUM(B72:C72)</f>
        <v>400</v>
      </c>
    </row>
    <row r="73" spans="1:4" ht="14.25" customHeight="1">
      <c r="A73" s="7" t="s">
        <v>485</v>
      </c>
      <c r="B73" s="9">
        <f>SUM(B72:B72)</f>
        <v>400</v>
      </c>
      <c r="C73" s="9">
        <f>SUM(C72:C72)</f>
        <v>0</v>
      </c>
      <c r="D73" s="9">
        <f>SUM(D72:D72)</f>
        <v>400</v>
      </c>
    </row>
    <row r="74" spans="1:4" ht="14.25" customHeight="1">
      <c r="A74" s="7"/>
      <c r="B74" s="84"/>
      <c r="D74" s="8"/>
    </row>
    <row r="75" spans="1:4" ht="14.25" customHeight="1">
      <c r="A75" s="7" t="s">
        <v>480</v>
      </c>
      <c r="B75" s="84"/>
      <c r="D75" s="8"/>
    </row>
    <row r="76" spans="1:4" ht="14.25" customHeight="1">
      <c r="A76" s="7" t="s">
        <v>240</v>
      </c>
      <c r="B76" s="84"/>
      <c r="D76" s="8"/>
    </row>
    <row r="77" spans="1:4" ht="14.25" customHeight="1">
      <c r="A77" s="1" t="s">
        <v>295</v>
      </c>
      <c r="B77" s="32"/>
      <c r="D77" s="8"/>
    </row>
    <row r="78" spans="1:4" ht="14.25" customHeight="1">
      <c r="A78" s="1" t="s">
        <v>243</v>
      </c>
      <c r="B78" s="8">
        <v>200</v>
      </c>
      <c r="D78" s="8">
        <f>SUM(B78:C78)</f>
        <v>200</v>
      </c>
    </row>
    <row r="79" spans="1:4" ht="14.25" customHeight="1">
      <c r="A79" s="7" t="s">
        <v>481</v>
      </c>
      <c r="B79" s="9">
        <f>SUM(B77:B78)</f>
        <v>200</v>
      </c>
      <c r="C79" s="9">
        <f>SUM(C77:C78)</f>
        <v>0</v>
      </c>
      <c r="D79" s="9">
        <f>SUM(D77:D78)</f>
        <v>200</v>
      </c>
    </row>
    <row r="80" spans="1:4" ht="14.25" customHeight="1">
      <c r="A80" s="7"/>
      <c r="B80" s="9"/>
      <c r="D80" s="8"/>
    </row>
    <row r="81" spans="1:4" ht="14.25" customHeight="1">
      <c r="A81" s="7" t="s">
        <v>482</v>
      </c>
      <c r="B81" s="9">
        <f>B79+B73+B64+B61+B53+B69</f>
        <v>3432</v>
      </c>
      <c r="C81" s="9">
        <f>C79+C73+C64+C61+C53+C69</f>
        <v>0</v>
      </c>
      <c r="D81" s="9">
        <f>D79+D73+D64+D61+D53+D69</f>
        <v>3432</v>
      </c>
    </row>
    <row r="82" spans="1:4" ht="14.25" customHeight="1">
      <c r="A82" s="7" t="s">
        <v>289</v>
      </c>
      <c r="B82" s="9">
        <f>B48+B81</f>
        <v>793975</v>
      </c>
      <c r="C82" s="9">
        <f>C48+C81</f>
        <v>0</v>
      </c>
      <c r="D82" s="9">
        <f>D48+D81</f>
        <v>793975</v>
      </c>
    </row>
    <row r="83" spans="1:4" s="7" customFormat="1" ht="14.25" customHeight="1">
      <c r="A83" s="7" t="s">
        <v>290</v>
      </c>
      <c r="B83" s="9">
        <f>B78+B64+B52+B59+B67+B72</f>
        <v>1600</v>
      </c>
      <c r="D83" s="9">
        <f>SUM(B83:C83)</f>
        <v>1600</v>
      </c>
    </row>
    <row r="84" spans="2:4" s="7" customFormat="1" ht="14.25" customHeight="1">
      <c r="B84" s="84"/>
      <c r="D84" s="8"/>
    </row>
    <row r="85" spans="1:4" ht="14.25" customHeight="1">
      <c r="A85" s="21" t="s">
        <v>259</v>
      </c>
      <c r="B85" s="35">
        <f>B82-B83</f>
        <v>792375</v>
      </c>
      <c r="C85" s="35">
        <f>C82-C83</f>
        <v>0</v>
      </c>
      <c r="D85" s="9">
        <f>SUM(B85:C85)</f>
        <v>792375</v>
      </c>
    </row>
    <row r="86" spans="2:4" ht="14.25" customHeight="1">
      <c r="B86" s="8"/>
      <c r="D86" s="8"/>
    </row>
    <row r="87" spans="1:4" ht="14.25" customHeight="1">
      <c r="A87" s="21" t="s">
        <v>350</v>
      </c>
      <c r="B87" s="35">
        <f>B60+B47+B46+B68</f>
        <v>744936</v>
      </c>
      <c r="C87" s="35">
        <f>C60+C47+C46+C68</f>
        <v>0</v>
      </c>
      <c r="D87" s="35">
        <f>D60+D47+D46+D68</f>
        <v>744936</v>
      </c>
    </row>
    <row r="88" spans="2:4" ht="14.25" customHeight="1">
      <c r="B88" s="8"/>
      <c r="D88" s="8"/>
    </row>
    <row r="89" spans="1:4" ht="31.5">
      <c r="A89" s="63" t="s">
        <v>296</v>
      </c>
      <c r="B89" s="9">
        <f>B85-B87</f>
        <v>47439</v>
      </c>
      <c r="C89" s="9">
        <f>C85-C87</f>
        <v>0</v>
      </c>
      <c r="D89" s="9">
        <f>D85-D87</f>
        <v>47439</v>
      </c>
    </row>
    <row r="90" ht="14.25" customHeight="1">
      <c r="B90" s="8"/>
    </row>
    <row r="91" ht="14.25" customHeight="1">
      <c r="B91" s="8"/>
    </row>
  </sheetData>
  <mergeCells count="4">
    <mergeCell ref="A2:D2"/>
    <mergeCell ref="A3:D3"/>
    <mergeCell ref="A4:D4"/>
    <mergeCell ref="A5:D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V27"/>
  <sheetViews>
    <sheetView workbookViewId="0" topLeftCell="D1">
      <selection activeCell="A5" sqref="A5:V5"/>
    </sheetView>
  </sheetViews>
  <sheetFormatPr defaultColWidth="9.140625" defaultRowHeight="12.75"/>
  <cols>
    <col min="1" max="1" width="32.00390625" style="1" customWidth="1"/>
    <col min="2" max="2" width="8.421875" style="1" bestFit="1" customWidth="1"/>
    <col min="3" max="3" width="5.57421875" style="1" customWidth="1"/>
    <col min="4" max="5" width="8.421875" style="1" bestFit="1" customWidth="1"/>
    <col min="6" max="6" width="5.140625" style="1" customWidth="1"/>
    <col min="7" max="7" width="8.421875" style="1" customWidth="1"/>
    <col min="8" max="8" width="8.421875" style="1" bestFit="1" customWidth="1"/>
    <col min="9" max="9" width="6.421875" style="1" bestFit="1" customWidth="1"/>
    <col min="10" max="10" width="8.8515625" style="1" customWidth="1"/>
    <col min="11" max="11" width="8.421875" style="1" bestFit="1" customWidth="1"/>
    <col min="12" max="12" width="6.421875" style="1" bestFit="1" customWidth="1"/>
    <col min="13" max="13" width="8.7109375" style="1" customWidth="1"/>
    <col min="14" max="14" width="10.140625" style="1" bestFit="1" customWidth="1"/>
    <col min="15" max="15" width="6.8515625" style="1" bestFit="1" customWidth="1"/>
    <col min="16" max="16" width="10.00390625" style="1" customWidth="1"/>
    <col min="17" max="17" width="8.421875" style="1" customWidth="1"/>
    <col min="18" max="18" width="5.28125" style="1" customWidth="1"/>
    <col min="19" max="19" width="8.421875" style="1" customWidth="1"/>
    <col min="20" max="20" width="10.140625" style="1" bestFit="1" customWidth="1"/>
    <col min="21" max="21" width="6.8515625" style="1" bestFit="1" customWidth="1"/>
    <col min="22" max="22" width="10.140625" style="1" bestFit="1" customWidth="1"/>
    <col min="23" max="16384" width="9.140625" style="1" customWidth="1"/>
  </cols>
  <sheetData>
    <row r="1" spans="1:22" ht="15.75">
      <c r="A1" s="190" t="s">
        <v>330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</row>
    <row r="2" spans="1:22" ht="15.75">
      <c r="A2" s="189" t="s">
        <v>338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7" customFormat="1" ht="15.75">
      <c r="A3" s="189" t="s">
        <v>400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1:22" ht="15.75">
      <c r="A4" s="189" t="s">
        <v>352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</row>
    <row r="5" spans="1:22" ht="15.75">
      <c r="A5" s="189" t="s">
        <v>229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</row>
    <row r="6" spans="1:2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6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7"/>
      <c r="O7" s="37"/>
      <c r="P7" s="37"/>
    </row>
    <row r="8" spans="1:22" s="13" customFormat="1" ht="29.25" customHeight="1">
      <c r="A8" s="191" t="s">
        <v>230</v>
      </c>
      <c r="B8" s="187" t="s">
        <v>353</v>
      </c>
      <c r="C8" s="188"/>
      <c r="D8" s="158"/>
      <c r="E8" s="187" t="s">
        <v>354</v>
      </c>
      <c r="F8" s="188"/>
      <c r="G8" s="158"/>
      <c r="H8" s="187" t="s">
        <v>355</v>
      </c>
      <c r="I8" s="188"/>
      <c r="J8" s="158"/>
      <c r="K8" s="187" t="s">
        <v>291</v>
      </c>
      <c r="L8" s="188"/>
      <c r="M8" s="158"/>
      <c r="N8" s="187" t="s">
        <v>247</v>
      </c>
      <c r="O8" s="188"/>
      <c r="P8" s="158"/>
      <c r="Q8" s="187" t="s">
        <v>325</v>
      </c>
      <c r="R8" s="188"/>
      <c r="S8" s="158"/>
      <c r="T8" s="191" t="s">
        <v>397</v>
      </c>
      <c r="U8" s="191"/>
      <c r="V8" s="191"/>
    </row>
    <row r="9" spans="1:22" s="13" customFormat="1" ht="25.5">
      <c r="A9" s="191"/>
      <c r="B9" s="6" t="s">
        <v>37</v>
      </c>
      <c r="C9" s="6" t="s">
        <v>39</v>
      </c>
      <c r="D9" s="6" t="s">
        <v>589</v>
      </c>
      <c r="E9" s="6" t="s">
        <v>37</v>
      </c>
      <c r="F9" s="6" t="s">
        <v>39</v>
      </c>
      <c r="G9" s="6" t="s">
        <v>589</v>
      </c>
      <c r="H9" s="6" t="s">
        <v>37</v>
      </c>
      <c r="I9" s="6" t="s">
        <v>39</v>
      </c>
      <c r="J9" s="6" t="s">
        <v>589</v>
      </c>
      <c r="K9" s="6" t="s">
        <v>37</v>
      </c>
      <c r="L9" s="6" t="s">
        <v>39</v>
      </c>
      <c r="M9" s="6" t="s">
        <v>589</v>
      </c>
      <c r="N9" s="6" t="s">
        <v>37</v>
      </c>
      <c r="O9" s="6" t="s">
        <v>39</v>
      </c>
      <c r="P9" s="6" t="s">
        <v>589</v>
      </c>
      <c r="Q9" s="6" t="s">
        <v>37</v>
      </c>
      <c r="R9" s="6" t="s">
        <v>39</v>
      </c>
      <c r="S9" s="6" t="s">
        <v>589</v>
      </c>
      <c r="T9" s="6" t="s">
        <v>37</v>
      </c>
      <c r="U9" s="6" t="s">
        <v>39</v>
      </c>
      <c r="V9" s="6" t="s">
        <v>589</v>
      </c>
    </row>
    <row r="10" spans="1:22" s="7" customFormat="1" ht="21.75" customHeight="1">
      <c r="A10" s="21" t="s">
        <v>486</v>
      </c>
      <c r="B10" s="35">
        <v>129652</v>
      </c>
      <c r="C10" s="35"/>
      <c r="D10" s="35">
        <f>SUM(B10:C10)</f>
        <v>129652</v>
      </c>
      <c r="E10" s="35">
        <v>785424</v>
      </c>
      <c r="F10" s="35">
        <v>0</v>
      </c>
      <c r="G10" s="35">
        <f>SUM(E10:F10)</f>
        <v>785424</v>
      </c>
      <c r="H10" s="35">
        <v>909980</v>
      </c>
      <c r="I10" s="35">
        <v>1035</v>
      </c>
      <c r="J10" s="35">
        <f>SUM(H10:I10)</f>
        <v>911015</v>
      </c>
      <c r="K10" s="35"/>
      <c r="L10" s="35"/>
      <c r="M10" s="35"/>
      <c r="N10" s="35">
        <f>B10+E10+H10+K10</f>
        <v>1825056</v>
      </c>
      <c r="O10" s="35">
        <f aca="true" t="shared" si="0" ref="O10:P18">C10+F10+I10+L10</f>
        <v>1035</v>
      </c>
      <c r="P10" s="35">
        <f t="shared" si="0"/>
        <v>1826091</v>
      </c>
      <c r="Q10" s="35">
        <v>267385</v>
      </c>
      <c r="R10" s="35"/>
      <c r="S10" s="35">
        <f>SUM(Q10:R10)</f>
        <v>267385</v>
      </c>
      <c r="T10" s="35">
        <f>N10+Q10</f>
        <v>2092441</v>
      </c>
      <c r="U10" s="35">
        <f aca="true" t="shared" si="1" ref="U10:V18">O10+R10</f>
        <v>1035</v>
      </c>
      <c r="V10" s="35">
        <f t="shared" si="1"/>
        <v>2093476</v>
      </c>
    </row>
    <row r="11" spans="1:22" ht="21.75" customHeight="1">
      <c r="A11" s="11" t="s">
        <v>222</v>
      </c>
      <c r="B11" s="34">
        <v>59539</v>
      </c>
      <c r="C11" s="34"/>
      <c r="D11" s="34">
        <f aca="true" t="shared" si="2" ref="D11:D16">SUM(B11:C11)</f>
        <v>59539</v>
      </c>
      <c r="E11" s="34">
        <v>0</v>
      </c>
      <c r="F11" s="34"/>
      <c r="G11" s="35">
        <f aca="true" t="shared" si="3" ref="G11:G16">SUM(E11:F11)</f>
        <v>0</v>
      </c>
      <c r="H11" s="34">
        <v>7602</v>
      </c>
      <c r="I11" s="34"/>
      <c r="J11" s="34">
        <f aca="true" t="shared" si="4" ref="J11:J16">SUM(H11:I11)</f>
        <v>7602</v>
      </c>
      <c r="K11" s="34">
        <v>236962</v>
      </c>
      <c r="L11" s="34"/>
      <c r="M11" s="34">
        <f aca="true" t="shared" si="5" ref="M11:M16">SUM(K11:L11)</f>
        <v>236962</v>
      </c>
      <c r="N11" s="35">
        <f aca="true" t="shared" si="6" ref="N11:N18">B11+E11+H11+K11</f>
        <v>304103</v>
      </c>
      <c r="O11" s="35">
        <f t="shared" si="0"/>
        <v>0</v>
      </c>
      <c r="P11" s="35">
        <f t="shared" si="0"/>
        <v>304103</v>
      </c>
      <c r="Q11" s="34">
        <v>4568</v>
      </c>
      <c r="R11" s="34"/>
      <c r="S11" s="34">
        <f aca="true" t="shared" si="7" ref="S11:S16">SUM(Q11:R11)</f>
        <v>4568</v>
      </c>
      <c r="T11" s="35">
        <f aca="true" t="shared" si="8" ref="T11:T17">N11+Q11</f>
        <v>308671</v>
      </c>
      <c r="U11" s="35">
        <f t="shared" si="1"/>
        <v>0</v>
      </c>
      <c r="V11" s="35">
        <f t="shared" si="1"/>
        <v>308671</v>
      </c>
    </row>
    <row r="12" spans="1:22" ht="21.75" customHeight="1">
      <c r="A12" s="11" t="s">
        <v>223</v>
      </c>
      <c r="B12" s="34">
        <v>2010</v>
      </c>
      <c r="C12" s="34"/>
      <c r="D12" s="34">
        <f t="shared" si="2"/>
        <v>2010</v>
      </c>
      <c r="E12" s="34">
        <v>0</v>
      </c>
      <c r="F12" s="34"/>
      <c r="G12" s="35">
        <f t="shared" si="3"/>
        <v>0</v>
      </c>
      <c r="H12" s="34">
        <v>335</v>
      </c>
      <c r="I12" s="34"/>
      <c r="J12" s="34">
        <f t="shared" si="4"/>
        <v>335</v>
      </c>
      <c r="K12" s="34">
        <v>132071</v>
      </c>
      <c r="L12" s="34">
        <v>220</v>
      </c>
      <c r="M12" s="34">
        <f t="shared" si="5"/>
        <v>132291</v>
      </c>
      <c r="N12" s="35">
        <f t="shared" si="6"/>
        <v>134416</v>
      </c>
      <c r="O12" s="35">
        <f t="shared" si="0"/>
        <v>220</v>
      </c>
      <c r="P12" s="35">
        <f t="shared" si="0"/>
        <v>134636</v>
      </c>
      <c r="Q12" s="34">
        <v>1110</v>
      </c>
      <c r="R12" s="34"/>
      <c r="S12" s="34">
        <f t="shared" si="7"/>
        <v>1110</v>
      </c>
      <c r="T12" s="35">
        <f t="shared" si="8"/>
        <v>135526</v>
      </c>
      <c r="U12" s="35">
        <f t="shared" si="1"/>
        <v>220</v>
      </c>
      <c r="V12" s="35">
        <f t="shared" si="1"/>
        <v>135746</v>
      </c>
    </row>
    <row r="13" spans="1:22" ht="21.75" customHeight="1">
      <c r="A13" s="11" t="s">
        <v>45</v>
      </c>
      <c r="B13" s="34">
        <v>1644</v>
      </c>
      <c r="C13" s="34"/>
      <c r="D13" s="34">
        <f t="shared" si="2"/>
        <v>1644</v>
      </c>
      <c r="E13" s="34">
        <v>0</v>
      </c>
      <c r="F13" s="34"/>
      <c r="G13" s="35">
        <f t="shared" si="3"/>
        <v>0</v>
      </c>
      <c r="H13" s="34">
        <v>0</v>
      </c>
      <c r="I13" s="34"/>
      <c r="J13" s="34">
        <f t="shared" si="4"/>
        <v>0</v>
      </c>
      <c r="K13" s="34">
        <v>248188</v>
      </c>
      <c r="L13" s="34">
        <v>-1162</v>
      </c>
      <c r="M13" s="34">
        <f t="shared" si="5"/>
        <v>247026</v>
      </c>
      <c r="N13" s="35">
        <f t="shared" si="6"/>
        <v>249832</v>
      </c>
      <c r="O13" s="35">
        <f t="shared" si="0"/>
        <v>-1162</v>
      </c>
      <c r="P13" s="35">
        <f t="shared" si="0"/>
        <v>248670</v>
      </c>
      <c r="Q13" s="34">
        <v>1306</v>
      </c>
      <c r="R13" s="34"/>
      <c r="S13" s="34">
        <f t="shared" si="7"/>
        <v>1306</v>
      </c>
      <c r="T13" s="35">
        <f t="shared" si="8"/>
        <v>251138</v>
      </c>
      <c r="U13" s="35">
        <f t="shared" si="1"/>
        <v>-1162</v>
      </c>
      <c r="V13" s="35">
        <f t="shared" si="1"/>
        <v>249976</v>
      </c>
    </row>
    <row r="14" spans="1:22" ht="21.75" customHeight="1">
      <c r="A14" s="11" t="s">
        <v>46</v>
      </c>
      <c r="B14" s="34">
        <v>0</v>
      </c>
      <c r="C14" s="34"/>
      <c r="D14" s="34">
        <f t="shared" si="2"/>
        <v>0</v>
      </c>
      <c r="E14" s="34">
        <v>0</v>
      </c>
      <c r="F14" s="34"/>
      <c r="G14" s="35">
        <f t="shared" si="3"/>
        <v>0</v>
      </c>
      <c r="H14" s="34">
        <v>0</v>
      </c>
      <c r="I14" s="34"/>
      <c r="J14" s="34">
        <f t="shared" si="4"/>
        <v>0</v>
      </c>
      <c r="K14" s="34">
        <v>101613</v>
      </c>
      <c r="L14" s="34"/>
      <c r="M14" s="34">
        <f t="shared" si="5"/>
        <v>101613</v>
      </c>
      <c r="N14" s="35">
        <f t="shared" si="6"/>
        <v>101613</v>
      </c>
      <c r="O14" s="35">
        <f t="shared" si="0"/>
        <v>0</v>
      </c>
      <c r="P14" s="35">
        <f t="shared" si="0"/>
        <v>101613</v>
      </c>
      <c r="Q14" s="34">
        <v>193</v>
      </c>
      <c r="R14" s="34"/>
      <c r="S14" s="34">
        <f t="shared" si="7"/>
        <v>193</v>
      </c>
      <c r="T14" s="35">
        <f t="shared" si="8"/>
        <v>101806</v>
      </c>
      <c r="U14" s="35">
        <f t="shared" si="1"/>
        <v>0</v>
      </c>
      <c r="V14" s="35">
        <f t="shared" si="1"/>
        <v>101806</v>
      </c>
    </row>
    <row r="15" spans="1:22" ht="21.75" customHeight="1">
      <c r="A15" s="11" t="s">
        <v>47</v>
      </c>
      <c r="B15" s="34">
        <v>62747</v>
      </c>
      <c r="C15" s="34"/>
      <c r="D15" s="34">
        <f t="shared" si="2"/>
        <v>62747</v>
      </c>
      <c r="E15" s="34">
        <v>0</v>
      </c>
      <c r="F15" s="34"/>
      <c r="G15" s="35">
        <f t="shared" si="3"/>
        <v>0</v>
      </c>
      <c r="H15" s="34">
        <v>7800</v>
      </c>
      <c r="I15" s="34"/>
      <c r="J15" s="34">
        <f t="shared" si="4"/>
        <v>7800</v>
      </c>
      <c r="K15" s="34">
        <v>110622</v>
      </c>
      <c r="L15" s="34"/>
      <c r="M15" s="34">
        <f t="shared" si="5"/>
        <v>110622</v>
      </c>
      <c r="N15" s="35">
        <f t="shared" si="6"/>
        <v>181169</v>
      </c>
      <c r="O15" s="35">
        <f t="shared" si="0"/>
        <v>0</v>
      </c>
      <c r="P15" s="35">
        <f t="shared" si="0"/>
        <v>181169</v>
      </c>
      <c r="Q15" s="34">
        <v>656</v>
      </c>
      <c r="R15" s="34"/>
      <c r="S15" s="34">
        <f t="shared" si="7"/>
        <v>656</v>
      </c>
      <c r="T15" s="35">
        <f t="shared" si="8"/>
        <v>181825</v>
      </c>
      <c r="U15" s="35">
        <f t="shared" si="1"/>
        <v>0</v>
      </c>
      <c r="V15" s="35">
        <f t="shared" si="1"/>
        <v>181825</v>
      </c>
    </row>
    <row r="16" spans="1:22" ht="21.75" customHeight="1">
      <c r="A16" s="11" t="s">
        <v>48</v>
      </c>
      <c r="B16" s="34">
        <v>10735</v>
      </c>
      <c r="C16" s="34"/>
      <c r="D16" s="34">
        <f t="shared" si="2"/>
        <v>10735</v>
      </c>
      <c r="E16" s="34">
        <v>0</v>
      </c>
      <c r="F16" s="34"/>
      <c r="G16" s="35">
        <f t="shared" si="3"/>
        <v>0</v>
      </c>
      <c r="H16" s="34">
        <v>5605</v>
      </c>
      <c r="I16" s="34"/>
      <c r="J16" s="34">
        <f t="shared" si="4"/>
        <v>5605</v>
      </c>
      <c r="K16" s="34">
        <v>58587</v>
      </c>
      <c r="L16" s="34"/>
      <c r="M16" s="34">
        <f t="shared" si="5"/>
        <v>58587</v>
      </c>
      <c r="N16" s="35">
        <f t="shared" si="6"/>
        <v>74927</v>
      </c>
      <c r="O16" s="35">
        <f t="shared" si="0"/>
        <v>0</v>
      </c>
      <c r="P16" s="35">
        <f t="shared" si="0"/>
        <v>74927</v>
      </c>
      <c r="Q16" s="34">
        <v>676</v>
      </c>
      <c r="R16" s="34"/>
      <c r="S16" s="34">
        <f t="shared" si="7"/>
        <v>676</v>
      </c>
      <c r="T16" s="35">
        <f t="shared" si="8"/>
        <v>75603</v>
      </c>
      <c r="U16" s="35">
        <f t="shared" si="1"/>
        <v>0</v>
      </c>
      <c r="V16" s="35">
        <f t="shared" si="1"/>
        <v>75603</v>
      </c>
    </row>
    <row r="17" spans="1:22" s="7" customFormat="1" ht="29.25">
      <c r="A17" s="171" t="s">
        <v>398</v>
      </c>
      <c r="B17" s="35">
        <f aca="true" t="shared" si="9" ref="B17:M17">SUM(B11:B16)</f>
        <v>136675</v>
      </c>
      <c r="C17" s="35">
        <f t="shared" si="9"/>
        <v>0</v>
      </c>
      <c r="D17" s="35">
        <f t="shared" si="9"/>
        <v>136675</v>
      </c>
      <c r="E17" s="35">
        <f t="shared" si="9"/>
        <v>0</v>
      </c>
      <c r="F17" s="35">
        <f t="shared" si="9"/>
        <v>0</v>
      </c>
      <c r="G17" s="35">
        <f t="shared" si="9"/>
        <v>0</v>
      </c>
      <c r="H17" s="35">
        <f t="shared" si="9"/>
        <v>21342</v>
      </c>
      <c r="I17" s="35">
        <f t="shared" si="9"/>
        <v>0</v>
      </c>
      <c r="J17" s="35">
        <f t="shared" si="9"/>
        <v>21342</v>
      </c>
      <c r="K17" s="35">
        <f t="shared" si="9"/>
        <v>888043</v>
      </c>
      <c r="L17" s="35">
        <f t="shared" si="9"/>
        <v>-942</v>
      </c>
      <c r="M17" s="35">
        <f t="shared" si="9"/>
        <v>887101</v>
      </c>
      <c r="N17" s="35">
        <f t="shared" si="6"/>
        <v>1046060</v>
      </c>
      <c r="O17" s="35">
        <f t="shared" si="0"/>
        <v>-942</v>
      </c>
      <c r="P17" s="35">
        <f t="shared" si="0"/>
        <v>1045118</v>
      </c>
      <c r="Q17" s="35">
        <f>SUM(Q11:Q16)</f>
        <v>8509</v>
      </c>
      <c r="R17" s="35">
        <f>SUM(R11:R16)</f>
        <v>0</v>
      </c>
      <c r="S17" s="35">
        <f>SUM(S11:S16)</f>
        <v>8509</v>
      </c>
      <c r="T17" s="35">
        <f t="shared" si="8"/>
        <v>1054569</v>
      </c>
      <c r="U17" s="35">
        <f t="shared" si="1"/>
        <v>-942</v>
      </c>
      <c r="V17" s="35">
        <f t="shared" si="1"/>
        <v>1053627</v>
      </c>
    </row>
    <row r="18" spans="1:22" ht="21.75" customHeight="1">
      <c r="A18" s="21" t="s">
        <v>527</v>
      </c>
      <c r="B18" s="35">
        <f aca="true" t="shared" si="10" ref="B18:M18">B10+B17</f>
        <v>266327</v>
      </c>
      <c r="C18" s="35">
        <f t="shared" si="10"/>
        <v>0</v>
      </c>
      <c r="D18" s="35">
        <f t="shared" si="10"/>
        <v>266327</v>
      </c>
      <c r="E18" s="35">
        <f t="shared" si="10"/>
        <v>785424</v>
      </c>
      <c r="F18" s="35">
        <f t="shared" si="10"/>
        <v>0</v>
      </c>
      <c r="G18" s="35">
        <f t="shared" si="10"/>
        <v>785424</v>
      </c>
      <c r="H18" s="35">
        <f t="shared" si="10"/>
        <v>931322</v>
      </c>
      <c r="I18" s="35">
        <f t="shared" si="10"/>
        <v>1035</v>
      </c>
      <c r="J18" s="35">
        <f t="shared" si="10"/>
        <v>932357</v>
      </c>
      <c r="K18" s="35">
        <f t="shared" si="10"/>
        <v>888043</v>
      </c>
      <c r="L18" s="35">
        <f t="shared" si="10"/>
        <v>-942</v>
      </c>
      <c r="M18" s="35">
        <f t="shared" si="10"/>
        <v>887101</v>
      </c>
      <c r="N18" s="35">
        <f t="shared" si="6"/>
        <v>2871116</v>
      </c>
      <c r="O18" s="35">
        <f t="shared" si="0"/>
        <v>93</v>
      </c>
      <c r="P18" s="35">
        <f t="shared" si="0"/>
        <v>2871209</v>
      </c>
      <c r="Q18" s="35">
        <f>Q10+Q17</f>
        <v>275894</v>
      </c>
      <c r="R18" s="35">
        <f>R10+R17</f>
        <v>0</v>
      </c>
      <c r="S18" s="35">
        <f>S10+S17</f>
        <v>275894</v>
      </c>
      <c r="T18" s="35">
        <f>T10+T17</f>
        <v>3147010</v>
      </c>
      <c r="U18" s="35">
        <f t="shared" si="1"/>
        <v>93</v>
      </c>
      <c r="V18" s="35">
        <f t="shared" si="1"/>
        <v>3147103</v>
      </c>
    </row>
    <row r="19" spans="1:22" ht="21.75" customHeight="1">
      <c r="A19" s="11" t="s">
        <v>396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>
        <f>K18*-1</f>
        <v>-888043</v>
      </c>
      <c r="O19" s="34">
        <f>L18*-1</f>
        <v>942</v>
      </c>
      <c r="P19" s="34">
        <f>M18*-1</f>
        <v>-887101</v>
      </c>
      <c r="Q19" s="34"/>
      <c r="R19" s="34"/>
      <c r="S19" s="34"/>
      <c r="T19" s="34">
        <f>N19</f>
        <v>-888043</v>
      </c>
      <c r="U19" s="34">
        <f>O19</f>
        <v>942</v>
      </c>
      <c r="V19" s="34">
        <f>P19</f>
        <v>-887101</v>
      </c>
    </row>
    <row r="20" spans="1:22" ht="21.75" customHeight="1">
      <c r="A20" s="11" t="s">
        <v>49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>
        <f>N18+N19</f>
        <v>1983073</v>
      </c>
      <c r="O20" s="35">
        <f>O18+O19</f>
        <v>1035</v>
      </c>
      <c r="P20" s="35">
        <f>P18+P19</f>
        <v>1984108</v>
      </c>
      <c r="Q20" s="35"/>
      <c r="R20" s="35"/>
      <c r="S20" s="35"/>
      <c r="T20" s="35">
        <f>T18+T19</f>
        <v>2258967</v>
      </c>
      <c r="U20" s="35">
        <f>U18+U19</f>
        <v>1035</v>
      </c>
      <c r="V20" s="35">
        <f>V18+V19</f>
        <v>2260002</v>
      </c>
    </row>
    <row r="21" spans="2:16" ht="15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9"/>
      <c r="P21" s="9"/>
    </row>
    <row r="22" spans="2:16" ht="15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9"/>
      <c r="P22" s="9"/>
    </row>
    <row r="23" spans="14:16" ht="15.75">
      <c r="N23" s="7"/>
      <c r="O23" s="7"/>
      <c r="P23" s="7"/>
    </row>
    <row r="24" spans="14:16" ht="15.75">
      <c r="N24" s="7"/>
      <c r="O24" s="7"/>
      <c r="P24" s="7"/>
    </row>
    <row r="25" spans="14:16" ht="15.75">
      <c r="N25" s="7"/>
      <c r="O25" s="7"/>
      <c r="P25" s="7"/>
    </row>
    <row r="26" spans="14:16" ht="15.75">
      <c r="N26" s="7"/>
      <c r="O26" s="7"/>
      <c r="P26" s="7"/>
    </row>
    <row r="27" spans="14:16" ht="15.75">
      <c r="N27" s="7"/>
      <c r="O27" s="7"/>
      <c r="P27" s="7"/>
    </row>
  </sheetData>
  <mergeCells count="13">
    <mergeCell ref="A5:V5"/>
    <mergeCell ref="E8:G8"/>
    <mergeCell ref="H8:J8"/>
    <mergeCell ref="K8:M8"/>
    <mergeCell ref="N8:P8"/>
    <mergeCell ref="A8:A9"/>
    <mergeCell ref="B8:D8"/>
    <mergeCell ref="Q8:S8"/>
    <mergeCell ref="T8:V8"/>
    <mergeCell ref="A2:V2"/>
    <mergeCell ref="A3:V3"/>
    <mergeCell ref="A4:V4"/>
    <mergeCell ref="A1:V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38"/>
  <sheetViews>
    <sheetView workbookViewId="0" topLeftCell="A1">
      <selection activeCell="H10" sqref="H10"/>
    </sheetView>
  </sheetViews>
  <sheetFormatPr defaultColWidth="9.140625" defaultRowHeight="15" customHeight="1"/>
  <cols>
    <col min="1" max="1" width="40.140625" style="11" customWidth="1"/>
    <col min="2" max="2" width="8.421875" style="11" bestFit="1" customWidth="1"/>
    <col min="3" max="3" width="4.8515625" style="11" customWidth="1"/>
    <col min="4" max="5" width="8.421875" style="11" bestFit="1" customWidth="1"/>
    <col min="6" max="6" width="4.8515625" style="11" customWidth="1"/>
    <col min="7" max="7" width="8.57421875" style="11" customWidth="1"/>
    <col min="8" max="8" width="8.421875" style="11" bestFit="1" customWidth="1"/>
    <col min="9" max="9" width="6.8515625" style="11" bestFit="1" customWidth="1"/>
    <col min="10" max="10" width="9.140625" style="11" customWidth="1"/>
    <col min="11" max="11" width="10.140625" style="11" bestFit="1" customWidth="1"/>
    <col min="12" max="12" width="6.8515625" style="11" bestFit="1" customWidth="1"/>
    <col min="13" max="13" width="10.7109375" style="11" customWidth="1"/>
    <col min="14" max="14" width="11.140625" style="11" customWidth="1"/>
    <col min="15" max="16384" width="9.140625" style="11" customWidth="1"/>
  </cols>
  <sheetData>
    <row r="1" spans="8:13" ht="15" customHeight="1">
      <c r="H1" s="209" t="s">
        <v>392</v>
      </c>
      <c r="I1" s="209"/>
      <c r="J1" s="209"/>
      <c r="K1" s="209"/>
      <c r="L1" s="209"/>
      <c r="M1" s="209"/>
    </row>
    <row r="2" spans="1:13" ht="15" customHeight="1">
      <c r="A2" s="197" t="s">
        <v>351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4" ht="15" customHeight="1">
      <c r="A3" s="197" t="s">
        <v>400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21"/>
    </row>
    <row r="4" spans="1:14" s="21" customFormat="1" ht="15" customHeight="1">
      <c r="A4" s="197" t="s">
        <v>311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1"/>
    </row>
    <row r="5" spans="1:14" s="21" customFormat="1" ht="15" customHeight="1">
      <c r="A5" s="214" t="s">
        <v>229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11"/>
    </row>
    <row r="6" spans="1:13" ht="26.25" customHeight="1">
      <c r="A6" s="159" t="s">
        <v>230</v>
      </c>
      <c r="B6" s="210" t="s">
        <v>353</v>
      </c>
      <c r="C6" s="211"/>
      <c r="D6" s="212"/>
      <c r="E6" s="210" t="s">
        <v>354</v>
      </c>
      <c r="F6" s="211"/>
      <c r="G6" s="212"/>
      <c r="H6" s="210" t="s">
        <v>355</v>
      </c>
      <c r="I6" s="211"/>
      <c r="J6" s="212"/>
      <c r="K6" s="213" t="s">
        <v>344</v>
      </c>
      <c r="L6" s="213"/>
      <c r="M6" s="213"/>
    </row>
    <row r="7" spans="1:13" ht="24">
      <c r="A7" s="159"/>
      <c r="B7" s="178" t="s">
        <v>37</v>
      </c>
      <c r="C7" s="178" t="s">
        <v>39</v>
      </c>
      <c r="D7" s="178" t="s">
        <v>590</v>
      </c>
      <c r="E7" s="178" t="s">
        <v>37</v>
      </c>
      <c r="F7" s="178" t="s">
        <v>39</v>
      </c>
      <c r="G7" s="178" t="s">
        <v>590</v>
      </c>
      <c r="H7" s="178" t="s">
        <v>37</v>
      </c>
      <c r="I7" s="178" t="s">
        <v>39</v>
      </c>
      <c r="J7" s="178" t="s">
        <v>590</v>
      </c>
      <c r="K7" s="178" t="s">
        <v>37</v>
      </c>
      <c r="L7" s="178" t="s">
        <v>39</v>
      </c>
      <c r="M7" s="178" t="s">
        <v>590</v>
      </c>
    </row>
    <row r="8" spans="1:13" ht="15">
      <c r="A8" s="172" t="s">
        <v>356</v>
      </c>
      <c r="B8" s="173">
        <v>84</v>
      </c>
      <c r="C8" s="173"/>
      <c r="D8" s="173">
        <f>SUM(B8:C8)</f>
        <v>84</v>
      </c>
      <c r="E8" s="173"/>
      <c r="F8" s="173"/>
      <c r="G8" s="173"/>
      <c r="H8" s="173"/>
      <c r="I8" s="173"/>
      <c r="J8" s="173"/>
      <c r="K8" s="174">
        <f>B8+E8+H8</f>
        <v>84</v>
      </c>
      <c r="L8" s="174">
        <f aca="true" t="shared" si="0" ref="L8:M23">C8+F8+I8</f>
        <v>0</v>
      </c>
      <c r="M8" s="174">
        <f t="shared" si="0"/>
        <v>84</v>
      </c>
    </row>
    <row r="9" spans="1:13" ht="15">
      <c r="A9" s="96" t="s">
        <v>357</v>
      </c>
      <c r="B9" s="67"/>
      <c r="C9" s="67"/>
      <c r="D9" s="67"/>
      <c r="E9" s="67"/>
      <c r="F9" s="67"/>
      <c r="G9" s="67"/>
      <c r="H9" s="67"/>
      <c r="I9" s="67"/>
      <c r="J9" s="67"/>
      <c r="K9" s="68">
        <f>B9+E9+H9</f>
        <v>0</v>
      </c>
      <c r="L9" s="68">
        <f t="shared" si="0"/>
        <v>0</v>
      </c>
      <c r="M9" s="68">
        <f t="shared" si="0"/>
        <v>0</v>
      </c>
    </row>
    <row r="10" spans="1:13" ht="15">
      <c r="A10" s="96" t="s">
        <v>244</v>
      </c>
      <c r="B10" s="67">
        <v>5334</v>
      </c>
      <c r="C10" s="67"/>
      <c r="D10" s="67">
        <f>SUM(B10:C10)</f>
        <v>5334</v>
      </c>
      <c r="E10" s="67"/>
      <c r="F10" s="67"/>
      <c r="G10" s="67"/>
      <c r="H10" s="67"/>
      <c r="I10" s="67"/>
      <c r="J10" s="67"/>
      <c r="K10" s="68">
        <f aca="true" t="shared" si="1" ref="K10:M35">B10+E10+H10</f>
        <v>5334</v>
      </c>
      <c r="L10" s="68">
        <f t="shared" si="0"/>
        <v>0</v>
      </c>
      <c r="M10" s="68">
        <f t="shared" si="0"/>
        <v>5334</v>
      </c>
    </row>
    <row r="11" spans="1:13" ht="15">
      <c r="A11" s="96" t="s">
        <v>358</v>
      </c>
      <c r="B11" s="67"/>
      <c r="C11" s="67"/>
      <c r="D11" s="67"/>
      <c r="E11" s="67"/>
      <c r="F11" s="67"/>
      <c r="G11" s="67"/>
      <c r="H11" s="67"/>
      <c r="I11" s="67"/>
      <c r="J11" s="67"/>
      <c r="K11" s="68">
        <f t="shared" si="1"/>
        <v>0</v>
      </c>
      <c r="L11" s="68">
        <f t="shared" si="0"/>
        <v>0</v>
      </c>
      <c r="M11" s="68">
        <f t="shared" si="0"/>
        <v>0</v>
      </c>
    </row>
    <row r="12" spans="1:13" ht="15">
      <c r="A12" s="96" t="s">
        <v>359</v>
      </c>
      <c r="B12" s="67">
        <v>44000</v>
      </c>
      <c r="C12" s="67"/>
      <c r="D12" s="67">
        <f aca="true" t="shared" si="2" ref="D12:D18">SUM(B12:C12)</f>
        <v>44000</v>
      </c>
      <c r="E12" s="67"/>
      <c r="F12" s="67"/>
      <c r="G12" s="67"/>
      <c r="H12" s="67"/>
      <c r="I12" s="67"/>
      <c r="J12" s="67"/>
      <c r="K12" s="68">
        <f t="shared" si="1"/>
        <v>44000</v>
      </c>
      <c r="L12" s="68">
        <f t="shared" si="0"/>
        <v>0</v>
      </c>
      <c r="M12" s="68">
        <f t="shared" si="0"/>
        <v>44000</v>
      </c>
    </row>
    <row r="13" spans="1:13" ht="15">
      <c r="A13" s="96" t="s">
        <v>360</v>
      </c>
      <c r="B13" s="67"/>
      <c r="C13" s="67"/>
      <c r="D13" s="67"/>
      <c r="E13" s="67"/>
      <c r="F13" s="67"/>
      <c r="G13" s="67"/>
      <c r="H13" s="67"/>
      <c r="I13" s="67"/>
      <c r="J13" s="67"/>
      <c r="K13" s="68">
        <f t="shared" si="1"/>
        <v>0</v>
      </c>
      <c r="L13" s="68">
        <f t="shared" si="0"/>
        <v>0</v>
      </c>
      <c r="M13" s="68">
        <f t="shared" si="0"/>
        <v>0</v>
      </c>
    </row>
    <row r="14" spans="1:13" ht="15">
      <c r="A14" s="96" t="s">
        <v>361</v>
      </c>
      <c r="B14" s="67"/>
      <c r="C14" s="67"/>
      <c r="D14" s="67"/>
      <c r="E14" s="67"/>
      <c r="F14" s="67"/>
      <c r="G14" s="67"/>
      <c r="H14" s="67"/>
      <c r="I14" s="67"/>
      <c r="J14" s="67"/>
      <c r="K14" s="68">
        <f t="shared" si="1"/>
        <v>0</v>
      </c>
      <c r="L14" s="68">
        <f t="shared" si="0"/>
        <v>0</v>
      </c>
      <c r="M14" s="68">
        <f t="shared" si="0"/>
        <v>0</v>
      </c>
    </row>
    <row r="15" spans="1:13" ht="15">
      <c r="A15" s="96" t="s">
        <v>362</v>
      </c>
      <c r="B15" s="67">
        <v>77422</v>
      </c>
      <c r="C15" s="67"/>
      <c r="D15" s="67">
        <f t="shared" si="2"/>
        <v>77422</v>
      </c>
      <c r="E15" s="67"/>
      <c r="F15" s="67"/>
      <c r="G15" s="67"/>
      <c r="H15" s="67"/>
      <c r="I15" s="67"/>
      <c r="J15" s="67"/>
      <c r="K15" s="68">
        <f t="shared" si="1"/>
        <v>77422</v>
      </c>
      <c r="L15" s="68">
        <f t="shared" si="0"/>
        <v>0</v>
      </c>
      <c r="M15" s="68">
        <f t="shared" si="0"/>
        <v>77422</v>
      </c>
    </row>
    <row r="16" spans="1:13" ht="15">
      <c r="A16" s="96" t="s">
        <v>363</v>
      </c>
      <c r="B16" s="67">
        <v>1500</v>
      </c>
      <c r="C16" s="67"/>
      <c r="D16" s="67">
        <f t="shared" si="2"/>
        <v>1500</v>
      </c>
      <c r="E16" s="67"/>
      <c r="F16" s="67"/>
      <c r="G16" s="67"/>
      <c r="H16" s="67"/>
      <c r="I16" s="67"/>
      <c r="J16" s="67"/>
      <c r="K16" s="68">
        <f t="shared" si="1"/>
        <v>1500</v>
      </c>
      <c r="L16" s="68">
        <f t="shared" si="0"/>
        <v>0</v>
      </c>
      <c r="M16" s="68">
        <f t="shared" si="0"/>
        <v>1500</v>
      </c>
    </row>
    <row r="17" spans="1:13" ht="15">
      <c r="A17" s="96" t="s">
        <v>364</v>
      </c>
      <c r="B17" s="67">
        <v>1300</v>
      </c>
      <c r="C17" s="67"/>
      <c r="D17" s="67">
        <f t="shared" si="2"/>
        <v>1300</v>
      </c>
      <c r="E17" s="67"/>
      <c r="F17" s="67"/>
      <c r="G17" s="67"/>
      <c r="H17" s="67"/>
      <c r="I17" s="67"/>
      <c r="J17" s="67"/>
      <c r="K17" s="68">
        <f t="shared" si="1"/>
        <v>1300</v>
      </c>
      <c r="L17" s="68">
        <f t="shared" si="0"/>
        <v>0</v>
      </c>
      <c r="M17" s="68">
        <f t="shared" si="0"/>
        <v>1300</v>
      </c>
    </row>
    <row r="18" spans="1:13" ht="15">
      <c r="A18" s="96" t="s">
        <v>365</v>
      </c>
      <c r="B18" s="67">
        <v>12</v>
      </c>
      <c r="C18" s="67"/>
      <c r="D18" s="67">
        <f t="shared" si="2"/>
        <v>12</v>
      </c>
      <c r="E18" s="67"/>
      <c r="F18" s="67"/>
      <c r="G18" s="67"/>
      <c r="H18" s="67">
        <v>294</v>
      </c>
      <c r="I18" s="67"/>
      <c r="J18" s="67">
        <f>SUM(H18:I18)</f>
        <v>294</v>
      </c>
      <c r="K18" s="68">
        <f t="shared" si="1"/>
        <v>306</v>
      </c>
      <c r="L18" s="68">
        <f t="shared" si="0"/>
        <v>0</v>
      </c>
      <c r="M18" s="68">
        <f t="shared" si="0"/>
        <v>306</v>
      </c>
    </row>
    <row r="19" spans="1:13" ht="15">
      <c r="A19" s="96" t="s">
        <v>366</v>
      </c>
      <c r="B19" s="67"/>
      <c r="C19" s="67"/>
      <c r="D19" s="67"/>
      <c r="E19" s="67"/>
      <c r="F19" s="67"/>
      <c r="G19" s="67"/>
      <c r="H19" s="67"/>
      <c r="I19" s="67"/>
      <c r="J19" s="67"/>
      <c r="K19" s="68">
        <f t="shared" si="1"/>
        <v>0</v>
      </c>
      <c r="L19" s="68">
        <f t="shared" si="0"/>
        <v>0</v>
      </c>
      <c r="M19" s="68">
        <f t="shared" si="0"/>
        <v>0</v>
      </c>
    </row>
    <row r="20" spans="1:13" ht="15">
      <c r="A20" s="96" t="s">
        <v>278</v>
      </c>
      <c r="B20" s="67"/>
      <c r="C20" s="67"/>
      <c r="D20" s="67"/>
      <c r="E20" s="67">
        <v>676400</v>
      </c>
      <c r="F20" s="67"/>
      <c r="G20" s="67">
        <f>SUM(E20:F20)</f>
        <v>676400</v>
      </c>
      <c r="H20" s="67"/>
      <c r="I20" s="67"/>
      <c r="J20" s="67"/>
      <c r="K20" s="68">
        <f t="shared" si="1"/>
        <v>676400</v>
      </c>
      <c r="L20" s="68">
        <f t="shared" si="0"/>
        <v>0</v>
      </c>
      <c r="M20" s="68">
        <f t="shared" si="0"/>
        <v>676400</v>
      </c>
    </row>
    <row r="21" spans="1:13" ht="15">
      <c r="A21" s="96" t="s">
        <v>314</v>
      </c>
      <c r="B21" s="67"/>
      <c r="C21" s="67"/>
      <c r="D21" s="67"/>
      <c r="E21" s="67">
        <v>71874</v>
      </c>
      <c r="F21" s="67"/>
      <c r="G21" s="67">
        <f>SUM(E21:F21)</f>
        <v>71874</v>
      </c>
      <c r="H21" s="67"/>
      <c r="I21" s="67"/>
      <c r="J21" s="67"/>
      <c r="K21" s="68">
        <f t="shared" si="1"/>
        <v>71874</v>
      </c>
      <c r="L21" s="68">
        <f t="shared" si="0"/>
        <v>0</v>
      </c>
      <c r="M21" s="68">
        <f t="shared" si="0"/>
        <v>71874</v>
      </c>
    </row>
    <row r="22" spans="1:14" ht="15">
      <c r="A22" s="96" t="s">
        <v>264</v>
      </c>
      <c r="B22" s="67"/>
      <c r="C22" s="67"/>
      <c r="D22" s="67"/>
      <c r="E22" s="67">
        <v>36000</v>
      </c>
      <c r="F22" s="67"/>
      <c r="G22" s="67">
        <f>SUM(E22:F22)</f>
        <v>36000</v>
      </c>
      <c r="H22" s="67"/>
      <c r="I22" s="67"/>
      <c r="J22" s="67"/>
      <c r="K22" s="68">
        <f t="shared" si="1"/>
        <v>36000</v>
      </c>
      <c r="L22" s="68">
        <f t="shared" si="0"/>
        <v>0</v>
      </c>
      <c r="M22" s="68">
        <f t="shared" si="0"/>
        <v>36000</v>
      </c>
      <c r="N22" s="21"/>
    </row>
    <row r="23" spans="1:14" s="21" customFormat="1" ht="15">
      <c r="A23" s="96" t="s">
        <v>279</v>
      </c>
      <c r="B23" s="67"/>
      <c r="C23" s="67"/>
      <c r="D23" s="67"/>
      <c r="E23" s="67">
        <v>1150</v>
      </c>
      <c r="F23" s="67"/>
      <c r="G23" s="67">
        <f>SUM(E23:F23)</f>
        <v>1150</v>
      </c>
      <c r="H23" s="67"/>
      <c r="I23" s="67"/>
      <c r="J23" s="67"/>
      <c r="K23" s="68">
        <f t="shared" si="1"/>
        <v>1150</v>
      </c>
      <c r="L23" s="68">
        <f t="shared" si="0"/>
        <v>0</v>
      </c>
      <c r="M23" s="68">
        <f t="shared" si="0"/>
        <v>1150</v>
      </c>
      <c r="N23" s="11"/>
    </row>
    <row r="24" spans="1:14" s="21" customFormat="1" ht="15">
      <c r="A24" s="96" t="s">
        <v>367</v>
      </c>
      <c r="B24" s="67"/>
      <c r="C24" s="67"/>
      <c r="D24" s="67"/>
      <c r="E24" s="67"/>
      <c r="F24" s="67"/>
      <c r="G24" s="67"/>
      <c r="H24" s="67">
        <v>796777</v>
      </c>
      <c r="I24" s="67"/>
      <c r="J24" s="67">
        <f>SUM(H24:I24)</f>
        <v>796777</v>
      </c>
      <c r="K24" s="68">
        <f t="shared" si="1"/>
        <v>796777</v>
      </c>
      <c r="L24" s="68">
        <f t="shared" si="1"/>
        <v>0</v>
      </c>
      <c r="M24" s="68">
        <f t="shared" si="1"/>
        <v>796777</v>
      </c>
      <c r="N24" s="11"/>
    </row>
    <row r="25" spans="1:13" ht="15">
      <c r="A25" s="96" t="s">
        <v>368</v>
      </c>
      <c r="B25" s="68"/>
      <c r="C25" s="68"/>
      <c r="D25" s="68"/>
      <c r="E25" s="67"/>
      <c r="F25" s="67"/>
      <c r="G25" s="67"/>
      <c r="H25" s="67">
        <v>20359</v>
      </c>
      <c r="I25" s="67"/>
      <c r="J25" s="67">
        <f aca="true" t="shared" si="3" ref="J25:J35">SUM(H25:I25)</f>
        <v>20359</v>
      </c>
      <c r="K25" s="68">
        <f t="shared" si="1"/>
        <v>20359</v>
      </c>
      <c r="L25" s="68">
        <f t="shared" si="1"/>
        <v>0</v>
      </c>
      <c r="M25" s="68">
        <f t="shared" si="1"/>
        <v>20359</v>
      </c>
    </row>
    <row r="26" spans="1:13" ht="15">
      <c r="A26" s="96" t="s">
        <v>99</v>
      </c>
      <c r="B26" s="68"/>
      <c r="C26" s="68"/>
      <c r="D26" s="68"/>
      <c r="E26" s="67"/>
      <c r="F26" s="67"/>
      <c r="G26" s="67"/>
      <c r="H26" s="67">
        <v>45000</v>
      </c>
      <c r="I26" s="67">
        <v>-8649</v>
      </c>
      <c r="J26" s="67">
        <f t="shared" si="3"/>
        <v>36351</v>
      </c>
      <c r="K26" s="68">
        <f t="shared" si="1"/>
        <v>45000</v>
      </c>
      <c r="L26" s="68">
        <f t="shared" si="1"/>
        <v>-8649</v>
      </c>
      <c r="M26" s="68">
        <f t="shared" si="1"/>
        <v>36351</v>
      </c>
    </row>
    <row r="27" spans="1:13" ht="15">
      <c r="A27" s="96" t="s">
        <v>52</v>
      </c>
      <c r="B27" s="68"/>
      <c r="C27" s="68"/>
      <c r="D27" s="68"/>
      <c r="E27" s="67"/>
      <c r="F27" s="67"/>
      <c r="G27" s="67"/>
      <c r="H27" s="67"/>
      <c r="I27" s="67">
        <v>8649</v>
      </c>
      <c r="J27" s="67">
        <f t="shared" si="3"/>
        <v>8649</v>
      </c>
      <c r="K27" s="68">
        <f t="shared" si="1"/>
        <v>0</v>
      </c>
      <c r="L27" s="68">
        <f t="shared" si="1"/>
        <v>8649</v>
      </c>
      <c r="M27" s="68">
        <f t="shared" si="1"/>
        <v>8649</v>
      </c>
    </row>
    <row r="28" spans="1:13" ht="15">
      <c r="A28" s="175" t="s">
        <v>298</v>
      </c>
      <c r="B28" s="123"/>
      <c r="C28" s="123"/>
      <c r="D28" s="123"/>
      <c r="E28" s="176"/>
      <c r="F28" s="176"/>
      <c r="G28" s="176"/>
      <c r="H28" s="176">
        <v>2955</v>
      </c>
      <c r="I28" s="176"/>
      <c r="J28" s="67">
        <f t="shared" si="3"/>
        <v>2955</v>
      </c>
      <c r="K28" s="68">
        <f t="shared" si="1"/>
        <v>2955</v>
      </c>
      <c r="L28" s="68">
        <f t="shared" si="1"/>
        <v>0</v>
      </c>
      <c r="M28" s="68">
        <f t="shared" si="1"/>
        <v>2955</v>
      </c>
    </row>
    <row r="29" spans="1:13" ht="15">
      <c r="A29" s="175" t="s">
        <v>443</v>
      </c>
      <c r="B29" s="123"/>
      <c r="C29" s="123"/>
      <c r="D29" s="123"/>
      <c r="E29" s="176"/>
      <c r="F29" s="176"/>
      <c r="G29" s="176"/>
      <c r="H29" s="176">
        <v>4137</v>
      </c>
      <c r="I29" s="176"/>
      <c r="J29" s="67">
        <f t="shared" si="3"/>
        <v>4137</v>
      </c>
      <c r="K29" s="68">
        <f t="shared" si="1"/>
        <v>4137</v>
      </c>
      <c r="L29" s="68">
        <f t="shared" si="1"/>
        <v>0</v>
      </c>
      <c r="M29" s="68">
        <f t="shared" si="1"/>
        <v>4137</v>
      </c>
    </row>
    <row r="30" spans="1:13" ht="15">
      <c r="A30" s="175" t="s">
        <v>444</v>
      </c>
      <c r="B30" s="123"/>
      <c r="C30" s="123"/>
      <c r="D30" s="123"/>
      <c r="E30" s="176"/>
      <c r="F30" s="176"/>
      <c r="G30" s="176"/>
      <c r="H30" s="123"/>
      <c r="I30" s="123"/>
      <c r="J30" s="67"/>
      <c r="K30" s="68">
        <f t="shared" si="1"/>
        <v>0</v>
      </c>
      <c r="L30" s="68">
        <f t="shared" si="1"/>
        <v>0</v>
      </c>
      <c r="M30" s="68">
        <f t="shared" si="1"/>
        <v>0</v>
      </c>
    </row>
    <row r="31" spans="1:13" ht="15">
      <c r="A31" s="175" t="s">
        <v>23</v>
      </c>
      <c r="B31" s="123"/>
      <c r="C31" s="123"/>
      <c r="D31" s="123"/>
      <c r="E31" s="176"/>
      <c r="F31" s="176"/>
      <c r="G31" s="176"/>
      <c r="H31" s="176">
        <v>420</v>
      </c>
      <c r="I31" s="176"/>
      <c r="J31" s="67">
        <f t="shared" si="3"/>
        <v>420</v>
      </c>
      <c r="K31" s="68">
        <f t="shared" si="1"/>
        <v>420</v>
      </c>
      <c r="L31" s="68">
        <f t="shared" si="1"/>
        <v>0</v>
      </c>
      <c r="M31" s="68">
        <f t="shared" si="1"/>
        <v>420</v>
      </c>
    </row>
    <row r="32" spans="1:13" ht="15">
      <c r="A32" s="175" t="s">
        <v>445</v>
      </c>
      <c r="B32" s="123"/>
      <c r="C32" s="123"/>
      <c r="D32" s="123"/>
      <c r="E32" s="176"/>
      <c r="F32" s="176"/>
      <c r="G32" s="176"/>
      <c r="H32" s="123"/>
      <c r="I32" s="123"/>
      <c r="J32" s="67"/>
      <c r="K32" s="68">
        <f t="shared" si="1"/>
        <v>0</v>
      </c>
      <c r="L32" s="68">
        <f t="shared" si="1"/>
        <v>0</v>
      </c>
      <c r="M32" s="68">
        <f t="shared" si="1"/>
        <v>0</v>
      </c>
    </row>
    <row r="33" spans="1:13" ht="15">
      <c r="A33" s="175" t="s">
        <v>50</v>
      </c>
      <c r="B33" s="123"/>
      <c r="C33" s="123"/>
      <c r="D33" s="123"/>
      <c r="E33" s="176"/>
      <c r="F33" s="176"/>
      <c r="G33" s="176"/>
      <c r="H33" s="176">
        <v>647</v>
      </c>
      <c r="I33" s="176"/>
      <c r="J33" s="67">
        <f t="shared" si="3"/>
        <v>647</v>
      </c>
      <c r="K33" s="68">
        <f t="shared" si="1"/>
        <v>647</v>
      </c>
      <c r="L33" s="68">
        <f t="shared" si="1"/>
        <v>0</v>
      </c>
      <c r="M33" s="68">
        <f t="shared" si="1"/>
        <v>647</v>
      </c>
    </row>
    <row r="34" spans="1:13" ht="15">
      <c r="A34" s="175" t="s">
        <v>53</v>
      </c>
      <c r="B34" s="123"/>
      <c r="C34" s="123"/>
      <c r="D34" s="123"/>
      <c r="E34" s="176"/>
      <c r="F34" s="176"/>
      <c r="G34" s="176"/>
      <c r="H34" s="176">
        <v>39391</v>
      </c>
      <c r="I34" s="176"/>
      <c r="J34" s="67">
        <f t="shared" si="3"/>
        <v>39391</v>
      </c>
      <c r="K34" s="68">
        <f t="shared" si="1"/>
        <v>39391</v>
      </c>
      <c r="L34" s="68">
        <f t="shared" si="1"/>
        <v>0</v>
      </c>
      <c r="M34" s="68">
        <f t="shared" si="1"/>
        <v>39391</v>
      </c>
    </row>
    <row r="35" spans="1:13" ht="15">
      <c r="A35" s="175" t="s">
        <v>51</v>
      </c>
      <c r="B35" s="123"/>
      <c r="C35" s="123"/>
      <c r="D35" s="123"/>
      <c r="E35" s="176"/>
      <c r="F35" s="176"/>
      <c r="G35" s="176"/>
      <c r="H35" s="176">
        <v>0</v>
      </c>
      <c r="I35" s="176">
        <v>1035</v>
      </c>
      <c r="J35" s="67">
        <f t="shared" si="3"/>
        <v>1035</v>
      </c>
      <c r="K35" s="68">
        <f t="shared" si="1"/>
        <v>0</v>
      </c>
      <c r="L35" s="68">
        <f t="shared" si="1"/>
        <v>1035</v>
      </c>
      <c r="M35" s="68">
        <f t="shared" si="1"/>
        <v>1035</v>
      </c>
    </row>
    <row r="36" spans="1:13" ht="15">
      <c r="A36" s="177" t="s">
        <v>548</v>
      </c>
      <c r="B36" s="123">
        <f>SUM(B8:B35)</f>
        <v>129652</v>
      </c>
      <c r="C36" s="123">
        <f aca="true" t="shared" si="4" ref="C36:M36">SUM(C8:C35)</f>
        <v>0</v>
      </c>
      <c r="D36" s="123">
        <f t="shared" si="4"/>
        <v>129652</v>
      </c>
      <c r="E36" s="123">
        <f t="shared" si="4"/>
        <v>785424</v>
      </c>
      <c r="F36" s="123">
        <f t="shared" si="4"/>
        <v>0</v>
      </c>
      <c r="G36" s="123">
        <f t="shared" si="4"/>
        <v>785424</v>
      </c>
      <c r="H36" s="123">
        <f t="shared" si="4"/>
        <v>909980</v>
      </c>
      <c r="I36" s="123">
        <f t="shared" si="4"/>
        <v>1035</v>
      </c>
      <c r="J36" s="123">
        <f t="shared" si="4"/>
        <v>911015</v>
      </c>
      <c r="K36" s="123">
        <f t="shared" si="4"/>
        <v>1825056</v>
      </c>
      <c r="L36" s="123">
        <f t="shared" si="4"/>
        <v>1035</v>
      </c>
      <c r="M36" s="123">
        <f t="shared" si="4"/>
        <v>1826091</v>
      </c>
    </row>
    <row r="37" ht="15" customHeight="1">
      <c r="K37" s="34"/>
    </row>
    <row r="38" ht="15" customHeight="1">
      <c r="K38" s="34"/>
    </row>
  </sheetData>
  <mergeCells count="10">
    <mergeCell ref="A6:A7"/>
    <mergeCell ref="H1:M1"/>
    <mergeCell ref="B6:D6"/>
    <mergeCell ref="E6:G6"/>
    <mergeCell ref="H6:J6"/>
    <mergeCell ref="K6:M6"/>
    <mergeCell ref="A2:M2"/>
    <mergeCell ref="A3:M3"/>
    <mergeCell ref="A4:M4"/>
    <mergeCell ref="A5:M5"/>
  </mergeCells>
  <printOptions/>
  <pageMargins left="0.984251968503937" right="0.7874015748031497" top="0.5905511811023623" bottom="0.3937007874015748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Y21"/>
  <sheetViews>
    <sheetView workbookViewId="0" topLeftCell="B1">
      <selection activeCell="P15" sqref="P15"/>
    </sheetView>
  </sheetViews>
  <sheetFormatPr defaultColWidth="9.140625" defaultRowHeight="12.75"/>
  <cols>
    <col min="1" max="1" width="26.57421875" style="0" customWidth="1"/>
    <col min="2" max="2" width="7.421875" style="0" bestFit="1" customWidth="1"/>
    <col min="3" max="3" width="6.421875" style="0" bestFit="1" customWidth="1"/>
    <col min="4" max="4" width="7.421875" style="0" customWidth="1"/>
    <col min="5" max="6" width="7.421875" style="0" bestFit="1" customWidth="1"/>
    <col min="7" max="7" width="7.28125" style="0" customWidth="1"/>
    <col min="8" max="8" width="4.28125" style="0" customWidth="1"/>
    <col min="9" max="9" width="4.7109375" style="0" customWidth="1"/>
    <col min="10" max="10" width="6.421875" style="0" customWidth="1"/>
    <col min="11" max="11" width="6.140625" style="0" bestFit="1" customWidth="1"/>
    <col min="12" max="12" width="6.28125" style="0" customWidth="1"/>
    <col min="13" max="13" width="6.140625" style="0" customWidth="1"/>
    <col min="14" max="14" width="3.8515625" style="0" customWidth="1"/>
    <col min="15" max="15" width="6.00390625" style="0" customWidth="1"/>
    <col min="16" max="16" width="6.421875" style="0" customWidth="1"/>
    <col min="17" max="17" width="3.8515625" style="0" customWidth="1"/>
    <col min="18" max="18" width="5.7109375" style="0" customWidth="1"/>
    <col min="19" max="19" width="6.28125" style="0" customWidth="1"/>
    <col min="20" max="20" width="5.57421875" style="0" bestFit="1" customWidth="1"/>
    <col min="21" max="21" width="5.7109375" style="0" customWidth="1"/>
    <col min="22" max="22" width="6.7109375" style="0" customWidth="1"/>
    <col min="23" max="24" width="7.421875" style="0" bestFit="1" customWidth="1"/>
    <col min="25" max="25" width="7.8515625" style="0" customWidth="1"/>
  </cols>
  <sheetData>
    <row r="1" spans="20:25" ht="15.75" customHeight="1">
      <c r="T1" s="190" t="s">
        <v>249</v>
      </c>
      <c r="U1" s="190"/>
      <c r="V1" s="190"/>
      <c r="W1" s="190"/>
      <c r="X1" s="190"/>
      <c r="Y1" s="190"/>
    </row>
    <row r="2" spans="1:25" s="10" customFormat="1" ht="15.75">
      <c r="A2" s="189" t="s">
        <v>338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</row>
    <row r="3" spans="1:25" s="10" customFormat="1" ht="15.75">
      <c r="A3" s="189" t="s">
        <v>400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</row>
    <row r="4" spans="1:25" s="10" customFormat="1" ht="15.75">
      <c r="A4" s="189" t="s">
        <v>28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</row>
    <row r="5" spans="1:25" s="10" customFormat="1" ht="15.75">
      <c r="A5" s="189" t="s">
        <v>229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</row>
    <row r="6" spans="1:23" s="10" customFormat="1" ht="15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147"/>
    </row>
    <row r="7" spans="1:22" s="1" customFormat="1" ht="15.75">
      <c r="A7" s="3"/>
      <c r="B7" s="3"/>
      <c r="C7" s="3"/>
      <c r="D7" s="3"/>
      <c r="E7" s="3"/>
      <c r="F7" s="3"/>
      <c r="G7" s="3"/>
      <c r="T7" s="3"/>
      <c r="U7" s="3"/>
      <c r="V7" s="3"/>
    </row>
    <row r="8" spans="1:25" s="60" customFormat="1" ht="39.75" customHeight="1">
      <c r="A8" s="215" t="s">
        <v>340</v>
      </c>
      <c r="B8" s="218" t="s">
        <v>20</v>
      </c>
      <c r="C8" s="219"/>
      <c r="D8" s="220"/>
      <c r="E8" s="218" t="s">
        <v>376</v>
      </c>
      <c r="F8" s="219"/>
      <c r="G8" s="220"/>
      <c r="H8" s="187" t="s">
        <v>245</v>
      </c>
      <c r="I8" s="188"/>
      <c r="J8" s="158"/>
      <c r="K8" s="187" t="s">
        <v>55</v>
      </c>
      <c r="L8" s="188"/>
      <c r="M8" s="158"/>
      <c r="N8" s="227" t="s">
        <v>29</v>
      </c>
      <c r="O8" s="228"/>
      <c r="P8" s="228"/>
      <c r="Q8" s="228"/>
      <c r="R8" s="228"/>
      <c r="S8" s="229"/>
      <c r="T8" s="187" t="s">
        <v>293</v>
      </c>
      <c r="U8" s="188"/>
      <c r="V8" s="158"/>
      <c r="W8" s="230" t="s">
        <v>344</v>
      </c>
      <c r="X8" s="230"/>
      <c r="Y8" s="230"/>
    </row>
    <row r="9" spans="1:25" s="60" customFormat="1" ht="12.75">
      <c r="A9" s="216"/>
      <c r="B9" s="221"/>
      <c r="C9" s="222"/>
      <c r="D9" s="223"/>
      <c r="E9" s="221"/>
      <c r="F9" s="222"/>
      <c r="G9" s="223"/>
      <c r="H9" s="224"/>
      <c r="I9" s="225"/>
      <c r="J9" s="226"/>
      <c r="K9" s="224"/>
      <c r="L9" s="225"/>
      <c r="M9" s="226"/>
      <c r="N9" s="191" t="s">
        <v>56</v>
      </c>
      <c r="O9" s="191"/>
      <c r="P9" s="191"/>
      <c r="Q9" s="191" t="s">
        <v>57</v>
      </c>
      <c r="R9" s="191"/>
      <c r="S9" s="191"/>
      <c r="T9" s="224"/>
      <c r="U9" s="225"/>
      <c r="V9" s="226"/>
      <c r="W9" s="230"/>
      <c r="X9" s="230"/>
      <c r="Y9" s="230"/>
    </row>
    <row r="10" spans="1:25" s="60" customFormat="1" ht="24.75" customHeight="1">
      <c r="A10" s="217"/>
      <c r="B10" s="36" t="s">
        <v>37</v>
      </c>
      <c r="C10" s="6" t="s">
        <v>39</v>
      </c>
      <c r="D10" s="6" t="s">
        <v>54</v>
      </c>
      <c r="E10" s="6" t="s">
        <v>37</v>
      </c>
      <c r="F10" s="6" t="s">
        <v>39</v>
      </c>
      <c r="G10" s="6" t="s">
        <v>54</v>
      </c>
      <c r="H10" s="6" t="s">
        <v>37</v>
      </c>
      <c r="I10" s="6" t="s">
        <v>39</v>
      </c>
      <c r="J10" s="6" t="s">
        <v>54</v>
      </c>
      <c r="K10" s="6" t="s">
        <v>37</v>
      </c>
      <c r="L10" s="6" t="s">
        <v>39</v>
      </c>
      <c r="M10" s="6" t="s">
        <v>54</v>
      </c>
      <c r="N10" s="6" t="s">
        <v>37</v>
      </c>
      <c r="O10" s="6" t="s">
        <v>39</v>
      </c>
      <c r="P10" s="6" t="s">
        <v>54</v>
      </c>
      <c r="Q10" s="6" t="s">
        <v>37</v>
      </c>
      <c r="R10" s="6" t="s">
        <v>39</v>
      </c>
      <c r="S10" s="6" t="s">
        <v>54</v>
      </c>
      <c r="T10" s="6" t="s">
        <v>37</v>
      </c>
      <c r="U10" s="6" t="s">
        <v>39</v>
      </c>
      <c r="V10" s="6" t="s">
        <v>54</v>
      </c>
      <c r="W10" s="6" t="s">
        <v>37</v>
      </c>
      <c r="X10" s="6" t="s">
        <v>39</v>
      </c>
      <c r="Y10" s="6" t="s">
        <v>54</v>
      </c>
    </row>
    <row r="11" spans="2:22" s="1" customFormat="1" ht="15.75">
      <c r="B11" s="149"/>
      <c r="C11" s="149"/>
      <c r="D11" s="149"/>
      <c r="E11" s="2"/>
      <c r="F11" s="2"/>
      <c r="G11" s="2"/>
      <c r="T11" s="2"/>
      <c r="U11" s="2"/>
      <c r="V11" s="2"/>
    </row>
    <row r="12" spans="1:25" s="7" customFormat="1" ht="24.75" customHeight="1">
      <c r="A12" s="60" t="s">
        <v>486</v>
      </c>
      <c r="B12" s="179">
        <v>134502</v>
      </c>
      <c r="C12" s="179">
        <v>-6599</v>
      </c>
      <c r="D12" s="179">
        <f aca="true" t="shared" si="0" ref="D12:D18">SUM(B12:C12)</f>
        <v>127903</v>
      </c>
      <c r="E12" s="77">
        <v>208719</v>
      </c>
      <c r="F12" s="77">
        <v>183431</v>
      </c>
      <c r="G12" s="77">
        <f>SUM(E12:F12)</f>
        <v>392150</v>
      </c>
      <c r="H12" s="77">
        <v>0</v>
      </c>
      <c r="I12" s="77"/>
      <c r="J12" s="77">
        <f>SUM(H12:I12)</f>
        <v>0</v>
      </c>
      <c r="K12" s="77">
        <v>2250</v>
      </c>
      <c r="L12" s="77">
        <v>-2250</v>
      </c>
      <c r="M12" s="77">
        <f>SUM(K12:L12)</f>
        <v>0</v>
      </c>
      <c r="N12" s="77"/>
      <c r="O12" s="77">
        <v>1520</v>
      </c>
      <c r="P12" s="77">
        <f>SUM(N12:O12)</f>
        <v>1520</v>
      </c>
      <c r="Q12" s="77"/>
      <c r="R12" s="77">
        <v>2250</v>
      </c>
      <c r="S12" s="77">
        <f>SUM(Q12:R12)</f>
        <v>2250</v>
      </c>
      <c r="T12" s="77">
        <v>3000</v>
      </c>
      <c r="U12" s="77">
        <v>1000</v>
      </c>
      <c r="V12" s="77">
        <f>SUM(T12:U12)</f>
        <v>4000</v>
      </c>
      <c r="W12" s="77">
        <f>B12+E12+H12+K12+N12+Q12+T12</f>
        <v>348471</v>
      </c>
      <c r="X12" s="77">
        <f aca="true" t="shared" si="1" ref="X12:Y20">C12+F12+I12+L12+O12+R12+U12</f>
        <v>179352</v>
      </c>
      <c r="Y12" s="77">
        <f t="shared" si="1"/>
        <v>527823</v>
      </c>
    </row>
    <row r="13" spans="1:25" s="1" customFormat="1" ht="24.75" customHeight="1">
      <c r="A13" s="13" t="s">
        <v>281</v>
      </c>
      <c r="B13" s="78">
        <v>0</v>
      </c>
      <c r="C13" s="78"/>
      <c r="D13" s="78">
        <f t="shared" si="0"/>
        <v>0</v>
      </c>
      <c r="E13" s="78">
        <v>1000</v>
      </c>
      <c r="F13" s="78"/>
      <c r="G13" s="78">
        <f aca="true" t="shared" si="2" ref="G13:G18">SUM(E13:F13)</f>
        <v>1000</v>
      </c>
      <c r="H13" s="78">
        <v>0</v>
      </c>
      <c r="I13" s="78"/>
      <c r="J13" s="78">
        <f aca="true" t="shared" si="3" ref="J13:J18">SUM(H13:I13)</f>
        <v>0</v>
      </c>
      <c r="K13" s="78">
        <v>0</v>
      </c>
      <c r="L13" s="78"/>
      <c r="M13" s="78">
        <f aca="true" t="shared" si="4" ref="M13:M18">SUM(K13:L13)</f>
        <v>0</v>
      </c>
      <c r="N13" s="78"/>
      <c r="O13" s="78"/>
      <c r="P13" s="78">
        <f aca="true" t="shared" si="5" ref="P13:P18">SUM(N13:O13)</f>
        <v>0</v>
      </c>
      <c r="Q13" s="78"/>
      <c r="R13" s="78"/>
      <c r="S13" s="78">
        <f aca="true" t="shared" si="6" ref="S13:S18">SUM(Q13:R13)</f>
        <v>0</v>
      </c>
      <c r="T13" s="78">
        <v>0</v>
      </c>
      <c r="U13" s="78"/>
      <c r="V13" s="78"/>
      <c r="W13" s="77">
        <f aca="true" t="shared" si="7" ref="W13:W20">B13+E13+H13+K13+N13+Q13+T13</f>
        <v>1000</v>
      </c>
      <c r="X13" s="77">
        <f t="shared" si="1"/>
        <v>0</v>
      </c>
      <c r="Y13" s="77">
        <f t="shared" si="1"/>
        <v>1000</v>
      </c>
    </row>
    <row r="14" spans="1:25" s="7" customFormat="1" ht="24.75" customHeight="1">
      <c r="A14" s="13" t="s">
        <v>409</v>
      </c>
      <c r="B14" s="78">
        <v>0</v>
      </c>
      <c r="C14" s="78"/>
      <c r="D14" s="78">
        <f t="shared" si="0"/>
        <v>0</v>
      </c>
      <c r="E14" s="78">
        <v>1832</v>
      </c>
      <c r="F14" s="78"/>
      <c r="G14" s="78">
        <f t="shared" si="2"/>
        <v>1832</v>
      </c>
      <c r="H14" s="78">
        <v>0</v>
      </c>
      <c r="I14" s="78"/>
      <c r="J14" s="78">
        <f t="shared" si="3"/>
        <v>0</v>
      </c>
      <c r="K14" s="78">
        <v>0</v>
      </c>
      <c r="L14" s="78"/>
      <c r="M14" s="78">
        <f t="shared" si="4"/>
        <v>0</v>
      </c>
      <c r="N14" s="78"/>
      <c r="O14" s="78"/>
      <c r="P14" s="78">
        <f t="shared" si="5"/>
        <v>0</v>
      </c>
      <c r="Q14" s="78"/>
      <c r="R14" s="78"/>
      <c r="S14" s="78">
        <f t="shared" si="6"/>
        <v>0</v>
      </c>
      <c r="T14" s="78">
        <v>0</v>
      </c>
      <c r="U14" s="78"/>
      <c r="V14" s="78"/>
      <c r="W14" s="77">
        <f t="shared" si="7"/>
        <v>1832</v>
      </c>
      <c r="X14" s="77">
        <f t="shared" si="1"/>
        <v>0</v>
      </c>
      <c r="Y14" s="77">
        <f t="shared" si="1"/>
        <v>1832</v>
      </c>
    </row>
    <row r="15" spans="1:25" s="1" customFormat="1" ht="24.75" customHeight="1">
      <c r="A15" s="13" t="s">
        <v>59</v>
      </c>
      <c r="B15" s="78">
        <v>0</v>
      </c>
      <c r="C15" s="78"/>
      <c r="D15" s="78">
        <f t="shared" si="0"/>
        <v>0</v>
      </c>
      <c r="E15" s="78">
        <v>0</v>
      </c>
      <c r="F15" s="78"/>
      <c r="G15" s="78">
        <f t="shared" si="2"/>
        <v>0</v>
      </c>
      <c r="H15" s="78">
        <v>0</v>
      </c>
      <c r="I15" s="78"/>
      <c r="J15" s="78">
        <f t="shared" si="3"/>
        <v>0</v>
      </c>
      <c r="K15" s="78">
        <v>0</v>
      </c>
      <c r="L15" s="78"/>
      <c r="M15" s="78">
        <f t="shared" si="4"/>
        <v>0</v>
      </c>
      <c r="N15" s="78"/>
      <c r="O15" s="78"/>
      <c r="P15" s="78">
        <f t="shared" si="5"/>
        <v>0</v>
      </c>
      <c r="Q15" s="78"/>
      <c r="R15" s="78"/>
      <c r="S15" s="78">
        <f t="shared" si="6"/>
        <v>0</v>
      </c>
      <c r="T15" s="78">
        <v>0</v>
      </c>
      <c r="U15" s="78"/>
      <c r="V15" s="78"/>
      <c r="W15" s="77">
        <f t="shared" si="7"/>
        <v>0</v>
      </c>
      <c r="X15" s="77">
        <f t="shared" si="1"/>
        <v>0</v>
      </c>
      <c r="Y15" s="77">
        <f t="shared" si="1"/>
        <v>0</v>
      </c>
    </row>
    <row r="16" spans="1:25" s="1" customFormat="1" ht="24.75" customHeight="1">
      <c r="A16" s="13" t="s">
        <v>306</v>
      </c>
      <c r="B16" s="78">
        <v>0</v>
      </c>
      <c r="C16" s="78"/>
      <c r="D16" s="78">
        <f t="shared" si="0"/>
        <v>0</v>
      </c>
      <c r="E16" s="78">
        <v>0</v>
      </c>
      <c r="F16" s="78"/>
      <c r="G16" s="78">
        <f t="shared" si="2"/>
        <v>0</v>
      </c>
      <c r="H16" s="78">
        <v>0</v>
      </c>
      <c r="I16" s="78"/>
      <c r="J16" s="78">
        <f t="shared" si="3"/>
        <v>0</v>
      </c>
      <c r="K16" s="78">
        <v>0</v>
      </c>
      <c r="L16" s="78"/>
      <c r="M16" s="78">
        <f t="shared" si="4"/>
        <v>0</v>
      </c>
      <c r="N16" s="78"/>
      <c r="O16" s="78"/>
      <c r="P16" s="78">
        <f t="shared" si="5"/>
        <v>0</v>
      </c>
      <c r="Q16" s="78"/>
      <c r="R16" s="78"/>
      <c r="S16" s="78">
        <f t="shared" si="6"/>
        <v>0</v>
      </c>
      <c r="T16" s="78">
        <v>0</v>
      </c>
      <c r="U16" s="78"/>
      <c r="V16" s="78"/>
      <c r="W16" s="77">
        <f t="shared" si="7"/>
        <v>0</v>
      </c>
      <c r="X16" s="77">
        <f t="shared" si="1"/>
        <v>0</v>
      </c>
      <c r="Y16" s="77">
        <f t="shared" si="1"/>
        <v>0</v>
      </c>
    </row>
    <row r="17" spans="1:25" s="1" customFormat="1" ht="24.75" customHeight="1">
      <c r="A17" s="13" t="s">
        <v>60</v>
      </c>
      <c r="B17" s="78">
        <v>0</v>
      </c>
      <c r="C17" s="78"/>
      <c r="D17" s="78">
        <f t="shared" si="0"/>
        <v>0</v>
      </c>
      <c r="E17" s="78">
        <v>400</v>
      </c>
      <c r="F17" s="78"/>
      <c r="G17" s="78">
        <f t="shared" si="2"/>
        <v>400</v>
      </c>
      <c r="H17" s="78">
        <v>0</v>
      </c>
      <c r="I17" s="78"/>
      <c r="J17" s="78">
        <f t="shared" si="3"/>
        <v>0</v>
      </c>
      <c r="K17" s="78">
        <v>0</v>
      </c>
      <c r="L17" s="78"/>
      <c r="M17" s="78">
        <f t="shared" si="4"/>
        <v>0</v>
      </c>
      <c r="N17" s="78"/>
      <c r="O17" s="78"/>
      <c r="P17" s="78">
        <f t="shared" si="5"/>
        <v>0</v>
      </c>
      <c r="Q17" s="78"/>
      <c r="R17" s="78"/>
      <c r="S17" s="78">
        <f t="shared" si="6"/>
        <v>0</v>
      </c>
      <c r="T17" s="78">
        <v>0</v>
      </c>
      <c r="U17" s="78"/>
      <c r="V17" s="78"/>
      <c r="W17" s="77">
        <f t="shared" si="7"/>
        <v>400</v>
      </c>
      <c r="X17" s="77">
        <f t="shared" si="1"/>
        <v>0</v>
      </c>
      <c r="Y17" s="77">
        <f t="shared" si="1"/>
        <v>400</v>
      </c>
    </row>
    <row r="18" spans="1:25" s="1" customFormat="1" ht="24.75" customHeight="1">
      <c r="A18" s="13" t="s">
        <v>58</v>
      </c>
      <c r="B18" s="78">
        <v>0</v>
      </c>
      <c r="C18" s="78"/>
      <c r="D18" s="78">
        <f t="shared" si="0"/>
        <v>0</v>
      </c>
      <c r="E18" s="78">
        <v>200</v>
      </c>
      <c r="F18" s="78"/>
      <c r="G18" s="78">
        <f t="shared" si="2"/>
        <v>200</v>
      </c>
      <c r="H18" s="78">
        <v>0</v>
      </c>
      <c r="I18" s="78"/>
      <c r="J18" s="78">
        <f t="shared" si="3"/>
        <v>0</v>
      </c>
      <c r="K18" s="78">
        <v>0</v>
      </c>
      <c r="L18" s="78"/>
      <c r="M18" s="78">
        <f t="shared" si="4"/>
        <v>0</v>
      </c>
      <c r="N18" s="78"/>
      <c r="O18" s="78"/>
      <c r="P18" s="78">
        <f t="shared" si="5"/>
        <v>0</v>
      </c>
      <c r="Q18" s="78"/>
      <c r="R18" s="78"/>
      <c r="S18" s="78">
        <f t="shared" si="6"/>
        <v>0</v>
      </c>
      <c r="T18" s="78">
        <v>0</v>
      </c>
      <c r="U18" s="78"/>
      <c r="V18" s="78"/>
      <c r="W18" s="77">
        <f t="shared" si="7"/>
        <v>200</v>
      </c>
      <c r="X18" s="77">
        <f t="shared" si="1"/>
        <v>0</v>
      </c>
      <c r="Y18" s="77">
        <f t="shared" si="1"/>
        <v>200</v>
      </c>
    </row>
    <row r="19" spans="1:25" s="7" customFormat="1" ht="28.5" customHeight="1">
      <c r="A19" s="180" t="s">
        <v>280</v>
      </c>
      <c r="B19" s="77">
        <f aca="true" t="shared" si="8" ref="B19:V19">SUM(B13:B18)</f>
        <v>0</v>
      </c>
      <c r="C19" s="77">
        <f t="shared" si="8"/>
        <v>0</v>
      </c>
      <c r="D19" s="77">
        <f t="shared" si="8"/>
        <v>0</v>
      </c>
      <c r="E19" s="77">
        <f t="shared" si="8"/>
        <v>3432</v>
      </c>
      <c r="F19" s="77">
        <f t="shared" si="8"/>
        <v>0</v>
      </c>
      <c r="G19" s="77">
        <f t="shared" si="8"/>
        <v>3432</v>
      </c>
      <c r="H19" s="77">
        <f t="shared" si="8"/>
        <v>0</v>
      </c>
      <c r="I19" s="77">
        <f t="shared" si="8"/>
        <v>0</v>
      </c>
      <c r="J19" s="77">
        <f t="shared" si="8"/>
        <v>0</v>
      </c>
      <c r="K19" s="77">
        <f t="shared" si="8"/>
        <v>0</v>
      </c>
      <c r="L19" s="77">
        <f t="shared" si="8"/>
        <v>0</v>
      </c>
      <c r="M19" s="77">
        <f t="shared" si="8"/>
        <v>0</v>
      </c>
      <c r="N19" s="77">
        <f t="shared" si="8"/>
        <v>0</v>
      </c>
      <c r="O19" s="77">
        <f t="shared" si="8"/>
        <v>0</v>
      </c>
      <c r="P19" s="77">
        <f t="shared" si="8"/>
        <v>0</v>
      </c>
      <c r="Q19" s="77">
        <f t="shared" si="8"/>
        <v>0</v>
      </c>
      <c r="R19" s="77">
        <f t="shared" si="8"/>
        <v>0</v>
      </c>
      <c r="S19" s="77">
        <f t="shared" si="8"/>
        <v>0</v>
      </c>
      <c r="T19" s="77">
        <f t="shared" si="8"/>
        <v>0</v>
      </c>
      <c r="U19" s="77">
        <f t="shared" si="8"/>
        <v>0</v>
      </c>
      <c r="V19" s="77">
        <f t="shared" si="8"/>
        <v>0</v>
      </c>
      <c r="W19" s="77">
        <f t="shared" si="7"/>
        <v>3432</v>
      </c>
      <c r="X19" s="77">
        <f t="shared" si="1"/>
        <v>0</v>
      </c>
      <c r="Y19" s="77">
        <f t="shared" si="1"/>
        <v>3432</v>
      </c>
    </row>
    <row r="20" spans="1:25" s="7" customFormat="1" ht="24.75" customHeight="1">
      <c r="A20" s="60" t="s">
        <v>337</v>
      </c>
      <c r="B20" s="77">
        <f aca="true" t="shared" si="9" ref="B20:V20">B12+B19</f>
        <v>134502</v>
      </c>
      <c r="C20" s="77">
        <f t="shared" si="9"/>
        <v>-6599</v>
      </c>
      <c r="D20" s="77">
        <f t="shared" si="9"/>
        <v>127903</v>
      </c>
      <c r="E20" s="77">
        <f t="shared" si="9"/>
        <v>212151</v>
      </c>
      <c r="F20" s="77">
        <f t="shared" si="9"/>
        <v>183431</v>
      </c>
      <c r="G20" s="77">
        <f t="shared" si="9"/>
        <v>395582</v>
      </c>
      <c r="H20" s="77">
        <f t="shared" si="9"/>
        <v>0</v>
      </c>
      <c r="I20" s="77">
        <f t="shared" si="9"/>
        <v>0</v>
      </c>
      <c r="J20" s="77">
        <f t="shared" si="9"/>
        <v>0</v>
      </c>
      <c r="K20" s="77">
        <f t="shared" si="9"/>
        <v>2250</v>
      </c>
      <c r="L20" s="77">
        <f t="shared" si="9"/>
        <v>-2250</v>
      </c>
      <c r="M20" s="77">
        <f t="shared" si="9"/>
        <v>0</v>
      </c>
      <c r="N20" s="77">
        <f t="shared" si="9"/>
        <v>0</v>
      </c>
      <c r="O20" s="77">
        <f t="shared" si="9"/>
        <v>1520</v>
      </c>
      <c r="P20" s="77">
        <f t="shared" si="9"/>
        <v>1520</v>
      </c>
      <c r="Q20" s="77">
        <f t="shared" si="9"/>
        <v>0</v>
      </c>
      <c r="R20" s="77">
        <f t="shared" si="9"/>
        <v>2250</v>
      </c>
      <c r="S20" s="77">
        <f t="shared" si="9"/>
        <v>2250</v>
      </c>
      <c r="T20" s="77">
        <f t="shared" si="9"/>
        <v>3000</v>
      </c>
      <c r="U20" s="77">
        <f t="shared" si="9"/>
        <v>1000</v>
      </c>
      <c r="V20" s="77">
        <f t="shared" si="9"/>
        <v>4000</v>
      </c>
      <c r="W20" s="77">
        <f t="shared" si="7"/>
        <v>351903</v>
      </c>
      <c r="X20" s="77">
        <f t="shared" si="1"/>
        <v>179352</v>
      </c>
      <c r="Y20" s="77">
        <f t="shared" si="1"/>
        <v>531255</v>
      </c>
    </row>
    <row r="21" spans="1:25" ht="12.7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</row>
  </sheetData>
  <mergeCells count="15">
    <mergeCell ref="T1:Y1"/>
    <mergeCell ref="N9:P9"/>
    <mergeCell ref="Q9:S9"/>
    <mergeCell ref="B8:D9"/>
    <mergeCell ref="E8:G9"/>
    <mergeCell ref="H8:J9"/>
    <mergeCell ref="K8:M9"/>
    <mergeCell ref="N8:S8"/>
    <mergeCell ref="T8:V9"/>
    <mergeCell ref="W8:Y9"/>
    <mergeCell ref="A8:A10"/>
    <mergeCell ref="A2:Y2"/>
    <mergeCell ref="A3:Y3"/>
    <mergeCell ref="A4:Y4"/>
    <mergeCell ref="A5:Y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E157"/>
  <sheetViews>
    <sheetView tabSelected="1" workbookViewId="0" topLeftCell="A37">
      <selection activeCell="D54" sqref="D54"/>
    </sheetView>
  </sheetViews>
  <sheetFormatPr defaultColWidth="9.140625" defaultRowHeight="13.5" customHeight="1"/>
  <cols>
    <col min="1" max="1" width="3.421875" style="69" customWidth="1"/>
    <col min="2" max="2" width="67.140625" style="69" customWidth="1"/>
    <col min="3" max="3" width="10.00390625" style="69" customWidth="1"/>
    <col min="4" max="16384" width="9.140625" style="69" customWidth="1"/>
  </cols>
  <sheetData>
    <row r="1" spans="1:5" ht="12.75" customHeight="1">
      <c r="A1" s="231" t="s">
        <v>329</v>
      </c>
      <c r="B1" s="231"/>
      <c r="C1" s="231"/>
      <c r="D1" s="231"/>
      <c r="E1" s="231"/>
    </row>
    <row r="2" spans="1:5" ht="13.5" customHeight="1">
      <c r="A2" s="233" t="s">
        <v>338</v>
      </c>
      <c r="B2" s="233"/>
      <c r="C2" s="233"/>
      <c r="D2" s="233"/>
      <c r="E2" s="233"/>
    </row>
    <row r="3" spans="1:5" ht="13.5" customHeight="1">
      <c r="A3" s="233" t="s">
        <v>400</v>
      </c>
      <c r="B3" s="233"/>
      <c r="C3" s="233"/>
      <c r="D3" s="233"/>
      <c r="E3" s="233"/>
    </row>
    <row r="4" spans="1:5" ht="13.5" customHeight="1">
      <c r="A4" s="233" t="s">
        <v>19</v>
      </c>
      <c r="B4" s="233"/>
      <c r="C4" s="233"/>
      <c r="D4" s="233"/>
      <c r="E4" s="233"/>
    </row>
    <row r="5" spans="1:5" ht="13.5" customHeight="1">
      <c r="A5" s="234" t="s">
        <v>229</v>
      </c>
      <c r="B5" s="234"/>
      <c r="C5" s="234"/>
      <c r="D5" s="234"/>
      <c r="E5" s="234"/>
    </row>
    <row r="6" spans="1:2" ht="7.5" customHeight="1">
      <c r="A6" s="232"/>
      <c r="B6" s="232"/>
    </row>
    <row r="7" spans="1:5" ht="41.25">
      <c r="A7" s="87" t="s">
        <v>294</v>
      </c>
      <c r="B7" s="82" t="s">
        <v>230</v>
      </c>
      <c r="C7" s="6" t="s">
        <v>61</v>
      </c>
      <c r="D7" s="6" t="s">
        <v>39</v>
      </c>
      <c r="E7" s="6" t="s">
        <v>62</v>
      </c>
    </row>
    <row r="8" spans="1:3" ht="12.75">
      <c r="A8" s="65"/>
      <c r="B8" s="97"/>
      <c r="C8" s="145"/>
    </row>
    <row r="9" spans="2:3" ht="13.5" customHeight="1">
      <c r="B9" s="70" t="s">
        <v>407</v>
      </c>
      <c r="C9" s="73"/>
    </row>
    <row r="10" spans="2:3" ht="12.75">
      <c r="B10" s="70"/>
      <c r="C10" s="73"/>
    </row>
    <row r="11" spans="2:3" ht="13.5" customHeight="1">
      <c r="B11" s="70" t="s">
        <v>20</v>
      </c>
      <c r="C11" s="73"/>
    </row>
    <row r="12" spans="2:3" ht="13.5" customHeight="1">
      <c r="B12" s="74" t="s">
        <v>309</v>
      </c>
      <c r="C12" s="73"/>
    </row>
    <row r="13" spans="1:5" ht="25.5">
      <c r="A13" s="71" t="s">
        <v>319</v>
      </c>
      <c r="B13" s="72" t="s">
        <v>304</v>
      </c>
      <c r="C13" s="73">
        <v>20000</v>
      </c>
      <c r="D13" s="73"/>
      <c r="E13" s="73">
        <f>SUM(C13:D13)</f>
        <v>20000</v>
      </c>
    </row>
    <row r="14" spans="1:5" ht="12.75">
      <c r="A14" s="71" t="s">
        <v>320</v>
      </c>
      <c r="B14" s="72" t="s">
        <v>307</v>
      </c>
      <c r="C14" s="73">
        <v>3500</v>
      </c>
      <c r="D14" s="145"/>
      <c r="E14" s="73">
        <f aca="true" t="shared" si="0" ref="E14:E87">SUM(C14:D14)</f>
        <v>3500</v>
      </c>
    </row>
    <row r="15" spans="1:5" ht="12.75">
      <c r="A15" s="71" t="s">
        <v>321</v>
      </c>
      <c r="B15" s="72" t="s">
        <v>578</v>
      </c>
      <c r="C15" s="73">
        <v>2500</v>
      </c>
      <c r="D15" s="73"/>
      <c r="E15" s="73">
        <f t="shared" si="0"/>
        <v>2500</v>
      </c>
    </row>
    <row r="16" spans="1:5" ht="12.75">
      <c r="A16" s="71" t="s">
        <v>322</v>
      </c>
      <c r="B16" s="72" t="s">
        <v>572</v>
      </c>
      <c r="C16" s="73">
        <v>10735</v>
      </c>
      <c r="D16" s="73">
        <v>501</v>
      </c>
      <c r="E16" s="73">
        <f t="shared" si="0"/>
        <v>11236</v>
      </c>
    </row>
    <row r="17" spans="1:5" ht="12.75">
      <c r="A17" s="71" t="s">
        <v>323</v>
      </c>
      <c r="B17" s="72" t="s">
        <v>109</v>
      </c>
      <c r="C17" s="73">
        <v>25183</v>
      </c>
      <c r="D17" s="73"/>
      <c r="E17" s="73">
        <f t="shared" si="0"/>
        <v>25183</v>
      </c>
    </row>
    <row r="18" spans="1:5" ht="25.5">
      <c r="A18" s="71" t="s">
        <v>110</v>
      </c>
      <c r="B18" s="72" t="s">
        <v>591</v>
      </c>
      <c r="C18" s="73"/>
      <c r="D18" s="73">
        <v>5000</v>
      </c>
      <c r="E18" s="73">
        <f t="shared" si="0"/>
        <v>5000</v>
      </c>
    </row>
    <row r="19" spans="1:5" ht="12.75">
      <c r="A19" s="71"/>
      <c r="B19" s="72"/>
      <c r="C19" s="73"/>
      <c r="D19" s="73"/>
      <c r="E19" s="73">
        <f t="shared" si="0"/>
        <v>0</v>
      </c>
    </row>
    <row r="20" spans="1:5" ht="12.75">
      <c r="A20" s="71"/>
      <c r="B20" s="74" t="s">
        <v>308</v>
      </c>
      <c r="C20" s="73"/>
      <c r="D20" s="73"/>
      <c r="E20" s="73">
        <f t="shared" si="0"/>
        <v>0</v>
      </c>
    </row>
    <row r="21" spans="1:5" ht="12.75">
      <c r="A21" s="71" t="s">
        <v>111</v>
      </c>
      <c r="B21" s="72" t="s">
        <v>577</v>
      </c>
      <c r="C21" s="73">
        <v>4500</v>
      </c>
      <c r="D21" s="73"/>
      <c r="E21" s="73">
        <f t="shared" si="0"/>
        <v>4500</v>
      </c>
    </row>
    <row r="22" spans="1:5" ht="25.5">
      <c r="A22" s="71" t="s">
        <v>112</v>
      </c>
      <c r="B22" s="72" t="s">
        <v>250</v>
      </c>
      <c r="C22" s="73">
        <v>20000</v>
      </c>
      <c r="D22" s="73">
        <v>-10000</v>
      </c>
      <c r="E22" s="73">
        <f t="shared" si="0"/>
        <v>10000</v>
      </c>
    </row>
    <row r="23" spans="1:5" ht="12.75">
      <c r="A23" s="71" t="s">
        <v>113</v>
      </c>
      <c r="B23" s="72" t="s">
        <v>584</v>
      </c>
      <c r="C23" s="73">
        <v>1500</v>
      </c>
      <c r="D23" s="73">
        <v>-1000</v>
      </c>
      <c r="E23" s="73">
        <f t="shared" si="0"/>
        <v>500</v>
      </c>
    </row>
    <row r="24" spans="1:5" ht="12.75">
      <c r="A24" s="71" t="s">
        <v>114</v>
      </c>
      <c r="B24" s="72" t="s">
        <v>580</v>
      </c>
      <c r="C24" s="73">
        <v>18000</v>
      </c>
      <c r="D24" s="73"/>
      <c r="E24" s="73">
        <f t="shared" si="0"/>
        <v>18000</v>
      </c>
    </row>
    <row r="25" spans="1:5" ht="25.5">
      <c r="A25" s="71" t="s">
        <v>115</v>
      </c>
      <c r="B25" s="72" t="s">
        <v>231</v>
      </c>
      <c r="C25" s="73">
        <v>7000</v>
      </c>
      <c r="D25" s="145"/>
      <c r="E25" s="73">
        <f t="shared" si="0"/>
        <v>7000</v>
      </c>
    </row>
    <row r="26" spans="1:5" ht="13.5" customHeight="1">
      <c r="A26" s="71" t="s">
        <v>116</v>
      </c>
      <c r="B26" s="70" t="s">
        <v>374</v>
      </c>
      <c r="C26" s="75">
        <f>SUM(C13:C25)</f>
        <v>112918</v>
      </c>
      <c r="D26" s="75">
        <f>SUM(D13:D25)</f>
        <v>-5499</v>
      </c>
      <c r="E26" s="75">
        <f>SUM(E13:E25)</f>
        <v>107419</v>
      </c>
    </row>
    <row r="27" spans="1:5" ht="13.5" customHeight="1">
      <c r="A27" s="71" t="s">
        <v>117</v>
      </c>
      <c r="B27" s="70" t="s">
        <v>375</v>
      </c>
      <c r="C27" s="75">
        <v>21584</v>
      </c>
      <c r="D27" s="75">
        <v>-1100</v>
      </c>
      <c r="E27" s="75">
        <f t="shared" si="0"/>
        <v>20484</v>
      </c>
    </row>
    <row r="28" spans="1:5" ht="13.5" customHeight="1">
      <c r="A28" s="71" t="s">
        <v>118</v>
      </c>
      <c r="B28" s="70" t="s">
        <v>404</v>
      </c>
      <c r="C28" s="75">
        <f>SUM(C26:C27)</f>
        <v>134502</v>
      </c>
      <c r="D28" s="75">
        <f>SUM(D26:D27)</f>
        <v>-6599</v>
      </c>
      <c r="E28" s="75">
        <f>SUM(E26:E27)</f>
        <v>127903</v>
      </c>
    </row>
    <row r="29" spans="1:5" ht="12.75">
      <c r="A29" s="71"/>
      <c r="B29" s="70"/>
      <c r="C29" s="73"/>
      <c r="D29" s="73"/>
      <c r="E29" s="73"/>
    </row>
    <row r="30" spans="1:5" ht="13.5" customHeight="1">
      <c r="A30" s="71"/>
      <c r="B30" s="70" t="s">
        <v>376</v>
      </c>
      <c r="C30" s="73"/>
      <c r="D30" s="73"/>
      <c r="E30" s="73"/>
    </row>
    <row r="31" spans="1:5" ht="13.5" customHeight="1">
      <c r="A31" s="71"/>
      <c r="B31" s="74" t="s">
        <v>203</v>
      </c>
      <c r="C31" s="73"/>
      <c r="D31" s="73"/>
      <c r="E31" s="73"/>
    </row>
    <row r="32" spans="1:5" ht="13.5" customHeight="1">
      <c r="A32" s="71" t="s">
        <v>119</v>
      </c>
      <c r="B32" s="72" t="s">
        <v>232</v>
      </c>
      <c r="C32" s="73">
        <v>9000</v>
      </c>
      <c r="D32" s="73"/>
      <c r="E32" s="73">
        <f t="shared" si="0"/>
        <v>9000</v>
      </c>
    </row>
    <row r="33" spans="1:5" ht="13.5" customHeight="1">
      <c r="A33" s="71" t="s">
        <v>120</v>
      </c>
      <c r="B33" s="72" t="s">
        <v>292</v>
      </c>
      <c r="C33" s="73">
        <v>1000</v>
      </c>
      <c r="D33" s="73"/>
      <c r="E33" s="73">
        <f t="shared" si="0"/>
        <v>1000</v>
      </c>
    </row>
    <row r="34" spans="1:5" ht="14.25" customHeight="1">
      <c r="A34" s="71" t="s">
        <v>121</v>
      </c>
      <c r="B34" s="72" t="s">
        <v>574</v>
      </c>
      <c r="C34" s="73">
        <v>1000</v>
      </c>
      <c r="D34" s="73"/>
      <c r="E34" s="73">
        <f t="shared" si="0"/>
        <v>1000</v>
      </c>
    </row>
    <row r="35" spans="1:5" ht="14.25" customHeight="1">
      <c r="A35" s="71" t="s">
        <v>122</v>
      </c>
      <c r="B35" s="72" t="s">
        <v>576</v>
      </c>
      <c r="C35" s="73">
        <v>1000</v>
      </c>
      <c r="D35" s="73"/>
      <c r="E35" s="73">
        <f t="shared" si="0"/>
        <v>1000</v>
      </c>
    </row>
    <row r="36" spans="1:5" ht="14.25" customHeight="1">
      <c r="A36" s="71" t="s">
        <v>3</v>
      </c>
      <c r="B36" s="72" t="s">
        <v>299</v>
      </c>
      <c r="C36" s="73">
        <v>1000</v>
      </c>
      <c r="D36" s="73"/>
      <c r="E36" s="73">
        <f t="shared" si="0"/>
        <v>1000</v>
      </c>
    </row>
    <row r="37" spans="1:5" ht="13.5" customHeight="1">
      <c r="A37" s="71" t="s">
        <v>4</v>
      </c>
      <c r="B37" s="72" t="s">
        <v>276</v>
      </c>
      <c r="C37" s="73">
        <v>500</v>
      </c>
      <c r="D37" s="73"/>
      <c r="E37" s="73">
        <f t="shared" si="0"/>
        <v>500</v>
      </c>
    </row>
    <row r="38" spans="1:5" ht="13.5" customHeight="1">
      <c r="A38" s="71" t="s">
        <v>5</v>
      </c>
      <c r="B38" s="70" t="s">
        <v>302</v>
      </c>
      <c r="C38" s="75">
        <f>SUM(C32:C37)</f>
        <v>13500</v>
      </c>
      <c r="D38" s="73"/>
      <c r="E38" s="75">
        <f t="shared" si="0"/>
        <v>13500</v>
      </c>
    </row>
    <row r="39" spans="1:5" ht="12.75">
      <c r="A39" s="71"/>
      <c r="B39" s="146"/>
      <c r="C39" s="145"/>
      <c r="D39" s="73"/>
      <c r="E39" s="73"/>
    </row>
    <row r="40" spans="1:5" ht="13.5" customHeight="1">
      <c r="A40" s="71"/>
      <c r="B40" s="74" t="s">
        <v>403</v>
      </c>
      <c r="C40" s="75"/>
      <c r="D40" s="73"/>
      <c r="E40" s="73"/>
    </row>
    <row r="41" spans="1:5" ht="13.5" customHeight="1">
      <c r="A41" s="71" t="s">
        <v>6</v>
      </c>
      <c r="B41" s="72" t="s">
        <v>571</v>
      </c>
      <c r="C41" s="73">
        <v>8000</v>
      </c>
      <c r="D41" s="73"/>
      <c r="E41" s="73">
        <f t="shared" si="0"/>
        <v>8000</v>
      </c>
    </row>
    <row r="42" spans="1:5" ht="13.5" customHeight="1">
      <c r="A42" s="71" t="s">
        <v>7</v>
      </c>
      <c r="B42" s="72" t="s">
        <v>63</v>
      </c>
      <c r="C42" s="73"/>
      <c r="D42" s="73">
        <v>143193</v>
      </c>
      <c r="E42" s="73">
        <f t="shared" si="0"/>
        <v>143193</v>
      </c>
    </row>
    <row r="43" spans="1:5" ht="13.5" customHeight="1">
      <c r="A43" s="71" t="s">
        <v>8</v>
      </c>
      <c r="B43" s="72" t="s">
        <v>300</v>
      </c>
      <c r="C43" s="73">
        <v>80000</v>
      </c>
      <c r="D43" s="73"/>
      <c r="E43" s="73">
        <f t="shared" si="0"/>
        <v>80000</v>
      </c>
    </row>
    <row r="44" spans="1:5" ht="13.5" customHeight="1">
      <c r="A44" s="71" t="s">
        <v>9</v>
      </c>
      <c r="B44" s="72" t="s">
        <v>573</v>
      </c>
      <c r="C44" s="73">
        <v>138</v>
      </c>
      <c r="D44" s="73"/>
      <c r="E44" s="73">
        <f t="shared" si="0"/>
        <v>138</v>
      </c>
    </row>
    <row r="45" spans="1:5" ht="25.5" customHeight="1">
      <c r="A45" s="71" t="s">
        <v>10</v>
      </c>
      <c r="B45" s="72" t="s">
        <v>575</v>
      </c>
      <c r="C45" s="73">
        <v>5500</v>
      </c>
      <c r="D45" s="73"/>
      <c r="E45" s="73">
        <f t="shared" si="0"/>
        <v>5500</v>
      </c>
    </row>
    <row r="46" spans="1:5" ht="13.5" customHeight="1">
      <c r="A46" s="71" t="s">
        <v>11</v>
      </c>
      <c r="B46" s="72" t="s">
        <v>301</v>
      </c>
      <c r="C46" s="73">
        <v>20000</v>
      </c>
      <c r="D46" s="73"/>
      <c r="E46" s="73">
        <f t="shared" si="0"/>
        <v>20000</v>
      </c>
    </row>
    <row r="47" spans="1:5" ht="13.5" customHeight="1">
      <c r="A47" s="71" t="s">
        <v>12</v>
      </c>
      <c r="B47" s="72" t="s">
        <v>579</v>
      </c>
      <c r="C47" s="73">
        <v>3500</v>
      </c>
      <c r="D47" s="73"/>
      <c r="E47" s="73">
        <f t="shared" si="0"/>
        <v>3500</v>
      </c>
    </row>
    <row r="48" spans="1:5" ht="13.5" customHeight="1">
      <c r="A48" s="71" t="s">
        <v>13</v>
      </c>
      <c r="B48" s="72" t="s">
        <v>581</v>
      </c>
      <c r="C48" s="73">
        <v>500</v>
      </c>
      <c r="D48" s="73">
        <v>-200</v>
      </c>
      <c r="E48" s="73">
        <f t="shared" si="0"/>
        <v>300</v>
      </c>
    </row>
    <row r="49" spans="1:5" ht="13.5" customHeight="1">
      <c r="A49" s="71" t="s">
        <v>14</v>
      </c>
      <c r="B49" s="72" t="s">
        <v>233</v>
      </c>
      <c r="C49" s="73">
        <v>4500</v>
      </c>
      <c r="D49" s="73"/>
      <c r="E49" s="73">
        <f t="shared" si="0"/>
        <v>4500</v>
      </c>
    </row>
    <row r="50" spans="1:5" ht="25.5">
      <c r="A50" s="71" t="s">
        <v>15</v>
      </c>
      <c r="B50" s="72" t="s">
        <v>303</v>
      </c>
      <c r="C50" s="73">
        <v>10000</v>
      </c>
      <c r="D50" s="73"/>
      <c r="E50" s="73">
        <f t="shared" si="0"/>
        <v>10000</v>
      </c>
    </row>
    <row r="51" spans="1:5" ht="13.5" customHeight="1">
      <c r="A51" s="71" t="s">
        <v>129</v>
      </c>
      <c r="B51" s="72" t="s">
        <v>582</v>
      </c>
      <c r="C51" s="73">
        <v>500</v>
      </c>
      <c r="D51" s="73"/>
      <c r="E51" s="73">
        <f t="shared" si="0"/>
        <v>500</v>
      </c>
    </row>
    <row r="52" spans="1:5" ht="13.5" customHeight="1">
      <c r="A52" s="71" t="s">
        <v>130</v>
      </c>
      <c r="B52" s="72" t="s">
        <v>583</v>
      </c>
      <c r="C52" s="73">
        <v>18500</v>
      </c>
      <c r="D52" s="73">
        <v>-900</v>
      </c>
      <c r="E52" s="73">
        <f t="shared" si="0"/>
        <v>17600</v>
      </c>
    </row>
    <row r="53" spans="1:5" ht="13.5" customHeight="1">
      <c r="A53" s="71" t="s">
        <v>370</v>
      </c>
      <c r="B53" s="72" t="s">
        <v>238</v>
      </c>
      <c r="C53" s="73">
        <v>2000</v>
      </c>
      <c r="D53" s="73"/>
      <c r="E53" s="73">
        <f t="shared" si="0"/>
        <v>2000</v>
      </c>
    </row>
    <row r="54" spans="1:5" ht="13.5" customHeight="1">
      <c r="A54" s="71" t="s">
        <v>371</v>
      </c>
      <c r="B54" s="72" t="s">
        <v>420</v>
      </c>
      <c r="C54" s="73">
        <v>1500</v>
      </c>
      <c r="D54" s="73"/>
      <c r="E54" s="73">
        <f t="shared" si="0"/>
        <v>1500</v>
      </c>
    </row>
    <row r="55" spans="1:5" ht="13.5" customHeight="1">
      <c r="A55" s="71" t="s">
        <v>282</v>
      </c>
      <c r="B55" s="181" t="s">
        <v>65</v>
      </c>
      <c r="C55" s="73"/>
      <c r="D55" s="73">
        <v>10000</v>
      </c>
      <c r="E55" s="73">
        <f t="shared" si="0"/>
        <v>10000</v>
      </c>
    </row>
    <row r="56" spans="1:5" ht="12.75">
      <c r="A56" s="71" t="s">
        <v>372</v>
      </c>
      <c r="B56" s="70" t="s">
        <v>405</v>
      </c>
      <c r="C56" s="75">
        <f>SUM(C41:C55)</f>
        <v>154638</v>
      </c>
      <c r="D56" s="75">
        <f>SUM(D41:D55)</f>
        <v>152093</v>
      </c>
      <c r="E56" s="75">
        <f>SUM(E41:E55)</f>
        <v>306731</v>
      </c>
    </row>
    <row r="57" spans="1:5" ht="11.25" customHeight="1">
      <c r="A57" s="71"/>
      <c r="B57" s="72"/>
      <c r="C57" s="73"/>
      <c r="D57" s="73"/>
      <c r="E57" s="73"/>
    </row>
    <row r="58" spans="1:5" ht="13.5" customHeight="1">
      <c r="A58" s="71"/>
      <c r="B58" s="74" t="s">
        <v>373</v>
      </c>
      <c r="C58" s="73"/>
      <c r="D58" s="73"/>
      <c r="E58" s="73"/>
    </row>
    <row r="59" spans="1:5" ht="13.5" customHeight="1">
      <c r="A59" s="71" t="s">
        <v>205</v>
      </c>
      <c r="B59" s="72" t="s">
        <v>201</v>
      </c>
      <c r="C59" s="73">
        <v>1091</v>
      </c>
      <c r="D59" s="73">
        <v>400</v>
      </c>
      <c r="E59" s="73">
        <f t="shared" si="0"/>
        <v>1491</v>
      </c>
    </row>
    <row r="60" spans="1:5" ht="13.5" customHeight="1">
      <c r="A60" s="71" t="s">
        <v>206</v>
      </c>
      <c r="B60" s="72" t="s">
        <v>202</v>
      </c>
      <c r="C60" s="73">
        <v>240</v>
      </c>
      <c r="D60" s="73"/>
      <c r="E60" s="73">
        <f t="shared" si="0"/>
        <v>240</v>
      </c>
    </row>
    <row r="61" spans="1:5" ht="13.5" customHeight="1">
      <c r="A61" s="71" t="s">
        <v>207</v>
      </c>
      <c r="B61" s="72" t="s">
        <v>234</v>
      </c>
      <c r="C61" s="73">
        <v>130</v>
      </c>
      <c r="D61" s="73"/>
      <c r="E61" s="73">
        <f t="shared" si="0"/>
        <v>130</v>
      </c>
    </row>
    <row r="62" spans="1:5" ht="13.5" customHeight="1">
      <c r="A62" s="71" t="s">
        <v>208</v>
      </c>
      <c r="B62" s="72" t="s">
        <v>489</v>
      </c>
      <c r="C62" s="73">
        <v>1000</v>
      </c>
      <c r="D62" s="73"/>
      <c r="E62" s="73">
        <f t="shared" si="0"/>
        <v>1000</v>
      </c>
    </row>
    <row r="63" spans="1:5" ht="25.5" customHeight="1">
      <c r="A63" s="71" t="s">
        <v>209</v>
      </c>
      <c r="B63" s="72" t="s">
        <v>297</v>
      </c>
      <c r="C63" s="73">
        <v>2500</v>
      </c>
      <c r="D63" s="73"/>
      <c r="E63" s="73">
        <f t="shared" si="0"/>
        <v>2500</v>
      </c>
    </row>
    <row r="64" spans="1:5" ht="12.75">
      <c r="A64" s="71" t="s">
        <v>421</v>
      </c>
      <c r="B64" s="72" t="s">
        <v>64</v>
      </c>
      <c r="C64" s="73"/>
      <c r="D64" s="73">
        <v>1199</v>
      </c>
      <c r="E64" s="73">
        <f t="shared" si="0"/>
        <v>1199</v>
      </c>
    </row>
    <row r="65" spans="1:5" ht="13.5" customHeight="1">
      <c r="A65" s="71" t="s">
        <v>210</v>
      </c>
      <c r="B65" s="70" t="s">
        <v>377</v>
      </c>
      <c r="C65" s="75">
        <f>SUM(C59:C64)</f>
        <v>4961</v>
      </c>
      <c r="D65" s="75">
        <f>SUM(D59:D64)</f>
        <v>1599</v>
      </c>
      <c r="E65" s="75">
        <f>SUM(E59:E64)</f>
        <v>6560</v>
      </c>
    </row>
    <row r="66" spans="1:5" ht="12.75">
      <c r="A66" s="71"/>
      <c r="B66" s="72"/>
      <c r="C66" s="73"/>
      <c r="D66" s="73"/>
      <c r="E66" s="73"/>
    </row>
    <row r="67" spans="1:5" ht="13.5" customHeight="1">
      <c r="A67" s="71" t="s">
        <v>211</v>
      </c>
      <c r="B67" s="70" t="s">
        <v>378</v>
      </c>
      <c r="C67" s="75">
        <f>C38+C56+C65</f>
        <v>173099</v>
      </c>
      <c r="D67" s="75">
        <f>D38+D56+D65</f>
        <v>153692</v>
      </c>
      <c r="E67" s="75">
        <f>E38+E56+E65</f>
        <v>326791</v>
      </c>
    </row>
    <row r="68" spans="1:5" ht="13.5" customHeight="1">
      <c r="A68" s="71" t="s">
        <v>212</v>
      </c>
      <c r="B68" s="70" t="s">
        <v>22</v>
      </c>
      <c r="C68" s="75">
        <v>35620</v>
      </c>
      <c r="D68" s="75">
        <v>29739</v>
      </c>
      <c r="E68" s="75">
        <f t="shared" si="0"/>
        <v>65359</v>
      </c>
    </row>
    <row r="69" spans="1:5" ht="13.5" customHeight="1">
      <c r="A69" s="71" t="s">
        <v>422</v>
      </c>
      <c r="B69" s="70" t="s">
        <v>379</v>
      </c>
      <c r="C69" s="75">
        <f>SUM(C67:C68)</f>
        <v>208719</v>
      </c>
      <c r="D69" s="75">
        <f>SUM(D67:D68)</f>
        <v>183431</v>
      </c>
      <c r="E69" s="75">
        <f>SUM(E67:E68)</f>
        <v>392150</v>
      </c>
    </row>
    <row r="70" spans="1:5" ht="13.5" customHeight="1">
      <c r="A70" s="71"/>
      <c r="B70" s="72"/>
      <c r="C70" s="73"/>
      <c r="D70" s="73"/>
      <c r="E70" s="73"/>
    </row>
    <row r="71" spans="1:5" ht="12.75">
      <c r="A71" s="71"/>
      <c r="B71" s="70" t="s">
        <v>401</v>
      </c>
      <c r="C71" s="75"/>
      <c r="D71" s="73"/>
      <c r="E71" s="73"/>
    </row>
    <row r="72" spans="1:5" ht="12.75">
      <c r="A72" s="71" t="s">
        <v>423</v>
      </c>
      <c r="B72" s="72" t="s">
        <v>399</v>
      </c>
      <c r="C72" s="73">
        <v>2250</v>
      </c>
      <c r="D72" s="73">
        <v>-2250</v>
      </c>
      <c r="E72" s="73">
        <f t="shared" si="0"/>
        <v>0</v>
      </c>
    </row>
    <row r="73" spans="1:5" ht="12.75">
      <c r="A73" s="71" t="s">
        <v>213</v>
      </c>
      <c r="B73" s="72" t="s">
        <v>66</v>
      </c>
      <c r="C73" s="73"/>
      <c r="D73" s="73">
        <v>2250</v>
      </c>
      <c r="E73" s="73">
        <f t="shared" si="0"/>
        <v>2250</v>
      </c>
    </row>
    <row r="74" spans="1:5" ht="12.75">
      <c r="A74" s="71" t="s">
        <v>214</v>
      </c>
      <c r="B74" s="72" t="s">
        <v>67</v>
      </c>
      <c r="C74" s="73"/>
      <c r="D74" s="73">
        <v>1500</v>
      </c>
      <c r="E74" s="73">
        <f t="shared" si="0"/>
        <v>1500</v>
      </c>
    </row>
    <row r="75" spans="1:5" ht="12.75">
      <c r="A75" s="71" t="s">
        <v>215</v>
      </c>
      <c r="B75" s="70" t="s">
        <v>402</v>
      </c>
      <c r="C75" s="75">
        <f>SUM(C72:C74)</f>
        <v>2250</v>
      </c>
      <c r="D75" s="75">
        <f>SUM(D72:D74)</f>
        <v>1500</v>
      </c>
      <c r="E75" s="75">
        <f>SUM(E72:E74)</f>
        <v>3750</v>
      </c>
    </row>
    <row r="76" spans="1:5" ht="12.75">
      <c r="A76" s="71"/>
      <c r="B76" s="70"/>
      <c r="C76" s="75"/>
      <c r="D76" s="75"/>
      <c r="E76" s="75"/>
    </row>
    <row r="77" spans="1:5" ht="12.75">
      <c r="A77" s="71"/>
      <c r="B77" s="70" t="s">
        <v>68</v>
      </c>
      <c r="C77" s="75"/>
      <c r="D77" s="75"/>
      <c r="E77" s="75"/>
    </row>
    <row r="78" spans="1:5" ht="12.75">
      <c r="A78" s="71" t="s">
        <v>424</v>
      </c>
      <c r="B78" s="72" t="s">
        <v>72</v>
      </c>
      <c r="C78" s="75"/>
      <c r="D78" s="73">
        <v>20</v>
      </c>
      <c r="E78" s="73">
        <f>SUM(C78:D78)</f>
        <v>20</v>
      </c>
    </row>
    <row r="79" spans="1:5" ht="12.75">
      <c r="A79" s="71" t="s">
        <v>425</v>
      </c>
      <c r="B79" s="70" t="s">
        <v>69</v>
      </c>
      <c r="C79" s="75">
        <f>SUM(C78)</f>
        <v>0</v>
      </c>
      <c r="D79" s="75">
        <f>SUM(D78)</f>
        <v>20</v>
      </c>
      <c r="E79" s="75">
        <f>SUM(E78)</f>
        <v>20</v>
      </c>
    </row>
    <row r="80" spans="1:5" ht="12.75">
      <c r="A80" s="71"/>
      <c r="B80" s="70"/>
      <c r="C80" s="75"/>
      <c r="D80" s="75"/>
      <c r="E80" s="75"/>
    </row>
    <row r="81" spans="1:5" ht="12.75">
      <c r="A81" s="71"/>
      <c r="B81" s="72"/>
      <c r="C81" s="73"/>
      <c r="D81" s="73"/>
      <c r="E81" s="73"/>
    </row>
    <row r="82" spans="1:5" ht="12.75">
      <c r="A82" s="71" t="s">
        <v>426</v>
      </c>
      <c r="B82" s="72" t="s">
        <v>293</v>
      </c>
      <c r="C82" s="73">
        <v>3000</v>
      </c>
      <c r="D82" s="73">
        <v>-3000</v>
      </c>
      <c r="E82" s="73">
        <f t="shared" si="0"/>
        <v>0</v>
      </c>
    </row>
    <row r="83" spans="1:5" ht="12.75">
      <c r="A83" s="71" t="s">
        <v>427</v>
      </c>
      <c r="B83" s="72" t="s">
        <v>70</v>
      </c>
      <c r="C83" s="73"/>
      <c r="D83" s="73">
        <v>800</v>
      </c>
      <c r="E83" s="73">
        <f t="shared" si="0"/>
        <v>800</v>
      </c>
    </row>
    <row r="84" spans="1:5" ht="12.75">
      <c r="A84" s="71" t="s">
        <v>428</v>
      </c>
      <c r="B84" s="72" t="s">
        <v>71</v>
      </c>
      <c r="C84" s="73"/>
      <c r="D84" s="73">
        <v>3200</v>
      </c>
      <c r="E84" s="73">
        <f t="shared" si="0"/>
        <v>3200</v>
      </c>
    </row>
    <row r="85" spans="1:5" ht="12.75">
      <c r="A85" s="71"/>
      <c r="B85" s="70" t="s">
        <v>73</v>
      </c>
      <c r="C85" s="75">
        <f>SUM(C82:C84)</f>
        <v>3000</v>
      </c>
      <c r="D85" s="75">
        <f>SUM(D82:D84)</f>
        <v>1000</v>
      </c>
      <c r="E85" s="75">
        <f>SUM(E82:E84)</f>
        <v>4000</v>
      </c>
    </row>
    <row r="86" spans="1:5" ht="12.75">
      <c r="A86" s="71"/>
      <c r="B86" s="72"/>
      <c r="C86" s="73"/>
      <c r="D86" s="73"/>
      <c r="E86" s="73"/>
    </row>
    <row r="87" spans="1:5" s="76" customFormat="1" ht="13.5" customHeight="1">
      <c r="A87" s="71" t="s">
        <v>429</v>
      </c>
      <c r="B87" s="70" t="s">
        <v>406</v>
      </c>
      <c r="C87" s="75">
        <v>1600</v>
      </c>
      <c r="D87" s="75"/>
      <c r="E87" s="75">
        <f t="shared" si="0"/>
        <v>1600</v>
      </c>
    </row>
    <row r="88" spans="1:5" s="76" customFormat="1" ht="13.5" customHeight="1">
      <c r="A88" s="71"/>
      <c r="B88" s="70"/>
      <c r="C88" s="75"/>
      <c r="D88" s="75"/>
      <c r="E88" s="73"/>
    </row>
    <row r="89" spans="1:5" s="76" customFormat="1" ht="13.5" customHeight="1">
      <c r="A89" s="148" t="s">
        <v>430</v>
      </c>
      <c r="B89" s="70" t="s">
        <v>380</v>
      </c>
      <c r="C89" s="75">
        <f>C69+C28+C75+C85+C87+C79</f>
        <v>350071</v>
      </c>
      <c r="D89" s="75">
        <f>D69+D28+D75+D85+D87+D79</f>
        <v>179352</v>
      </c>
      <c r="E89" s="75">
        <f>E69+E28+E75+E85+E87+E79</f>
        <v>529423</v>
      </c>
    </row>
    <row r="90" spans="2:5" s="76" customFormat="1" ht="12.75">
      <c r="B90" s="70"/>
      <c r="C90" s="75"/>
      <c r="D90" s="75"/>
      <c r="E90" s="73"/>
    </row>
    <row r="91" spans="2:5" s="76" customFormat="1" ht="13.5" customHeight="1">
      <c r="B91" s="70" t="s">
        <v>349</v>
      </c>
      <c r="C91" s="75"/>
      <c r="D91" s="75"/>
      <c r="E91" s="73"/>
    </row>
    <row r="92" spans="1:5" ht="13.5" customHeight="1">
      <c r="A92" s="69" t="s">
        <v>431</v>
      </c>
      <c r="B92" s="72" t="s">
        <v>585</v>
      </c>
      <c r="C92" s="73">
        <v>683</v>
      </c>
      <c r="D92" s="73"/>
      <c r="E92" s="73">
        <f>SUM(C92:D92)</f>
        <v>683</v>
      </c>
    </row>
    <row r="93" spans="1:5" ht="12.75">
      <c r="A93" s="69" t="s">
        <v>432</v>
      </c>
      <c r="B93" s="72" t="s">
        <v>586</v>
      </c>
      <c r="C93" s="73">
        <v>150</v>
      </c>
      <c r="D93" s="73"/>
      <c r="E93" s="73">
        <f>SUM(C93:D93)</f>
        <v>150</v>
      </c>
    </row>
    <row r="94" spans="1:5" ht="12.75">
      <c r="A94" s="69" t="s">
        <v>433</v>
      </c>
      <c r="B94" s="72" t="s">
        <v>277</v>
      </c>
      <c r="C94" s="73">
        <f>SUM(C92:C93)</f>
        <v>833</v>
      </c>
      <c r="D94" s="73"/>
      <c r="E94" s="73">
        <f>SUM(C94:D94)</f>
        <v>833</v>
      </c>
    </row>
    <row r="95" spans="1:5" ht="13.5" customHeight="1">
      <c r="A95" s="69" t="s">
        <v>434</v>
      </c>
      <c r="B95" s="72" t="s">
        <v>21</v>
      </c>
      <c r="C95" s="73">
        <v>167</v>
      </c>
      <c r="D95" s="73"/>
      <c r="E95" s="73">
        <f>SUM(C95:D95)</f>
        <v>167</v>
      </c>
    </row>
    <row r="96" spans="2:5" s="76" customFormat="1" ht="13.5" customHeight="1">
      <c r="B96" s="70" t="s">
        <v>237</v>
      </c>
      <c r="C96" s="75">
        <f>C94+C95</f>
        <v>1000</v>
      </c>
      <c r="D96" s="75">
        <f>D94+D95</f>
        <v>0</v>
      </c>
      <c r="E96" s="75">
        <f>E94+E95</f>
        <v>1000</v>
      </c>
    </row>
    <row r="97" spans="2:5" s="76" customFormat="1" ht="12.75">
      <c r="B97" s="70"/>
      <c r="C97" s="75"/>
      <c r="D97" s="75"/>
      <c r="E97" s="73"/>
    </row>
    <row r="98" spans="2:5" s="76" customFormat="1" ht="13.5" customHeight="1">
      <c r="B98" s="70" t="s">
        <v>498</v>
      </c>
      <c r="C98" s="75"/>
      <c r="D98" s="75"/>
      <c r="E98" s="73"/>
    </row>
    <row r="99" spans="1:5" s="76" customFormat="1" ht="13.5" customHeight="1">
      <c r="A99" s="69" t="s">
        <v>216</v>
      </c>
      <c r="B99" s="72" t="s">
        <v>587</v>
      </c>
      <c r="C99" s="73">
        <v>1527</v>
      </c>
      <c r="D99" s="75"/>
      <c r="E99" s="73">
        <f>SUM(C99:D99)</f>
        <v>1527</v>
      </c>
    </row>
    <row r="100" spans="1:5" s="76" customFormat="1" ht="13.5" customHeight="1">
      <c r="A100" s="69" t="s">
        <v>435</v>
      </c>
      <c r="B100" s="72" t="s">
        <v>21</v>
      </c>
      <c r="C100" s="73">
        <v>305</v>
      </c>
      <c r="D100" s="75"/>
      <c r="E100" s="73">
        <f>SUM(C100:D100)</f>
        <v>305</v>
      </c>
    </row>
    <row r="101" spans="1:5" s="76" customFormat="1" ht="13.5" customHeight="1">
      <c r="A101" s="69" t="s">
        <v>436</v>
      </c>
      <c r="B101" s="70" t="s">
        <v>324</v>
      </c>
      <c r="C101" s="75">
        <f>SUM(C99:C100)</f>
        <v>1832</v>
      </c>
      <c r="D101" s="75">
        <f>SUM(D99:D100)</f>
        <v>0</v>
      </c>
      <c r="E101" s="75">
        <f>SUM(E99:E100)</f>
        <v>1832</v>
      </c>
    </row>
    <row r="102" spans="1:5" s="76" customFormat="1" ht="13.5" customHeight="1">
      <c r="A102" s="69"/>
      <c r="B102" s="72"/>
      <c r="C102" s="75"/>
      <c r="D102" s="75"/>
      <c r="E102" s="73"/>
    </row>
    <row r="103" spans="2:5" s="76" customFormat="1" ht="13.5" customHeight="1">
      <c r="B103" s="70" t="s">
        <v>327</v>
      </c>
      <c r="C103" s="75"/>
      <c r="D103" s="75"/>
      <c r="E103" s="73"/>
    </row>
    <row r="104" spans="1:5" ht="13.5" customHeight="1">
      <c r="A104" s="69" t="s">
        <v>437</v>
      </c>
      <c r="B104" s="69" t="s">
        <v>588</v>
      </c>
      <c r="C104" s="73">
        <v>333</v>
      </c>
      <c r="D104" s="73"/>
      <c r="E104" s="73">
        <f>SUM(C104:D104)</f>
        <v>333</v>
      </c>
    </row>
    <row r="105" spans="1:5" ht="13.5" customHeight="1">
      <c r="A105" s="69" t="s">
        <v>438</v>
      </c>
      <c r="B105" s="69" t="s">
        <v>21</v>
      </c>
      <c r="C105" s="73">
        <v>67</v>
      </c>
      <c r="D105" s="73"/>
      <c r="E105" s="73">
        <f>SUM(C105:D105)</f>
        <v>67</v>
      </c>
    </row>
    <row r="106" spans="1:5" s="76" customFormat="1" ht="13.5" customHeight="1">
      <c r="A106" s="69" t="s">
        <v>439</v>
      </c>
      <c r="B106" s="76" t="s">
        <v>332</v>
      </c>
      <c r="C106" s="75">
        <f>SUM(C104:C105)</f>
        <v>400</v>
      </c>
      <c r="D106" s="75">
        <f>SUM(D104:D105)</f>
        <v>0</v>
      </c>
      <c r="E106" s="75">
        <f>SUM(E104:E105)</f>
        <v>400</v>
      </c>
    </row>
    <row r="107" spans="3:5" s="76" customFormat="1" ht="13.5" customHeight="1">
      <c r="C107" s="75"/>
      <c r="D107" s="75"/>
      <c r="E107" s="73"/>
    </row>
    <row r="108" spans="2:5" s="76" customFormat="1" ht="13.5" customHeight="1">
      <c r="B108" s="76" t="s">
        <v>480</v>
      </c>
      <c r="C108" s="75"/>
      <c r="D108" s="75"/>
      <c r="E108" s="73"/>
    </row>
    <row r="109" spans="1:5" s="76" customFormat="1" ht="13.5" customHeight="1">
      <c r="A109" s="69" t="s">
        <v>440</v>
      </c>
      <c r="B109" s="69" t="s">
        <v>235</v>
      </c>
      <c r="C109" s="73">
        <v>167</v>
      </c>
      <c r="D109" s="75"/>
      <c r="E109" s="73">
        <f>SUM(C109:D109)</f>
        <v>167</v>
      </c>
    </row>
    <row r="110" spans="1:5" s="76" customFormat="1" ht="13.5" customHeight="1">
      <c r="A110" s="69" t="s">
        <v>441</v>
      </c>
      <c r="B110" s="69" t="s">
        <v>490</v>
      </c>
      <c r="C110" s="73">
        <v>33</v>
      </c>
      <c r="D110" s="75"/>
      <c r="E110" s="73">
        <f>SUM(C110:D110)</f>
        <v>33</v>
      </c>
    </row>
    <row r="111" spans="1:5" s="76" customFormat="1" ht="13.5" customHeight="1">
      <c r="A111" s="69" t="s">
        <v>442</v>
      </c>
      <c r="B111" s="76" t="s">
        <v>197</v>
      </c>
      <c r="C111" s="75">
        <f>SUM(C109:C110)</f>
        <v>200</v>
      </c>
      <c r="D111" s="75"/>
      <c r="E111" s="75">
        <f>SUM(C111:D111)</f>
        <v>200</v>
      </c>
    </row>
    <row r="112" spans="1:5" s="76" customFormat="1" ht="13.5" customHeight="1">
      <c r="A112" s="69"/>
      <c r="C112" s="75"/>
      <c r="D112" s="75"/>
      <c r="E112" s="73"/>
    </row>
    <row r="113" spans="1:5" s="76" customFormat="1" ht="13.5" customHeight="1">
      <c r="A113" s="69" t="s">
        <v>549</v>
      </c>
      <c r="B113" s="76" t="s">
        <v>316</v>
      </c>
      <c r="C113" s="75">
        <f>C96+C101+C106+C111</f>
        <v>3432</v>
      </c>
      <c r="D113" s="75">
        <f>D96+D101+D106+D111</f>
        <v>0</v>
      </c>
      <c r="E113" s="75">
        <f>E96+E101+E106+E111</f>
        <v>3432</v>
      </c>
    </row>
    <row r="114" spans="1:5" s="76" customFormat="1" ht="13.5" customHeight="1">
      <c r="A114" s="69" t="s">
        <v>550</v>
      </c>
      <c r="B114" s="76" t="s">
        <v>317</v>
      </c>
      <c r="C114" s="75">
        <f>C96+C111+C106</f>
        <v>1600</v>
      </c>
      <c r="D114" s="75">
        <f>D96+D111+D106</f>
        <v>0</v>
      </c>
      <c r="E114" s="75">
        <f>E96+E111+E106</f>
        <v>1600</v>
      </c>
    </row>
    <row r="115" spans="3:5" s="76" customFormat="1" ht="13.5" customHeight="1">
      <c r="C115" s="75"/>
      <c r="D115" s="75"/>
      <c r="E115" s="73"/>
    </row>
    <row r="116" spans="1:5" s="76" customFormat="1" ht="13.5" customHeight="1">
      <c r="A116" s="69" t="s">
        <v>551</v>
      </c>
      <c r="B116" s="76" t="s">
        <v>255</v>
      </c>
      <c r="C116" s="75">
        <f>C28</f>
        <v>134502</v>
      </c>
      <c r="D116" s="75">
        <f>D28</f>
        <v>-6599</v>
      </c>
      <c r="E116" s="75">
        <f>E28</f>
        <v>127903</v>
      </c>
    </row>
    <row r="117" spans="1:5" s="76" customFormat="1" ht="13.5" customHeight="1">
      <c r="A117" s="69" t="s">
        <v>552</v>
      </c>
      <c r="B117" s="76" t="s">
        <v>256</v>
      </c>
      <c r="C117" s="75">
        <f>C69+C96+C101+C106+C111</f>
        <v>212151</v>
      </c>
      <c r="D117" s="75">
        <f>D69+D96+D101+D106+D111</f>
        <v>183431</v>
      </c>
      <c r="E117" s="75">
        <f>E69+E96+E101+E106+E111</f>
        <v>395582</v>
      </c>
    </row>
    <row r="118" spans="1:5" s="76" customFormat="1" ht="13.5" customHeight="1">
      <c r="A118" s="69" t="s">
        <v>553</v>
      </c>
      <c r="B118" s="76" t="s">
        <v>257</v>
      </c>
      <c r="C118" s="75">
        <f>C75</f>
        <v>2250</v>
      </c>
      <c r="D118" s="75">
        <f>D75</f>
        <v>1500</v>
      </c>
      <c r="E118" s="75">
        <f>E75</f>
        <v>3750</v>
      </c>
    </row>
    <row r="119" spans="1:5" s="76" customFormat="1" ht="13.5" customHeight="1">
      <c r="A119" s="69" t="s">
        <v>554</v>
      </c>
      <c r="B119" s="76" t="s">
        <v>74</v>
      </c>
      <c r="C119" s="75">
        <f>C79</f>
        <v>0</v>
      </c>
      <c r="D119" s="75">
        <f>D79</f>
        <v>20</v>
      </c>
      <c r="E119" s="75">
        <f>E79</f>
        <v>20</v>
      </c>
    </row>
    <row r="120" spans="1:5" s="76" customFormat="1" ht="13.5" customHeight="1">
      <c r="A120" s="69" t="s">
        <v>555</v>
      </c>
      <c r="B120" s="70" t="s">
        <v>258</v>
      </c>
      <c r="C120" s="75">
        <f>C85</f>
        <v>3000</v>
      </c>
      <c r="D120" s="75">
        <f>D85</f>
        <v>1000</v>
      </c>
      <c r="E120" s="75">
        <f>E85</f>
        <v>4000</v>
      </c>
    </row>
    <row r="121" spans="3:5" ht="13.5" customHeight="1">
      <c r="C121" s="73"/>
      <c r="D121" s="73"/>
      <c r="E121" s="73"/>
    </row>
    <row r="122" spans="1:5" s="76" customFormat="1" ht="13.5" customHeight="1">
      <c r="A122" s="69" t="s">
        <v>556</v>
      </c>
      <c r="B122" s="76" t="s">
        <v>236</v>
      </c>
      <c r="C122" s="75">
        <f>C113-C114+C89</f>
        <v>351903</v>
      </c>
      <c r="D122" s="75">
        <f>D113-D114+D89</f>
        <v>179352</v>
      </c>
      <c r="E122" s="75">
        <f>E113-E114+E89</f>
        <v>531255</v>
      </c>
    </row>
    <row r="123" ht="13.5" customHeight="1">
      <c r="C123" s="73"/>
    </row>
    <row r="124" ht="13.5" customHeight="1">
      <c r="C124" s="73"/>
    </row>
    <row r="125" ht="13.5" customHeight="1">
      <c r="C125" s="73"/>
    </row>
    <row r="126" ht="13.5" customHeight="1">
      <c r="C126" s="73"/>
    </row>
    <row r="127" ht="13.5" customHeight="1">
      <c r="C127" s="73"/>
    </row>
    <row r="128" ht="13.5" customHeight="1">
      <c r="C128" s="73"/>
    </row>
    <row r="129" ht="13.5" customHeight="1">
      <c r="C129" s="73"/>
    </row>
    <row r="130" ht="13.5" customHeight="1">
      <c r="C130" s="73"/>
    </row>
    <row r="131" ht="13.5" customHeight="1">
      <c r="C131" s="73"/>
    </row>
    <row r="132" ht="13.5" customHeight="1">
      <c r="C132" s="73"/>
    </row>
    <row r="133" ht="13.5" customHeight="1">
      <c r="C133" s="73"/>
    </row>
    <row r="134" ht="13.5" customHeight="1">
      <c r="C134" s="73"/>
    </row>
    <row r="135" ht="13.5" customHeight="1">
      <c r="C135" s="73"/>
    </row>
    <row r="136" ht="13.5" customHeight="1">
      <c r="C136" s="73"/>
    </row>
    <row r="137" ht="13.5" customHeight="1">
      <c r="C137" s="73"/>
    </row>
    <row r="138" ht="13.5" customHeight="1">
      <c r="C138" s="73"/>
    </row>
    <row r="139" ht="13.5" customHeight="1">
      <c r="C139" s="73"/>
    </row>
    <row r="140" ht="13.5" customHeight="1">
      <c r="C140" s="73"/>
    </row>
    <row r="141" ht="13.5" customHeight="1">
      <c r="C141" s="73"/>
    </row>
    <row r="142" ht="13.5" customHeight="1">
      <c r="C142" s="73"/>
    </row>
    <row r="143" ht="13.5" customHeight="1">
      <c r="C143" s="73"/>
    </row>
    <row r="144" ht="13.5" customHeight="1">
      <c r="C144" s="73"/>
    </row>
    <row r="145" ht="13.5" customHeight="1">
      <c r="C145" s="73"/>
    </row>
    <row r="146" ht="13.5" customHeight="1">
      <c r="C146" s="73"/>
    </row>
    <row r="147" ht="13.5" customHeight="1">
      <c r="C147" s="73"/>
    </row>
    <row r="148" ht="13.5" customHeight="1">
      <c r="C148" s="73"/>
    </row>
    <row r="149" ht="13.5" customHeight="1">
      <c r="C149" s="73"/>
    </row>
    <row r="150" ht="13.5" customHeight="1">
      <c r="C150" s="73"/>
    </row>
    <row r="151" ht="13.5" customHeight="1">
      <c r="C151" s="73"/>
    </row>
    <row r="152" ht="13.5" customHeight="1">
      <c r="C152" s="73"/>
    </row>
    <row r="153" ht="13.5" customHeight="1">
      <c r="C153" s="73"/>
    </row>
    <row r="154" ht="13.5" customHeight="1">
      <c r="C154" s="73"/>
    </row>
    <row r="155" ht="13.5" customHeight="1">
      <c r="C155" s="73"/>
    </row>
    <row r="156" ht="13.5" customHeight="1">
      <c r="C156" s="73"/>
    </row>
    <row r="157" ht="13.5" customHeight="1">
      <c r="C157" s="73"/>
    </row>
  </sheetData>
  <mergeCells count="6">
    <mergeCell ref="A1:E1"/>
    <mergeCell ref="A6:B6"/>
    <mergeCell ref="A2:E2"/>
    <mergeCell ref="A3:E3"/>
    <mergeCell ref="A4:E4"/>
    <mergeCell ref="A5: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V19"/>
  <sheetViews>
    <sheetView workbookViewId="0" topLeftCell="C1">
      <selection activeCell="G24" sqref="G24"/>
    </sheetView>
  </sheetViews>
  <sheetFormatPr defaultColWidth="9.140625" defaultRowHeight="12.75"/>
  <cols>
    <col min="1" max="1" width="25.140625" style="0" customWidth="1"/>
    <col min="2" max="2" width="8.421875" style="0" bestFit="1" customWidth="1"/>
    <col min="3" max="3" width="5.421875" style="0" customWidth="1"/>
    <col min="4" max="4" width="8.140625" style="0" customWidth="1"/>
    <col min="5" max="5" width="8.421875" style="0" bestFit="1" customWidth="1"/>
    <col min="6" max="6" width="5.28125" style="0" customWidth="1"/>
    <col min="7" max="8" width="8.421875" style="0" bestFit="1" customWidth="1"/>
    <col min="9" max="9" width="4.8515625" style="0" customWidth="1"/>
    <col min="10" max="11" width="8.421875" style="0" bestFit="1" customWidth="1"/>
    <col min="12" max="12" width="6.8515625" style="0" bestFit="1" customWidth="1"/>
    <col min="13" max="13" width="8.421875" style="0" bestFit="1" customWidth="1"/>
    <col min="14" max="14" width="6.140625" style="0" bestFit="1" customWidth="1"/>
    <col min="15" max="15" width="4.421875" style="0" customWidth="1"/>
    <col min="16" max="16" width="6.140625" style="0" customWidth="1"/>
    <col min="17" max="17" width="7.28125" style="0" bestFit="1" customWidth="1"/>
    <col min="18" max="18" width="5.00390625" style="0" customWidth="1"/>
    <col min="19" max="19" width="7.28125" style="0" bestFit="1" customWidth="1"/>
    <col min="20" max="20" width="10.140625" style="0" bestFit="1" customWidth="1"/>
    <col min="21" max="21" width="6.8515625" style="0" bestFit="1" customWidth="1"/>
    <col min="22" max="22" width="10.140625" style="0" bestFit="1" customWidth="1"/>
  </cols>
  <sheetData>
    <row r="1" spans="17:22" ht="15.75">
      <c r="Q1" s="190" t="s">
        <v>414</v>
      </c>
      <c r="R1" s="190"/>
      <c r="S1" s="190"/>
      <c r="T1" s="190"/>
      <c r="U1" s="190"/>
      <c r="V1" s="190"/>
    </row>
    <row r="2" spans="1:22" s="1" customFormat="1" ht="15.75">
      <c r="A2" s="189" t="s">
        <v>338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1" customFormat="1" ht="15.75">
      <c r="A3" s="189" t="s">
        <v>400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1:22" s="1" customFormat="1" ht="15.75">
      <c r="A4" s="189" t="s">
        <v>415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</row>
    <row r="5" spans="1:22" s="1" customFormat="1" ht="15.75">
      <c r="A5" s="189" t="s">
        <v>229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</row>
    <row r="6" spans="1:16" s="1" customFormat="1" ht="15.75">
      <c r="A6" s="58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2" s="13" customFormat="1" ht="36.75" customHeight="1">
      <c r="A7" s="215" t="s">
        <v>230</v>
      </c>
      <c r="B7" s="191" t="s">
        <v>416</v>
      </c>
      <c r="C7" s="191"/>
      <c r="D7" s="191"/>
      <c r="E7" s="187" t="s">
        <v>418</v>
      </c>
      <c r="F7" s="188"/>
      <c r="G7" s="158"/>
      <c r="H7" s="187" t="s">
        <v>410</v>
      </c>
      <c r="I7" s="188"/>
      <c r="J7" s="158"/>
      <c r="K7" s="187" t="s">
        <v>417</v>
      </c>
      <c r="L7" s="188"/>
      <c r="M7" s="158"/>
      <c r="N7" s="187" t="s">
        <v>411</v>
      </c>
      <c r="O7" s="188"/>
      <c r="P7" s="158"/>
      <c r="Q7" s="187" t="s">
        <v>412</v>
      </c>
      <c r="R7" s="188"/>
      <c r="S7" s="158"/>
      <c r="T7" s="191" t="s">
        <v>344</v>
      </c>
      <c r="U7" s="191"/>
      <c r="V7" s="191"/>
    </row>
    <row r="8" spans="1:22" s="13" customFormat="1" ht="24" customHeight="1">
      <c r="A8" s="217"/>
      <c r="B8" s="6" t="s">
        <v>75</v>
      </c>
      <c r="C8" s="6" t="s">
        <v>39</v>
      </c>
      <c r="D8" s="6" t="s">
        <v>38</v>
      </c>
      <c r="E8" s="6" t="s">
        <v>75</v>
      </c>
      <c r="F8" s="6" t="s">
        <v>39</v>
      </c>
      <c r="G8" s="6" t="s">
        <v>38</v>
      </c>
      <c r="H8" s="6" t="s">
        <v>75</v>
      </c>
      <c r="I8" s="6" t="s">
        <v>39</v>
      </c>
      <c r="J8" s="6" t="s">
        <v>38</v>
      </c>
      <c r="K8" s="6" t="s">
        <v>75</v>
      </c>
      <c r="L8" s="6" t="s">
        <v>39</v>
      </c>
      <c r="M8" s="6" t="s">
        <v>38</v>
      </c>
      <c r="N8" s="6" t="s">
        <v>75</v>
      </c>
      <c r="O8" s="6" t="s">
        <v>39</v>
      </c>
      <c r="P8" s="6" t="s">
        <v>38</v>
      </c>
      <c r="Q8" s="6" t="s">
        <v>75</v>
      </c>
      <c r="R8" s="6" t="s">
        <v>39</v>
      </c>
      <c r="S8" s="6" t="s">
        <v>38</v>
      </c>
      <c r="T8" s="6" t="s">
        <v>75</v>
      </c>
      <c r="U8" s="6" t="s">
        <v>39</v>
      </c>
      <c r="V8" s="6" t="s">
        <v>38</v>
      </c>
    </row>
    <row r="9" spans="2:20" s="13" customFormat="1" ht="15" customHeight="1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0"/>
    </row>
    <row r="10" spans="1:22" s="1" customFormat="1" ht="24.75" customHeight="1">
      <c r="A10" s="21" t="s">
        <v>486</v>
      </c>
      <c r="B10" s="35">
        <v>258575</v>
      </c>
      <c r="C10" s="35">
        <v>574</v>
      </c>
      <c r="D10" s="35">
        <f>SUM(B10:C10)</f>
        <v>259149</v>
      </c>
      <c r="E10" s="35">
        <v>76364</v>
      </c>
      <c r="F10" s="35">
        <v>175</v>
      </c>
      <c r="G10" s="35">
        <f>SUM(E10:F10)</f>
        <v>76539</v>
      </c>
      <c r="H10" s="35">
        <v>241830</v>
      </c>
      <c r="I10" s="35">
        <v>598</v>
      </c>
      <c r="J10" s="35">
        <f>SUM(H10:I10)</f>
        <v>242428</v>
      </c>
      <c r="K10" s="35">
        <v>129386</v>
      </c>
      <c r="L10" s="35">
        <v>-1050</v>
      </c>
      <c r="M10" s="35">
        <f>SUM(K10:L10)</f>
        <v>128336</v>
      </c>
      <c r="N10" s="35">
        <v>0</v>
      </c>
      <c r="O10" s="35"/>
      <c r="P10" s="35">
        <f>SUM(N10:O10)</f>
        <v>0</v>
      </c>
      <c r="Q10" s="157">
        <v>34635</v>
      </c>
      <c r="R10" s="157"/>
      <c r="S10" s="157">
        <f>SUM(Q10:R10)</f>
        <v>34635</v>
      </c>
      <c r="T10" s="35">
        <f>B10+E10+H10+K10+N10+Q10</f>
        <v>740790</v>
      </c>
      <c r="U10" s="35">
        <f aca="true" t="shared" si="0" ref="U10:V18">C10+F10+I10+L10+O10+R10</f>
        <v>297</v>
      </c>
      <c r="V10" s="35">
        <f t="shared" si="0"/>
        <v>741087</v>
      </c>
    </row>
    <row r="11" spans="1:22" s="1" customFormat="1" ht="24.75" customHeight="1">
      <c r="A11" s="11" t="s">
        <v>222</v>
      </c>
      <c r="B11" s="34">
        <v>146522</v>
      </c>
      <c r="C11" s="34"/>
      <c r="D11" s="34">
        <f aca="true" t="shared" si="1" ref="D11:D16">SUM(B11:C11)</f>
        <v>146522</v>
      </c>
      <c r="E11" s="34">
        <v>40636</v>
      </c>
      <c r="F11" s="34"/>
      <c r="G11" s="34">
        <f aca="true" t="shared" si="2" ref="G11:G16">SUM(E11:F11)</f>
        <v>40636</v>
      </c>
      <c r="H11" s="34">
        <v>121513</v>
      </c>
      <c r="I11" s="34"/>
      <c r="J11" s="34">
        <f aca="true" t="shared" si="3" ref="J11:J16">SUM(H11:I11)</f>
        <v>121513</v>
      </c>
      <c r="K11" s="34"/>
      <c r="L11" s="34"/>
      <c r="M11" s="34">
        <f aca="true" t="shared" si="4" ref="M11:M16">SUM(K11:L11)</f>
        <v>0</v>
      </c>
      <c r="N11" s="34"/>
      <c r="O11" s="34"/>
      <c r="P11" s="34">
        <f aca="true" t="shared" si="5" ref="P11:P16">SUM(N11:O11)</f>
        <v>0</v>
      </c>
      <c r="Q11" s="34"/>
      <c r="R11" s="34"/>
      <c r="S11" s="183">
        <f aca="true" t="shared" si="6" ref="S11:S17">SUM(Q11:R11)</f>
        <v>0</v>
      </c>
      <c r="T11" s="35">
        <f aca="true" t="shared" si="7" ref="T11:T18">B11+E11+H11+K11+N11+Q11</f>
        <v>308671</v>
      </c>
      <c r="U11" s="35">
        <f t="shared" si="0"/>
        <v>0</v>
      </c>
      <c r="V11" s="35">
        <f t="shared" si="0"/>
        <v>308671</v>
      </c>
    </row>
    <row r="12" spans="1:22" s="1" customFormat="1" ht="24.75" customHeight="1">
      <c r="A12" s="11" t="s">
        <v>223</v>
      </c>
      <c r="B12" s="34">
        <v>92972</v>
      </c>
      <c r="C12" s="34">
        <v>220</v>
      </c>
      <c r="D12" s="34">
        <f t="shared" si="1"/>
        <v>93192</v>
      </c>
      <c r="E12" s="34">
        <v>26989</v>
      </c>
      <c r="F12" s="34"/>
      <c r="G12" s="34">
        <f t="shared" si="2"/>
        <v>26989</v>
      </c>
      <c r="H12" s="34">
        <v>14365</v>
      </c>
      <c r="I12" s="34"/>
      <c r="J12" s="34">
        <f t="shared" si="3"/>
        <v>14365</v>
      </c>
      <c r="K12" s="34"/>
      <c r="L12" s="34"/>
      <c r="M12" s="34">
        <f t="shared" si="4"/>
        <v>0</v>
      </c>
      <c r="N12" s="34">
        <v>1200</v>
      </c>
      <c r="O12" s="34"/>
      <c r="P12" s="34">
        <f t="shared" si="5"/>
        <v>1200</v>
      </c>
      <c r="Q12" s="34"/>
      <c r="R12" s="34"/>
      <c r="S12" s="183">
        <f t="shared" si="6"/>
        <v>0</v>
      </c>
      <c r="T12" s="35">
        <f t="shared" si="7"/>
        <v>135526</v>
      </c>
      <c r="U12" s="35">
        <f t="shared" si="0"/>
        <v>220</v>
      </c>
      <c r="V12" s="35">
        <f t="shared" si="0"/>
        <v>135746</v>
      </c>
    </row>
    <row r="13" spans="1:22" s="1" customFormat="1" ht="24.75" customHeight="1">
      <c r="A13" s="11" t="s">
        <v>76</v>
      </c>
      <c r="B13" s="34">
        <v>164884</v>
      </c>
      <c r="C13" s="34">
        <v>-925</v>
      </c>
      <c r="D13" s="34">
        <f t="shared" si="1"/>
        <v>163959</v>
      </c>
      <c r="E13" s="34">
        <v>47492</v>
      </c>
      <c r="F13" s="34">
        <v>-237</v>
      </c>
      <c r="G13" s="34">
        <f t="shared" si="2"/>
        <v>47255</v>
      </c>
      <c r="H13" s="34">
        <v>37562</v>
      </c>
      <c r="I13" s="34"/>
      <c r="J13" s="34">
        <f t="shared" si="3"/>
        <v>37562</v>
      </c>
      <c r="K13" s="34"/>
      <c r="L13" s="34"/>
      <c r="M13" s="34">
        <f t="shared" si="4"/>
        <v>0</v>
      </c>
      <c r="N13" s="34">
        <v>1200</v>
      </c>
      <c r="O13" s="34"/>
      <c r="P13" s="34">
        <f t="shared" si="5"/>
        <v>1200</v>
      </c>
      <c r="Q13" s="34"/>
      <c r="R13" s="34"/>
      <c r="S13" s="183">
        <f t="shared" si="6"/>
        <v>0</v>
      </c>
      <c r="T13" s="35">
        <f t="shared" si="7"/>
        <v>251138</v>
      </c>
      <c r="U13" s="35">
        <f t="shared" si="0"/>
        <v>-1162</v>
      </c>
      <c r="V13" s="35">
        <f t="shared" si="0"/>
        <v>249976</v>
      </c>
    </row>
    <row r="14" spans="1:22" s="1" customFormat="1" ht="24.75" customHeight="1">
      <c r="A14" s="11" t="s">
        <v>225</v>
      </c>
      <c r="B14" s="34">
        <v>67469</v>
      </c>
      <c r="C14" s="34"/>
      <c r="D14" s="34">
        <f t="shared" si="1"/>
        <v>67469</v>
      </c>
      <c r="E14" s="34">
        <v>19265</v>
      </c>
      <c r="F14" s="34"/>
      <c r="G14" s="34">
        <f t="shared" si="2"/>
        <v>19265</v>
      </c>
      <c r="H14" s="34">
        <v>15072</v>
      </c>
      <c r="I14" s="34"/>
      <c r="J14" s="34">
        <f t="shared" si="3"/>
        <v>15072</v>
      </c>
      <c r="K14" s="34"/>
      <c r="L14" s="34"/>
      <c r="M14" s="34">
        <f t="shared" si="4"/>
        <v>0</v>
      </c>
      <c r="N14" s="34"/>
      <c r="O14" s="34"/>
      <c r="P14" s="34">
        <f t="shared" si="5"/>
        <v>0</v>
      </c>
      <c r="Q14" s="34"/>
      <c r="R14" s="34"/>
      <c r="S14" s="183">
        <f t="shared" si="6"/>
        <v>0</v>
      </c>
      <c r="T14" s="35">
        <f t="shared" si="7"/>
        <v>101806</v>
      </c>
      <c r="U14" s="35">
        <f t="shared" si="0"/>
        <v>0</v>
      </c>
      <c r="V14" s="35">
        <f t="shared" si="0"/>
        <v>101806</v>
      </c>
    </row>
    <row r="15" spans="1:22" s="1" customFormat="1" ht="24.75" customHeight="1">
      <c r="A15" s="11" t="s">
        <v>77</v>
      </c>
      <c r="B15" s="34">
        <v>99675</v>
      </c>
      <c r="C15" s="34"/>
      <c r="D15" s="34">
        <f t="shared" si="1"/>
        <v>99675</v>
      </c>
      <c r="E15" s="34">
        <v>27970</v>
      </c>
      <c r="F15" s="34"/>
      <c r="G15" s="34">
        <f t="shared" si="2"/>
        <v>27970</v>
      </c>
      <c r="H15" s="34">
        <v>54180</v>
      </c>
      <c r="I15" s="34"/>
      <c r="J15" s="34">
        <f t="shared" si="3"/>
        <v>54180</v>
      </c>
      <c r="K15" s="34"/>
      <c r="L15" s="34"/>
      <c r="M15" s="34">
        <f t="shared" si="4"/>
        <v>0</v>
      </c>
      <c r="N15" s="34"/>
      <c r="O15" s="34"/>
      <c r="P15" s="34">
        <f t="shared" si="5"/>
        <v>0</v>
      </c>
      <c r="Q15" s="34"/>
      <c r="R15" s="34"/>
      <c r="S15" s="183">
        <f t="shared" si="6"/>
        <v>0</v>
      </c>
      <c r="T15" s="35">
        <f t="shared" si="7"/>
        <v>181825</v>
      </c>
      <c r="U15" s="35">
        <f t="shared" si="0"/>
        <v>0</v>
      </c>
      <c r="V15" s="35">
        <f t="shared" si="0"/>
        <v>181825</v>
      </c>
    </row>
    <row r="16" spans="1:22" s="1" customFormat="1" ht="24.75" customHeight="1">
      <c r="A16" s="11" t="s">
        <v>78</v>
      </c>
      <c r="B16" s="34">
        <v>32296</v>
      </c>
      <c r="C16" s="34"/>
      <c r="D16" s="34">
        <f t="shared" si="1"/>
        <v>32296</v>
      </c>
      <c r="E16" s="34">
        <v>9184</v>
      </c>
      <c r="F16" s="34"/>
      <c r="G16" s="34">
        <f t="shared" si="2"/>
        <v>9184</v>
      </c>
      <c r="H16" s="34">
        <v>32908</v>
      </c>
      <c r="I16" s="34"/>
      <c r="J16" s="34">
        <f t="shared" si="3"/>
        <v>32908</v>
      </c>
      <c r="K16" s="34">
        <v>1215</v>
      </c>
      <c r="L16" s="34"/>
      <c r="M16" s="34">
        <f t="shared" si="4"/>
        <v>1215</v>
      </c>
      <c r="N16" s="34"/>
      <c r="O16" s="34"/>
      <c r="P16" s="34">
        <f t="shared" si="5"/>
        <v>0</v>
      </c>
      <c r="Q16" s="34"/>
      <c r="R16" s="34"/>
      <c r="S16" s="183">
        <f t="shared" si="6"/>
        <v>0</v>
      </c>
      <c r="T16" s="35">
        <f t="shared" si="7"/>
        <v>75603</v>
      </c>
      <c r="U16" s="35">
        <f t="shared" si="0"/>
        <v>0</v>
      </c>
      <c r="V16" s="35">
        <f t="shared" si="0"/>
        <v>75603</v>
      </c>
    </row>
    <row r="17" spans="1:22" s="1" customFormat="1" ht="29.25" customHeight="1">
      <c r="A17" s="171" t="s">
        <v>413</v>
      </c>
      <c r="B17" s="35">
        <f aca="true" t="shared" si="8" ref="B17:Q17">SUM(B11:B16)</f>
        <v>603818</v>
      </c>
      <c r="C17" s="35">
        <f t="shared" si="8"/>
        <v>-705</v>
      </c>
      <c r="D17" s="35">
        <f t="shared" si="8"/>
        <v>603113</v>
      </c>
      <c r="E17" s="35">
        <f t="shared" si="8"/>
        <v>171536</v>
      </c>
      <c r="F17" s="35">
        <f t="shared" si="8"/>
        <v>-237</v>
      </c>
      <c r="G17" s="35">
        <f t="shared" si="8"/>
        <v>171299</v>
      </c>
      <c r="H17" s="35">
        <f t="shared" si="8"/>
        <v>275600</v>
      </c>
      <c r="I17" s="35">
        <f t="shared" si="8"/>
        <v>0</v>
      </c>
      <c r="J17" s="35">
        <f t="shared" si="8"/>
        <v>275600</v>
      </c>
      <c r="K17" s="35">
        <f t="shared" si="8"/>
        <v>1215</v>
      </c>
      <c r="L17" s="35">
        <f t="shared" si="8"/>
        <v>0</v>
      </c>
      <c r="M17" s="35">
        <f t="shared" si="8"/>
        <v>1215</v>
      </c>
      <c r="N17" s="35">
        <f t="shared" si="8"/>
        <v>2400</v>
      </c>
      <c r="O17" s="35">
        <f t="shared" si="8"/>
        <v>0</v>
      </c>
      <c r="P17" s="35">
        <f t="shared" si="8"/>
        <v>2400</v>
      </c>
      <c r="Q17" s="35">
        <f t="shared" si="8"/>
        <v>0</v>
      </c>
      <c r="R17" s="35"/>
      <c r="S17" s="157">
        <f t="shared" si="6"/>
        <v>0</v>
      </c>
      <c r="T17" s="35">
        <f t="shared" si="7"/>
        <v>1054569</v>
      </c>
      <c r="U17" s="35">
        <f t="shared" si="0"/>
        <v>-942</v>
      </c>
      <c r="V17" s="35">
        <f t="shared" si="0"/>
        <v>1053627</v>
      </c>
    </row>
    <row r="18" spans="1:22" s="1" customFormat="1" ht="24.75" customHeight="1">
      <c r="A18" s="21" t="s">
        <v>527</v>
      </c>
      <c r="B18" s="35">
        <f aca="true" t="shared" si="9" ref="B18:S18">B10+B17</f>
        <v>862393</v>
      </c>
      <c r="C18" s="35">
        <f t="shared" si="9"/>
        <v>-131</v>
      </c>
      <c r="D18" s="35">
        <f t="shared" si="9"/>
        <v>862262</v>
      </c>
      <c r="E18" s="35">
        <f t="shared" si="9"/>
        <v>247900</v>
      </c>
      <c r="F18" s="35">
        <f t="shared" si="9"/>
        <v>-62</v>
      </c>
      <c r="G18" s="35">
        <f t="shared" si="9"/>
        <v>247838</v>
      </c>
      <c r="H18" s="35">
        <f t="shared" si="9"/>
        <v>517430</v>
      </c>
      <c r="I18" s="35">
        <f t="shared" si="9"/>
        <v>598</v>
      </c>
      <c r="J18" s="35">
        <f t="shared" si="9"/>
        <v>518028</v>
      </c>
      <c r="K18" s="35">
        <f t="shared" si="9"/>
        <v>130601</v>
      </c>
      <c r="L18" s="35">
        <f t="shared" si="9"/>
        <v>-1050</v>
      </c>
      <c r="M18" s="35">
        <f t="shared" si="9"/>
        <v>129551</v>
      </c>
      <c r="N18" s="35">
        <f t="shared" si="9"/>
        <v>2400</v>
      </c>
      <c r="O18" s="35">
        <f t="shared" si="9"/>
        <v>0</v>
      </c>
      <c r="P18" s="35">
        <f t="shared" si="9"/>
        <v>2400</v>
      </c>
      <c r="Q18" s="35">
        <f t="shared" si="9"/>
        <v>34635</v>
      </c>
      <c r="R18" s="35">
        <f t="shared" si="9"/>
        <v>0</v>
      </c>
      <c r="S18" s="35">
        <f t="shared" si="9"/>
        <v>34635</v>
      </c>
      <c r="T18" s="35">
        <f t="shared" si="7"/>
        <v>1795359</v>
      </c>
      <c r="U18" s="35">
        <f t="shared" si="0"/>
        <v>-645</v>
      </c>
      <c r="V18" s="35">
        <f t="shared" si="0"/>
        <v>1794714</v>
      </c>
    </row>
    <row r="19" spans="1:22" ht="14.25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35"/>
      <c r="N19" s="182"/>
      <c r="O19" s="182"/>
      <c r="P19" s="182"/>
      <c r="Q19" s="182"/>
      <c r="R19" s="182"/>
      <c r="S19" s="182"/>
      <c r="T19" s="182"/>
      <c r="U19" s="182"/>
      <c r="V19" s="182"/>
    </row>
  </sheetData>
  <mergeCells count="13">
    <mergeCell ref="N7:P7"/>
    <mergeCell ref="Q7:S7"/>
    <mergeCell ref="A7:A8"/>
    <mergeCell ref="B7:D7"/>
    <mergeCell ref="E7:G7"/>
    <mergeCell ref="Q1:V1"/>
    <mergeCell ref="T7:V7"/>
    <mergeCell ref="A2:V2"/>
    <mergeCell ref="A3:V3"/>
    <mergeCell ref="A4:V4"/>
    <mergeCell ref="A5:V5"/>
    <mergeCell ref="H7:J7"/>
    <mergeCell ref="K7:M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V33"/>
  <sheetViews>
    <sheetView workbookViewId="0" topLeftCell="A1">
      <selection activeCell="D1" sqref="D1"/>
    </sheetView>
  </sheetViews>
  <sheetFormatPr defaultColWidth="9.140625" defaultRowHeight="12.75"/>
  <cols>
    <col min="1" max="1" width="23.8515625" style="7" customWidth="1"/>
    <col min="2" max="2" width="7.421875" style="1" bestFit="1" customWidth="1"/>
    <col min="3" max="3" width="6.421875" style="1" bestFit="1" customWidth="1"/>
    <col min="4" max="4" width="7.421875" style="1" bestFit="1" customWidth="1"/>
    <col min="5" max="5" width="7.00390625" style="1" bestFit="1" customWidth="1"/>
    <col min="6" max="6" width="5.28125" style="1" customWidth="1"/>
    <col min="7" max="7" width="7.00390625" style="1" bestFit="1" customWidth="1"/>
    <col min="8" max="8" width="7.421875" style="1" bestFit="1" customWidth="1"/>
    <col min="9" max="9" width="5.421875" style="1" customWidth="1"/>
    <col min="10" max="10" width="7.421875" style="1" bestFit="1" customWidth="1"/>
    <col min="11" max="11" width="6.421875" style="1" bestFit="1" customWidth="1"/>
    <col min="12" max="12" width="5.140625" style="1" customWidth="1"/>
    <col min="13" max="13" width="7.00390625" style="1" bestFit="1" customWidth="1"/>
    <col min="14" max="14" width="6.421875" style="1" bestFit="1" customWidth="1"/>
    <col min="15" max="15" width="7.00390625" style="1" bestFit="1" customWidth="1"/>
    <col min="16" max="16" width="7.421875" style="1" bestFit="1" customWidth="1"/>
    <col min="17" max="17" width="6.421875" style="1" bestFit="1" customWidth="1"/>
    <col min="18" max="18" width="4.7109375" style="1" customWidth="1"/>
    <col min="19" max="19" width="7.00390625" style="1" bestFit="1" customWidth="1"/>
    <col min="20" max="20" width="7.421875" style="1" bestFit="1" customWidth="1"/>
    <col min="21" max="21" width="7.140625" style="1" customWidth="1"/>
    <col min="22" max="22" width="7.421875" style="1" bestFit="1" customWidth="1"/>
    <col min="23" max="16384" width="9.140625" style="1" customWidth="1"/>
  </cols>
  <sheetData>
    <row r="1" spans="11:20" ht="15.75">
      <c r="K1" s="190" t="s">
        <v>446</v>
      </c>
      <c r="L1" s="190"/>
      <c r="M1" s="190"/>
      <c r="N1" s="190"/>
      <c r="O1" s="190"/>
      <c r="P1" s="190"/>
      <c r="Q1" s="190"/>
      <c r="R1" s="190"/>
      <c r="S1" s="190"/>
      <c r="T1" s="190"/>
    </row>
    <row r="2" spans="1:22" ht="15.75">
      <c r="A2" s="189" t="s">
        <v>228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ht="15.75">
      <c r="A3" s="189" t="s">
        <v>400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1:22" ht="15.75">
      <c r="A4" s="189" t="s">
        <v>18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</row>
    <row r="5" spans="1:22" ht="15.75">
      <c r="A5" s="189" t="s">
        <v>229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2" s="13" customFormat="1" ht="37.5" customHeight="1">
      <c r="A7" s="191" t="s">
        <v>230</v>
      </c>
      <c r="B7" s="191" t="s">
        <v>447</v>
      </c>
      <c r="C7" s="191"/>
      <c r="D7" s="191"/>
      <c r="E7" s="191" t="s">
        <v>461</v>
      </c>
      <c r="F7" s="191"/>
      <c r="G7" s="191"/>
      <c r="H7" s="191" t="s">
        <v>462</v>
      </c>
      <c r="I7" s="191"/>
      <c r="J7" s="191"/>
      <c r="K7" s="191" t="s">
        <v>463</v>
      </c>
      <c r="L7" s="191"/>
      <c r="M7" s="191"/>
      <c r="N7" s="191" t="s">
        <v>464</v>
      </c>
      <c r="O7" s="191"/>
      <c r="P7" s="191"/>
      <c r="Q7" s="191" t="s">
        <v>448</v>
      </c>
      <c r="R7" s="191"/>
      <c r="S7" s="191"/>
      <c r="T7" s="191" t="s">
        <v>344</v>
      </c>
      <c r="U7" s="191"/>
      <c r="V7" s="191"/>
    </row>
    <row r="8" spans="1:22" s="13" customFormat="1" ht="36.75" customHeight="1">
      <c r="A8" s="191"/>
      <c r="B8" s="6" t="s">
        <v>37</v>
      </c>
      <c r="C8" s="6" t="s">
        <v>39</v>
      </c>
      <c r="D8" s="6" t="s">
        <v>83</v>
      </c>
      <c r="E8" s="6" t="s">
        <v>37</v>
      </c>
      <c r="F8" s="6" t="s">
        <v>39</v>
      </c>
      <c r="G8" s="6" t="s">
        <v>83</v>
      </c>
      <c r="H8" s="6" t="s">
        <v>37</v>
      </c>
      <c r="I8" s="6" t="s">
        <v>39</v>
      </c>
      <c r="J8" s="6" t="s">
        <v>83</v>
      </c>
      <c r="K8" s="6" t="s">
        <v>37</v>
      </c>
      <c r="L8" s="6" t="s">
        <v>39</v>
      </c>
      <c r="M8" s="6" t="s">
        <v>83</v>
      </c>
      <c r="N8" s="6" t="s">
        <v>37</v>
      </c>
      <c r="O8" s="6" t="s">
        <v>39</v>
      </c>
      <c r="P8" s="6" t="s">
        <v>83</v>
      </c>
      <c r="Q8" s="6" t="s">
        <v>37</v>
      </c>
      <c r="R8" s="6" t="s">
        <v>39</v>
      </c>
      <c r="S8" s="6" t="s">
        <v>83</v>
      </c>
      <c r="T8" s="6" t="s">
        <v>37</v>
      </c>
      <c r="U8" s="6" t="s">
        <v>39</v>
      </c>
      <c r="V8" s="6" t="s">
        <v>83</v>
      </c>
    </row>
    <row r="9" spans="1:22" s="13" customFormat="1" ht="15" customHeight="1">
      <c r="A9" s="55" t="s">
        <v>356</v>
      </c>
      <c r="B9" s="39">
        <v>400</v>
      </c>
      <c r="C9" s="39"/>
      <c r="D9" s="39">
        <f>SUM(B9:C9)</f>
        <v>400</v>
      </c>
      <c r="E9" s="39">
        <v>136</v>
      </c>
      <c r="F9" s="39"/>
      <c r="G9" s="39">
        <f>SUM(E9:F9)</f>
        <v>136</v>
      </c>
      <c r="H9" s="39">
        <v>7444</v>
      </c>
      <c r="I9" s="39"/>
      <c r="J9" s="39">
        <f>SUM(H9:I9)</f>
        <v>7444</v>
      </c>
      <c r="K9" s="39"/>
      <c r="L9" s="39"/>
      <c r="M9" s="39"/>
      <c r="N9" s="39"/>
      <c r="O9" s="39"/>
      <c r="P9" s="39"/>
      <c r="Q9" s="39"/>
      <c r="R9" s="39"/>
      <c r="S9" s="39"/>
      <c r="T9" s="56">
        <f aca="true" t="shared" si="0" ref="T9:T31">B9+E9+H9+K9+N9+Q9</f>
        <v>7980</v>
      </c>
      <c r="U9" s="56">
        <f aca="true" t="shared" si="1" ref="U9:V26">C9+F9+I9+L9+O9+R9</f>
        <v>0</v>
      </c>
      <c r="V9" s="56">
        <f t="shared" si="1"/>
        <v>7980</v>
      </c>
    </row>
    <row r="10" spans="1:22" s="13" customFormat="1" ht="15" customHeight="1">
      <c r="A10" s="38" t="s">
        <v>449</v>
      </c>
      <c r="B10" s="40"/>
      <c r="C10" s="40"/>
      <c r="D10" s="40"/>
      <c r="E10" s="40"/>
      <c r="F10" s="40"/>
      <c r="G10" s="40"/>
      <c r="H10" s="40">
        <v>103</v>
      </c>
      <c r="I10" s="40"/>
      <c r="J10" s="40">
        <f>SUM(H10:I10)</f>
        <v>103</v>
      </c>
      <c r="K10" s="40"/>
      <c r="L10" s="40"/>
      <c r="M10" s="40"/>
      <c r="N10" s="40"/>
      <c r="O10" s="40"/>
      <c r="P10" s="40"/>
      <c r="Q10" s="40"/>
      <c r="R10" s="40"/>
      <c r="S10" s="40"/>
      <c r="T10" s="41">
        <f t="shared" si="0"/>
        <v>103</v>
      </c>
      <c r="U10" s="41">
        <f t="shared" si="1"/>
        <v>0</v>
      </c>
      <c r="V10" s="41">
        <f t="shared" si="1"/>
        <v>103</v>
      </c>
    </row>
    <row r="11" spans="1:22" s="13" customFormat="1" ht="15" customHeight="1">
      <c r="A11" s="38" t="s">
        <v>244</v>
      </c>
      <c r="B11" s="40"/>
      <c r="C11" s="40"/>
      <c r="D11" s="40"/>
      <c r="E11" s="40"/>
      <c r="F11" s="40"/>
      <c r="G11" s="40"/>
      <c r="H11" s="40">
        <v>5434</v>
      </c>
      <c r="I11" s="40"/>
      <c r="J11" s="40">
        <f aca="true" t="shared" si="2" ref="J11:J30">SUM(H11:I11)</f>
        <v>5434</v>
      </c>
      <c r="K11" s="40"/>
      <c r="L11" s="40"/>
      <c r="M11" s="40"/>
      <c r="N11" s="40"/>
      <c r="O11" s="40"/>
      <c r="P11" s="40"/>
      <c r="Q11" s="40"/>
      <c r="R11" s="40"/>
      <c r="S11" s="40"/>
      <c r="T11" s="41">
        <f t="shared" si="0"/>
        <v>5434</v>
      </c>
      <c r="U11" s="41">
        <f t="shared" si="1"/>
        <v>0</v>
      </c>
      <c r="V11" s="41">
        <f t="shared" si="1"/>
        <v>5434</v>
      </c>
    </row>
    <row r="12" spans="1:22" s="13" customFormat="1" ht="15" customHeight="1">
      <c r="A12" s="38" t="s">
        <v>450</v>
      </c>
      <c r="B12" s="40"/>
      <c r="C12" s="40"/>
      <c r="D12" s="40"/>
      <c r="E12" s="40"/>
      <c r="F12" s="40"/>
      <c r="G12" s="40"/>
      <c r="H12" s="40">
        <v>13800</v>
      </c>
      <c r="I12" s="40"/>
      <c r="J12" s="40">
        <f t="shared" si="2"/>
        <v>13800</v>
      </c>
      <c r="K12" s="40"/>
      <c r="L12" s="40"/>
      <c r="M12" s="40"/>
      <c r="N12" s="40"/>
      <c r="O12" s="40"/>
      <c r="P12" s="40"/>
      <c r="Q12" s="40"/>
      <c r="R12" s="40"/>
      <c r="S12" s="40"/>
      <c r="T12" s="41">
        <f t="shared" si="0"/>
        <v>13800</v>
      </c>
      <c r="U12" s="41">
        <f t="shared" si="1"/>
        <v>0</v>
      </c>
      <c r="V12" s="41">
        <f t="shared" si="1"/>
        <v>13800</v>
      </c>
    </row>
    <row r="13" spans="1:22" s="13" customFormat="1" ht="15" customHeight="1">
      <c r="A13" s="38" t="s">
        <v>358</v>
      </c>
      <c r="B13" s="40"/>
      <c r="C13" s="40"/>
      <c r="D13" s="40"/>
      <c r="E13" s="40"/>
      <c r="F13" s="40"/>
      <c r="G13" s="40"/>
      <c r="H13" s="40">
        <v>9700</v>
      </c>
      <c r="I13" s="40"/>
      <c r="J13" s="40">
        <f t="shared" si="2"/>
        <v>9700</v>
      </c>
      <c r="K13" s="40"/>
      <c r="L13" s="40"/>
      <c r="M13" s="40"/>
      <c r="N13" s="40"/>
      <c r="O13" s="40">
        <v>32000</v>
      </c>
      <c r="P13" s="40">
        <f>SUM(N13:O13)</f>
        <v>32000</v>
      </c>
      <c r="Q13" s="40"/>
      <c r="R13" s="40"/>
      <c r="S13" s="40"/>
      <c r="T13" s="41">
        <f t="shared" si="0"/>
        <v>9700</v>
      </c>
      <c r="U13" s="41">
        <f t="shared" si="1"/>
        <v>32000</v>
      </c>
      <c r="V13" s="41">
        <f t="shared" si="1"/>
        <v>41700</v>
      </c>
    </row>
    <row r="14" spans="1:22" s="13" customFormat="1" ht="15" customHeight="1">
      <c r="A14" s="38" t="s">
        <v>451</v>
      </c>
      <c r="B14" s="40"/>
      <c r="C14" s="40"/>
      <c r="D14" s="40"/>
      <c r="E14" s="40"/>
      <c r="F14" s="40"/>
      <c r="G14" s="40"/>
      <c r="H14" s="40">
        <v>19132</v>
      </c>
      <c r="I14" s="40"/>
      <c r="J14" s="40">
        <f t="shared" si="2"/>
        <v>19132</v>
      </c>
      <c r="K14" s="40"/>
      <c r="L14" s="40"/>
      <c r="M14" s="40"/>
      <c r="N14" s="40"/>
      <c r="O14" s="40"/>
      <c r="P14" s="40"/>
      <c r="Q14" s="40"/>
      <c r="R14" s="40"/>
      <c r="S14" s="40"/>
      <c r="T14" s="41">
        <f t="shared" si="0"/>
        <v>19132</v>
      </c>
      <c r="U14" s="41">
        <f t="shared" si="1"/>
        <v>0</v>
      </c>
      <c r="V14" s="41">
        <f t="shared" si="1"/>
        <v>19132</v>
      </c>
    </row>
    <row r="15" spans="1:22" s="13" customFormat="1" ht="15" customHeight="1">
      <c r="A15" s="38" t="s">
        <v>452</v>
      </c>
      <c r="B15" s="40"/>
      <c r="C15" s="40"/>
      <c r="D15" s="40"/>
      <c r="E15" s="40"/>
      <c r="F15" s="40"/>
      <c r="G15" s="40"/>
      <c r="H15" s="40"/>
      <c r="I15" s="40"/>
      <c r="J15" s="40">
        <f t="shared" si="2"/>
        <v>0</v>
      </c>
      <c r="K15" s="40"/>
      <c r="L15" s="40"/>
      <c r="M15" s="40"/>
      <c r="N15" s="40"/>
      <c r="O15" s="40"/>
      <c r="P15" s="40"/>
      <c r="Q15" s="40"/>
      <c r="R15" s="40"/>
      <c r="S15" s="40"/>
      <c r="T15" s="41">
        <f t="shared" si="0"/>
        <v>0</v>
      </c>
      <c r="U15" s="41">
        <f t="shared" si="1"/>
        <v>0</v>
      </c>
      <c r="V15" s="41">
        <f t="shared" si="1"/>
        <v>0</v>
      </c>
    </row>
    <row r="16" spans="1:22" s="13" customFormat="1" ht="15" customHeight="1">
      <c r="A16" s="38" t="s">
        <v>453</v>
      </c>
      <c r="B16" s="40">
        <v>7007</v>
      </c>
      <c r="C16" s="40"/>
      <c r="D16" s="40">
        <f>SUM(B16:C16)</f>
        <v>7007</v>
      </c>
      <c r="E16" s="40">
        <v>2027</v>
      </c>
      <c r="F16" s="40"/>
      <c r="G16" s="40">
        <f>SUM(E16:F16)</f>
        <v>2027</v>
      </c>
      <c r="H16" s="40">
        <v>208</v>
      </c>
      <c r="I16" s="40"/>
      <c r="J16" s="40">
        <f t="shared" si="2"/>
        <v>208</v>
      </c>
      <c r="K16" s="40"/>
      <c r="L16" s="40"/>
      <c r="M16" s="40"/>
      <c r="N16" s="40"/>
      <c r="O16" s="40"/>
      <c r="P16" s="40"/>
      <c r="Q16" s="40"/>
      <c r="R16" s="40"/>
      <c r="S16" s="40"/>
      <c r="T16" s="41">
        <f t="shared" si="0"/>
        <v>9242</v>
      </c>
      <c r="U16" s="41">
        <f t="shared" si="1"/>
        <v>0</v>
      </c>
      <c r="V16" s="41">
        <f t="shared" si="1"/>
        <v>9242</v>
      </c>
    </row>
    <row r="17" spans="1:22" s="13" customFormat="1" ht="15" customHeight="1">
      <c r="A17" s="38" t="s">
        <v>454</v>
      </c>
      <c r="B17" s="40">
        <v>31487</v>
      </c>
      <c r="C17" s="40"/>
      <c r="D17" s="40">
        <f aca="true" t="shared" si="3" ref="D17:D27">SUM(B17:C17)</f>
        <v>31487</v>
      </c>
      <c r="E17" s="40">
        <v>8912</v>
      </c>
      <c r="F17" s="40"/>
      <c r="G17" s="40">
        <f aca="true" t="shared" si="4" ref="G17:G28">SUM(E17:F17)</f>
        <v>8912</v>
      </c>
      <c r="H17" s="40">
        <v>4024</v>
      </c>
      <c r="I17" s="40"/>
      <c r="J17" s="40">
        <f t="shared" si="2"/>
        <v>4024</v>
      </c>
      <c r="K17" s="40"/>
      <c r="L17" s="40"/>
      <c r="M17" s="40"/>
      <c r="N17" s="40"/>
      <c r="O17" s="40"/>
      <c r="P17" s="40"/>
      <c r="Q17" s="40"/>
      <c r="R17" s="40"/>
      <c r="S17" s="40"/>
      <c r="T17" s="41">
        <f t="shared" si="0"/>
        <v>44423</v>
      </c>
      <c r="U17" s="41">
        <f t="shared" si="1"/>
        <v>0</v>
      </c>
      <c r="V17" s="41">
        <f t="shared" si="1"/>
        <v>44423</v>
      </c>
    </row>
    <row r="18" spans="1:22" s="33" customFormat="1" ht="15" customHeight="1">
      <c r="A18" s="43" t="s">
        <v>455</v>
      </c>
      <c r="B18" s="44">
        <f>SUM(B16:B17)</f>
        <v>38494</v>
      </c>
      <c r="C18" s="44"/>
      <c r="D18" s="44">
        <f t="shared" si="3"/>
        <v>38494</v>
      </c>
      <c r="E18" s="44">
        <f>SUM(E16:E17)</f>
        <v>10939</v>
      </c>
      <c r="F18" s="44"/>
      <c r="G18" s="40">
        <f t="shared" si="4"/>
        <v>10939</v>
      </c>
      <c r="H18" s="44">
        <f>SUM(H16:H17)</f>
        <v>4232</v>
      </c>
      <c r="I18" s="44"/>
      <c r="J18" s="44">
        <f t="shared" si="2"/>
        <v>4232</v>
      </c>
      <c r="K18" s="44"/>
      <c r="L18" s="44"/>
      <c r="M18" s="44"/>
      <c r="N18" s="44"/>
      <c r="O18" s="44"/>
      <c r="P18" s="44"/>
      <c r="Q18" s="44"/>
      <c r="R18" s="44"/>
      <c r="S18" s="44"/>
      <c r="T18" s="41">
        <f t="shared" si="0"/>
        <v>53665</v>
      </c>
      <c r="U18" s="41">
        <f t="shared" si="1"/>
        <v>0</v>
      </c>
      <c r="V18" s="41">
        <f t="shared" si="1"/>
        <v>53665</v>
      </c>
    </row>
    <row r="19" spans="1:22" s="13" customFormat="1" ht="15" customHeight="1">
      <c r="A19" s="38" t="s">
        <v>362</v>
      </c>
      <c r="B19" s="40">
        <v>193548</v>
      </c>
      <c r="C19" s="40"/>
      <c r="D19" s="40">
        <f t="shared" si="3"/>
        <v>193548</v>
      </c>
      <c r="E19" s="40">
        <v>56189</v>
      </c>
      <c r="F19" s="40"/>
      <c r="G19" s="40">
        <f t="shared" si="4"/>
        <v>56189</v>
      </c>
      <c r="H19" s="40">
        <v>141703</v>
      </c>
      <c r="I19" s="40"/>
      <c r="J19" s="40">
        <f t="shared" si="2"/>
        <v>141703</v>
      </c>
      <c r="K19" s="40">
        <v>51431</v>
      </c>
      <c r="L19" s="40">
        <v>-440</v>
      </c>
      <c r="M19" s="40">
        <f>SUM(K19:L19)</f>
        <v>50991</v>
      </c>
      <c r="N19" s="40">
        <v>77955</v>
      </c>
      <c r="O19" s="40">
        <v>-65050</v>
      </c>
      <c r="P19" s="40">
        <f>SUM(N19:O19)</f>
        <v>12905</v>
      </c>
      <c r="Q19" s="40"/>
      <c r="R19" s="40"/>
      <c r="S19" s="40"/>
      <c r="T19" s="41">
        <f t="shared" si="0"/>
        <v>520826</v>
      </c>
      <c r="U19" s="41">
        <f t="shared" si="1"/>
        <v>-65490</v>
      </c>
      <c r="V19" s="41">
        <f t="shared" si="1"/>
        <v>455336</v>
      </c>
    </row>
    <row r="20" spans="1:22" s="13" customFormat="1" ht="15" customHeight="1">
      <c r="A20" s="38" t="s">
        <v>80</v>
      </c>
      <c r="B20" s="40"/>
      <c r="C20" s="40">
        <v>574</v>
      </c>
      <c r="D20" s="40">
        <f t="shared" si="3"/>
        <v>574</v>
      </c>
      <c r="E20" s="40"/>
      <c r="F20" s="40">
        <v>175</v>
      </c>
      <c r="G20" s="40">
        <f t="shared" si="4"/>
        <v>175</v>
      </c>
      <c r="H20" s="40"/>
      <c r="I20" s="40">
        <v>598</v>
      </c>
      <c r="J20" s="40">
        <f t="shared" si="2"/>
        <v>598</v>
      </c>
      <c r="K20" s="40"/>
      <c r="L20" s="40"/>
      <c r="M20" s="40"/>
      <c r="N20" s="40"/>
      <c r="O20" s="40"/>
      <c r="P20" s="40"/>
      <c r="Q20" s="40"/>
      <c r="R20" s="40"/>
      <c r="S20" s="40"/>
      <c r="T20" s="41">
        <f t="shared" si="0"/>
        <v>0</v>
      </c>
      <c r="U20" s="41">
        <f t="shared" si="1"/>
        <v>1347</v>
      </c>
      <c r="V20" s="41">
        <f t="shared" si="1"/>
        <v>1347</v>
      </c>
    </row>
    <row r="21" spans="1:22" s="13" customFormat="1" ht="15" customHeight="1">
      <c r="A21" s="38" t="s">
        <v>363</v>
      </c>
      <c r="B21" s="40">
        <v>9846</v>
      </c>
      <c r="C21" s="40"/>
      <c r="D21" s="40">
        <f t="shared" si="3"/>
        <v>9846</v>
      </c>
      <c r="E21" s="40">
        <v>2774</v>
      </c>
      <c r="F21" s="40"/>
      <c r="G21" s="40">
        <f t="shared" si="4"/>
        <v>2774</v>
      </c>
      <c r="H21" s="40">
        <v>230</v>
      </c>
      <c r="I21" s="40"/>
      <c r="J21" s="40">
        <f t="shared" si="2"/>
        <v>230</v>
      </c>
      <c r="K21" s="40"/>
      <c r="L21" s="40"/>
      <c r="M21" s="40"/>
      <c r="N21" s="40"/>
      <c r="O21" s="40"/>
      <c r="P21" s="40"/>
      <c r="Q21" s="40"/>
      <c r="R21" s="40"/>
      <c r="S21" s="40"/>
      <c r="T21" s="41">
        <f t="shared" si="0"/>
        <v>12850</v>
      </c>
      <c r="U21" s="41">
        <f t="shared" si="1"/>
        <v>0</v>
      </c>
      <c r="V21" s="41">
        <f t="shared" si="1"/>
        <v>12850</v>
      </c>
    </row>
    <row r="22" spans="1:22" s="13" customFormat="1" ht="15" customHeight="1">
      <c r="A22" s="38" t="s">
        <v>364</v>
      </c>
      <c r="B22" s="40">
        <v>13592</v>
      </c>
      <c r="C22" s="40"/>
      <c r="D22" s="40">
        <f t="shared" si="3"/>
        <v>13592</v>
      </c>
      <c r="E22" s="40">
        <v>3804</v>
      </c>
      <c r="F22" s="40"/>
      <c r="G22" s="40">
        <f t="shared" si="4"/>
        <v>3804</v>
      </c>
      <c r="H22" s="40">
        <v>556</v>
      </c>
      <c r="I22" s="40"/>
      <c r="J22" s="40">
        <f t="shared" si="2"/>
        <v>556</v>
      </c>
      <c r="K22" s="40"/>
      <c r="L22" s="40"/>
      <c r="M22" s="40"/>
      <c r="N22" s="40"/>
      <c r="O22" s="40"/>
      <c r="P22" s="40"/>
      <c r="Q22" s="40"/>
      <c r="R22" s="40"/>
      <c r="S22" s="40"/>
      <c r="T22" s="41">
        <f t="shared" si="0"/>
        <v>17952</v>
      </c>
      <c r="U22" s="41">
        <f t="shared" si="1"/>
        <v>0</v>
      </c>
      <c r="V22" s="41">
        <f t="shared" si="1"/>
        <v>17952</v>
      </c>
    </row>
    <row r="23" spans="1:22" s="13" customFormat="1" ht="15" customHeight="1">
      <c r="A23" s="38" t="s">
        <v>456</v>
      </c>
      <c r="B23" s="40">
        <v>1124</v>
      </c>
      <c r="C23" s="40"/>
      <c r="D23" s="40">
        <f t="shared" si="3"/>
        <v>1124</v>
      </c>
      <c r="E23" s="40">
        <v>276</v>
      </c>
      <c r="F23" s="40"/>
      <c r="G23" s="40">
        <f t="shared" si="4"/>
        <v>276</v>
      </c>
      <c r="H23" s="40">
        <v>12216</v>
      </c>
      <c r="I23" s="40"/>
      <c r="J23" s="40">
        <f t="shared" si="2"/>
        <v>12216</v>
      </c>
      <c r="K23" s="40"/>
      <c r="L23" s="40"/>
      <c r="M23" s="40"/>
      <c r="N23" s="40"/>
      <c r="O23" s="40"/>
      <c r="P23" s="40"/>
      <c r="Q23" s="40"/>
      <c r="R23" s="40"/>
      <c r="S23" s="40"/>
      <c r="T23" s="41">
        <f t="shared" si="0"/>
        <v>13616</v>
      </c>
      <c r="U23" s="41">
        <f t="shared" si="1"/>
        <v>0</v>
      </c>
      <c r="V23" s="41">
        <f t="shared" si="1"/>
        <v>13616</v>
      </c>
    </row>
    <row r="24" spans="1:22" s="13" customFormat="1" ht="15" customHeight="1">
      <c r="A24" s="38" t="s">
        <v>457</v>
      </c>
      <c r="B24" s="40"/>
      <c r="C24" s="40"/>
      <c r="D24" s="40"/>
      <c r="E24" s="40"/>
      <c r="F24" s="40"/>
      <c r="G24" s="40"/>
      <c r="H24" s="40">
        <v>16800</v>
      </c>
      <c r="I24" s="40"/>
      <c r="J24" s="40">
        <f t="shared" si="2"/>
        <v>16800</v>
      </c>
      <c r="K24" s="40"/>
      <c r="L24" s="40"/>
      <c r="M24" s="40"/>
      <c r="N24" s="40"/>
      <c r="O24" s="40"/>
      <c r="P24" s="40"/>
      <c r="Q24" s="40"/>
      <c r="R24" s="40"/>
      <c r="S24" s="40"/>
      <c r="T24" s="41">
        <f t="shared" si="0"/>
        <v>16800</v>
      </c>
      <c r="U24" s="41">
        <f t="shared" si="1"/>
        <v>0</v>
      </c>
      <c r="V24" s="41">
        <f t="shared" si="1"/>
        <v>16800</v>
      </c>
    </row>
    <row r="25" spans="1:22" s="13" customFormat="1" ht="15" customHeight="1">
      <c r="A25" s="38" t="s">
        <v>82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>
        <v>440</v>
      </c>
      <c r="M25" s="40">
        <f>SUM(K25:L25)</f>
        <v>440</v>
      </c>
      <c r="N25" s="40"/>
      <c r="O25" s="40"/>
      <c r="P25" s="40"/>
      <c r="Q25" s="40"/>
      <c r="R25" s="40"/>
      <c r="S25" s="40"/>
      <c r="T25" s="41">
        <f t="shared" si="0"/>
        <v>0</v>
      </c>
      <c r="U25" s="41">
        <f t="shared" si="1"/>
        <v>440</v>
      </c>
      <c r="V25" s="41">
        <f t="shared" si="1"/>
        <v>440</v>
      </c>
    </row>
    <row r="26" spans="1:22" s="13" customFormat="1" ht="15" customHeight="1">
      <c r="A26" s="38" t="s">
        <v>263</v>
      </c>
      <c r="B26" s="40"/>
      <c r="C26" s="40"/>
      <c r="D26" s="40"/>
      <c r="E26" s="40"/>
      <c r="F26" s="40"/>
      <c r="G26" s="40"/>
      <c r="H26" s="40">
        <v>40</v>
      </c>
      <c r="I26" s="40"/>
      <c r="J26" s="40">
        <f t="shared" si="2"/>
        <v>40</v>
      </c>
      <c r="K26" s="40"/>
      <c r="L26" s="40"/>
      <c r="M26" s="40"/>
      <c r="N26" s="40"/>
      <c r="O26" s="40"/>
      <c r="P26" s="40"/>
      <c r="Q26" s="40"/>
      <c r="R26" s="40"/>
      <c r="S26" s="40"/>
      <c r="T26" s="41">
        <f t="shared" si="0"/>
        <v>40</v>
      </c>
      <c r="U26" s="41">
        <f t="shared" si="1"/>
        <v>0</v>
      </c>
      <c r="V26" s="41">
        <f t="shared" si="1"/>
        <v>40</v>
      </c>
    </row>
    <row r="27" spans="1:22" s="13" customFormat="1" ht="15" customHeight="1">
      <c r="A27" s="38" t="s">
        <v>458</v>
      </c>
      <c r="B27" s="40">
        <v>1571</v>
      </c>
      <c r="C27" s="40"/>
      <c r="D27" s="40">
        <f t="shared" si="3"/>
        <v>1571</v>
      </c>
      <c r="E27" s="40">
        <v>481</v>
      </c>
      <c r="F27" s="40"/>
      <c r="G27" s="40">
        <f t="shared" si="4"/>
        <v>481</v>
      </c>
      <c r="H27" s="40"/>
      <c r="I27" s="40"/>
      <c r="J27" s="40">
        <f t="shared" si="2"/>
        <v>0</v>
      </c>
      <c r="K27" s="40"/>
      <c r="L27" s="40"/>
      <c r="M27" s="40"/>
      <c r="N27" s="40"/>
      <c r="O27" s="40"/>
      <c r="P27" s="40"/>
      <c r="Q27" s="40"/>
      <c r="R27" s="40"/>
      <c r="S27" s="40"/>
      <c r="T27" s="41">
        <f t="shared" si="0"/>
        <v>2052</v>
      </c>
      <c r="U27" s="41">
        <f aca="true" t="shared" si="5" ref="U27:V31">C27+F27+I27+L27+O27+R27</f>
        <v>0</v>
      </c>
      <c r="V27" s="41">
        <f t="shared" si="5"/>
        <v>2052</v>
      </c>
    </row>
    <row r="28" spans="1:22" s="13" customFormat="1" ht="15" customHeight="1">
      <c r="A28" s="38" t="s">
        <v>313</v>
      </c>
      <c r="B28" s="40"/>
      <c r="C28" s="40"/>
      <c r="D28" s="40"/>
      <c r="E28" s="40">
        <v>1765</v>
      </c>
      <c r="F28" s="40"/>
      <c r="G28" s="40">
        <f t="shared" si="4"/>
        <v>1765</v>
      </c>
      <c r="H28" s="40">
        <v>120</v>
      </c>
      <c r="I28" s="40"/>
      <c r="J28" s="40">
        <f t="shared" si="2"/>
        <v>120</v>
      </c>
      <c r="K28" s="38"/>
      <c r="L28" s="38"/>
      <c r="M28" s="38"/>
      <c r="N28" s="38"/>
      <c r="O28" s="38"/>
      <c r="P28" s="40"/>
      <c r="Q28" s="40">
        <v>26134</v>
      </c>
      <c r="R28" s="40"/>
      <c r="S28" s="40">
        <f>SUM(Q28:R28)</f>
        <v>26134</v>
      </c>
      <c r="T28" s="41">
        <f t="shared" si="0"/>
        <v>28019</v>
      </c>
      <c r="U28" s="41">
        <f t="shared" si="5"/>
        <v>0</v>
      </c>
      <c r="V28" s="41">
        <f t="shared" si="5"/>
        <v>28019</v>
      </c>
    </row>
    <row r="29" spans="1:22" s="13" customFormat="1" ht="15" customHeight="1">
      <c r="A29" s="38" t="s">
        <v>459</v>
      </c>
      <c r="B29" s="40"/>
      <c r="C29" s="40"/>
      <c r="D29" s="40"/>
      <c r="E29" s="40"/>
      <c r="F29" s="40"/>
      <c r="G29" s="40"/>
      <c r="H29" s="40"/>
      <c r="I29" s="40"/>
      <c r="J29" s="40">
        <f t="shared" si="2"/>
        <v>0</v>
      </c>
      <c r="K29" s="38"/>
      <c r="L29" s="38"/>
      <c r="M29" s="38"/>
      <c r="N29" s="38"/>
      <c r="O29" s="38"/>
      <c r="P29" s="40"/>
      <c r="Q29" s="40">
        <v>8501</v>
      </c>
      <c r="R29" s="40"/>
      <c r="S29" s="40">
        <f>SUM(Q29:R29)</f>
        <v>8501</v>
      </c>
      <c r="T29" s="41">
        <f t="shared" si="0"/>
        <v>8501</v>
      </c>
      <c r="U29" s="41">
        <f t="shared" si="5"/>
        <v>0</v>
      </c>
      <c r="V29" s="41">
        <f t="shared" si="5"/>
        <v>8501</v>
      </c>
    </row>
    <row r="30" spans="1:22" s="13" customFormat="1" ht="15" customHeight="1">
      <c r="A30" s="38" t="s">
        <v>460</v>
      </c>
      <c r="B30" s="40"/>
      <c r="C30" s="40"/>
      <c r="D30" s="40"/>
      <c r="E30" s="40"/>
      <c r="F30" s="40"/>
      <c r="G30" s="40"/>
      <c r="H30" s="40">
        <v>10320</v>
      </c>
      <c r="I30" s="40"/>
      <c r="J30" s="40">
        <f t="shared" si="2"/>
        <v>10320</v>
      </c>
      <c r="K30" s="40"/>
      <c r="L30" s="40"/>
      <c r="M30" s="40"/>
      <c r="N30" s="40"/>
      <c r="O30" s="40"/>
      <c r="P30" s="40"/>
      <c r="Q30" s="40"/>
      <c r="R30" s="40"/>
      <c r="S30" s="40"/>
      <c r="T30" s="41">
        <f t="shared" si="0"/>
        <v>10320</v>
      </c>
      <c r="U30" s="41">
        <f t="shared" si="5"/>
        <v>0</v>
      </c>
      <c r="V30" s="41">
        <f t="shared" si="5"/>
        <v>10320</v>
      </c>
    </row>
    <row r="31" spans="1:22" s="13" customFormat="1" ht="15" customHeight="1">
      <c r="A31" s="38" t="s">
        <v>81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>
        <v>32000</v>
      </c>
      <c r="P31" s="40">
        <f>SUM(N31:O31)</f>
        <v>32000</v>
      </c>
      <c r="Q31" s="40"/>
      <c r="R31" s="40"/>
      <c r="S31" s="40"/>
      <c r="T31" s="41">
        <f t="shared" si="0"/>
        <v>0</v>
      </c>
      <c r="U31" s="41">
        <f t="shared" si="5"/>
        <v>32000</v>
      </c>
      <c r="V31" s="41">
        <f t="shared" si="5"/>
        <v>32000</v>
      </c>
    </row>
    <row r="32" spans="1:22" s="13" customFormat="1" ht="15" customHeight="1">
      <c r="A32" s="42" t="s">
        <v>79</v>
      </c>
      <c r="B32" s="41">
        <f>SUM(B18:B31)+B9+B10+B13+B12+B14+B15+B11</f>
        <v>258575</v>
      </c>
      <c r="C32" s="41">
        <f aca="true" t="shared" si="6" ref="C32:V32">SUM(C18:C31)+C9+C10+C13+C12+C14+C15+C11</f>
        <v>574</v>
      </c>
      <c r="D32" s="41">
        <f t="shared" si="6"/>
        <v>259149</v>
      </c>
      <c r="E32" s="41">
        <f t="shared" si="6"/>
        <v>76364</v>
      </c>
      <c r="F32" s="41">
        <f t="shared" si="6"/>
        <v>175</v>
      </c>
      <c r="G32" s="41">
        <f t="shared" si="6"/>
        <v>76539</v>
      </c>
      <c r="H32" s="41">
        <f t="shared" si="6"/>
        <v>241830</v>
      </c>
      <c r="I32" s="41">
        <f t="shared" si="6"/>
        <v>598</v>
      </c>
      <c r="J32" s="41">
        <f t="shared" si="6"/>
        <v>242428</v>
      </c>
      <c r="K32" s="41">
        <f t="shared" si="6"/>
        <v>51431</v>
      </c>
      <c r="L32" s="41">
        <f t="shared" si="6"/>
        <v>0</v>
      </c>
      <c r="M32" s="41">
        <f t="shared" si="6"/>
        <v>51431</v>
      </c>
      <c r="N32" s="41">
        <f t="shared" si="6"/>
        <v>77955</v>
      </c>
      <c r="O32" s="41">
        <f t="shared" si="6"/>
        <v>-1050</v>
      </c>
      <c r="P32" s="41">
        <f t="shared" si="6"/>
        <v>76905</v>
      </c>
      <c r="Q32" s="41">
        <f t="shared" si="6"/>
        <v>34635</v>
      </c>
      <c r="R32" s="41">
        <f t="shared" si="6"/>
        <v>0</v>
      </c>
      <c r="S32" s="41">
        <f t="shared" si="6"/>
        <v>34635</v>
      </c>
      <c r="T32" s="41">
        <f t="shared" si="6"/>
        <v>740790</v>
      </c>
      <c r="U32" s="41">
        <f t="shared" si="6"/>
        <v>297</v>
      </c>
      <c r="V32" s="41">
        <f t="shared" si="6"/>
        <v>741087</v>
      </c>
    </row>
    <row r="33" spans="1:20" ht="15.7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8"/>
    </row>
  </sheetData>
  <mergeCells count="13">
    <mergeCell ref="K1:T1"/>
    <mergeCell ref="Q7:S7"/>
    <mergeCell ref="T7:V7"/>
    <mergeCell ref="E7:G7"/>
    <mergeCell ref="H7:J7"/>
    <mergeCell ref="K7:M7"/>
    <mergeCell ref="N7:P7"/>
    <mergeCell ref="A7:A8"/>
    <mergeCell ref="B7:D7"/>
    <mergeCell ref="A2:V2"/>
    <mergeCell ref="A3:V3"/>
    <mergeCell ref="A4:V4"/>
    <mergeCell ref="A5:V5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kovacs.melinda</cp:lastModifiedBy>
  <cp:lastPrinted>2009-03-23T07:48:21Z</cp:lastPrinted>
  <dcterms:created xsi:type="dcterms:W3CDTF">2007-01-15T16:24:15Z</dcterms:created>
  <dcterms:modified xsi:type="dcterms:W3CDTF">2009-03-23T07:48:29Z</dcterms:modified>
  <cp:category/>
  <cp:version/>
  <cp:contentType/>
  <cp:contentStatus/>
</cp:coreProperties>
</file>