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firstSheet="2" activeTab="8"/>
  </bookViews>
  <sheets>
    <sheet name="m-önk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yéb kiad. int." sheetId="8" r:id="rId8"/>
    <sheet name="m.c.kiad. PH szf." sheetId="9" r:id="rId9"/>
    <sheet name="tartalék" sheetId="10" r:id="rId10"/>
    <sheet name="int.tám" sheetId="11" r:id="rId11"/>
    <sheet name="létszám" sheetId="12" r:id="rId12"/>
  </sheets>
  <definedNames>
    <definedName name="_xlnm.Print_Titles" localSheetId="2">'felh. bev.'!$7:$7</definedName>
    <definedName name="_xlnm.Print_Titles" localSheetId="6">'felhalm. kiad.'!$8:$8</definedName>
    <definedName name="_xlnm.Print_Titles" localSheetId="11">'létszám'!$6:$9</definedName>
  </definedNames>
  <calcPr fullCalcOnLoad="1"/>
</workbook>
</file>

<file path=xl/sharedStrings.xml><?xml version="1.0" encoding="utf-8"?>
<sst xmlns="http://schemas.openxmlformats.org/spreadsheetml/2006/main" count="748" uniqueCount="511">
  <si>
    <t>kistérségi</t>
  </si>
  <si>
    <t>Brunszvik Teréz Napköziotthonos Óvoda</t>
  </si>
  <si>
    <t>Brunszvik Teréz Napköziotthonos Óvoda összesen:</t>
  </si>
  <si>
    <t>1/a/1. számú melléklet</t>
  </si>
  <si>
    <t xml:space="preserve">működési célú és egyéb kiadások </t>
  </si>
  <si>
    <t>beruházási és felhalmozási kiadásai</t>
  </si>
  <si>
    <t>Felújítás</t>
  </si>
  <si>
    <t>Mozgáskorlátozottak közlekedési támogatása</t>
  </si>
  <si>
    <t>Környezetvédelmi Alap</t>
  </si>
  <si>
    <t xml:space="preserve">     g.) Előző évi pénzmaradvány felügy. szerv. részére átadás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</si>
  <si>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</si>
  <si>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</si>
  <si>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</si>
  <si>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</si>
  <si>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Módosító összeg</t>
  </si>
  <si>
    <r>
      <t>Felhalmozási bevétel összesen:</t>
    </r>
    <r>
      <rPr>
        <b/>
        <i/>
        <sz val="11"/>
        <rFont val="Times New Roman"/>
        <family val="1"/>
      </rPr>
      <t xml:space="preserve"> </t>
    </r>
  </si>
  <si>
    <r>
      <t>Felhalmozási kiadás összesen:</t>
    </r>
    <r>
      <rPr>
        <b/>
        <i/>
        <sz val="11"/>
        <rFont val="Times New Roman"/>
        <family val="1"/>
      </rPr>
      <t xml:space="preserve"> </t>
    </r>
  </si>
  <si>
    <t xml:space="preserve">          g.) Pénzforgalom nélküli bevétel, felhalm.-i pénzmaradvány</t>
  </si>
  <si>
    <t>Támogatás értékű felhalmozási pénzeszköz átvétel összevontan</t>
  </si>
  <si>
    <t>Mód. ö.</t>
  </si>
  <si>
    <t>Támogatás értékű felhalmozási pénzeszköz átvétel felújításra</t>
  </si>
  <si>
    <t>Tám. ért. felhalmozási pénzeszk. átvétel felújításra össz.:</t>
  </si>
  <si>
    <t>II/3. Illyés Gy. Ált. és Műv. Isk.</t>
  </si>
  <si>
    <t>II/4. Brunszvik T. Napközi Otth. Ó.</t>
  </si>
  <si>
    <t>II/5. Teréz A. Szoc. Integr. Int.</t>
  </si>
  <si>
    <t>II/6. Gróf I. Festetics Gy. Műv. Kp.</t>
  </si>
  <si>
    <t>Működési kiadás önk.-i szinten</t>
  </si>
  <si>
    <t>Társult önkm. oktatási célra átvett pénzeszköz</t>
  </si>
  <si>
    <t>EU parlamenti választás</t>
  </si>
  <si>
    <t xml:space="preserve">   Központosított állami támogatás</t>
  </si>
  <si>
    <t>Pénzeszköz átadás összevontan</t>
  </si>
  <si>
    <t>Felújításra</t>
  </si>
  <si>
    <t>Beruházásra</t>
  </si>
  <si>
    <t>II/6.  Gróf I. Festetics Gy. Műv. Kp.</t>
  </si>
  <si>
    <t>II/3.  Illyés Gy. Ált. és Műv. Iskola</t>
  </si>
  <si>
    <t>II/5.  Teréz A. Szociális Integr. Int.</t>
  </si>
  <si>
    <t>Hévíz gyógyhely városközpont rehabilitációja</t>
  </si>
  <si>
    <t>Orvosi rendelő lift beruházás</t>
  </si>
  <si>
    <t>Babócsay utcai szennyvíz csatorna építés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</si>
  <si>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</si>
  <si>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</si>
  <si>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</si>
  <si>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</si>
  <si>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</si>
  <si>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</si>
  <si>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Polgár Város Polgármesteri Hivatal felújításra</t>
  </si>
  <si>
    <t>Felhalmozási kölcsön nyújtása összesen:</t>
  </si>
  <si>
    <t>Támogatás értékű pénzeszköz átadás:</t>
  </si>
  <si>
    <t>II/3. Illyés Gy. Á. és Műv. I.</t>
  </si>
  <si>
    <t>II/5. Teréz A. Sz. I. Int.</t>
  </si>
  <si>
    <t>II/6. Gr. I. Festetics Gy.M.Kp.</t>
  </si>
  <si>
    <t>Működési célú kiadások ö.:</t>
  </si>
  <si>
    <t>EU parlamenti választások</t>
  </si>
  <si>
    <t>Sportintézmények, sport létesítmények műk.</t>
  </si>
  <si>
    <t>Óvodai nevelés</t>
  </si>
  <si>
    <t>IV.1-i mód. ei.</t>
  </si>
  <si>
    <t>Illyés Gy. Ált. és Műv. Isk.</t>
  </si>
  <si>
    <t>Brunszvik T. N. O. Óvoda</t>
  </si>
  <si>
    <t>Teréz A. Szoc. Integ. Int.</t>
  </si>
  <si>
    <t>Gr. I. Festetics Gy. M. Kp.</t>
  </si>
  <si>
    <t>Mód.</t>
  </si>
  <si>
    <t>Jelzőrendszeres házi segítségny.</t>
  </si>
  <si>
    <t>Egyéb szoc. és gyermekj.szolg.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</si>
  <si>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</si>
  <si>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Nappali oktatás</t>
  </si>
  <si>
    <t xml:space="preserve">      Felhalmozási pénzforgalmi bevétel összesen:</t>
  </si>
  <si>
    <t>3.) Pénzforgalmi bevételek összesen:</t>
  </si>
  <si>
    <t>Működési bevétel összesen:</t>
  </si>
  <si>
    <t xml:space="preserve">   2009. évi kereset-kiegészítés állami tám.</t>
  </si>
  <si>
    <t xml:space="preserve">      a.) Finanszírozási bevételek</t>
  </si>
  <si>
    <t xml:space="preserve">1.) Felhalmozási bevétel </t>
  </si>
  <si>
    <t xml:space="preserve">     Működési pénzforgalmi bevétel összesen:</t>
  </si>
  <si>
    <t xml:space="preserve">     d.) Pénzforgalom nélküli bevétel, működési pénzmaradvány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</si>
  <si>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</si>
  <si>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</si>
  <si>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</si>
  <si>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t xml:space="preserve">2.) Működési kiadás 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</si>
  <si>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</si>
  <si>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</si>
  <si>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</si>
  <si>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</si>
  <si>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</si>
  <si>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</si>
  <si>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</si>
  <si>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Működési kiadás összesen:</t>
  </si>
  <si>
    <t>13. számú melléklet</t>
  </si>
  <si>
    <t>Hunyadi-Marinovics utca TEUT pályázat</t>
  </si>
  <si>
    <t xml:space="preserve">     a.) Intézményi működési bevétel </t>
  </si>
  <si>
    <t xml:space="preserve">          c.) Pénzügyi felhalmozási befektetések </t>
  </si>
  <si>
    <t xml:space="preserve">          b.) Sajátos felhalmozási bevétel</t>
  </si>
  <si>
    <t>Hévízgyógyfürdő és Szent András K. (Széchenyi szoborhoz)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</si>
  <si>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</si>
  <si>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</si>
  <si>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</si>
  <si>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</si>
  <si>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</si>
  <si>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</si>
  <si>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</si>
  <si>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</si>
  <si>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</si>
  <si>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</si>
  <si>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</si>
  <si>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Családsegítő Szolgálat</t>
  </si>
  <si>
    <t>Központi igazgatás</t>
  </si>
  <si>
    <t>Mozgókönyvtári feladatok ellátása</t>
  </si>
  <si>
    <t>Szakképző évfolyam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</si>
  <si>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</si>
  <si>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</si>
  <si>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</si>
  <si>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</si>
  <si>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</si>
  <si>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</si>
  <si>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</si>
  <si>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</si>
  <si>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ÁHT-n kívüli felhalmozási pénzeszköz átvétel</t>
  </si>
  <si>
    <t>Képzőművészeti Lektorátus (Széchenyi szobor)</t>
  </si>
  <si>
    <t>Orvosi rendelő akadálymentesítésére pályázati forrás NFÜ</t>
  </si>
  <si>
    <t>Pénzügyi befektetések</t>
  </si>
  <si>
    <t>I.      Polgármesteri hivatal</t>
  </si>
  <si>
    <t>GAMESZ és int. össz.</t>
  </si>
  <si>
    <t>II/1. GAMESZ</t>
  </si>
  <si>
    <t>II/2. Bibó István AGSZ.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</si>
  <si>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</si>
  <si>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</si>
  <si>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</si>
  <si>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</si>
  <si>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</si>
  <si>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</si>
  <si>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</si>
  <si>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</si>
  <si>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</si>
  <si>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</si>
  <si>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</si>
  <si>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</si>
  <si>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</si>
  <si>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</si>
  <si>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</si>
  <si>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</si>
  <si>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Sajátos felhalmozási bevétel</t>
  </si>
  <si>
    <t>Támogatás felügyeleti szervtől felhalmozásra</t>
  </si>
  <si>
    <t>Helyi közutak</t>
  </si>
  <si>
    <t>Tulajdoni részesedést jelentő befektetések</t>
  </si>
  <si>
    <t>Működési bevétel összesen</t>
  </si>
  <si>
    <t>II/6.</t>
  </si>
  <si>
    <t>1/c. számú melléklet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</si>
  <si>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</si>
  <si>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</si>
  <si>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</si>
  <si>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</si>
  <si>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</si>
  <si>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</si>
  <si>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</si>
  <si>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</si>
  <si>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</si>
  <si>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</si>
  <si>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</si>
  <si>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</si>
  <si>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</si>
  <si>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</si>
  <si>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</si>
  <si>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</si>
  <si>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</si>
  <si>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</si>
  <si>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</si>
  <si>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 a.2.) Értékpapír-beváltás forgatási célú</t>
  </si>
  <si>
    <t xml:space="preserve"> Finanszírozási műveletek összesen:</t>
  </si>
  <si>
    <t xml:space="preserve">      a.)Finanszírozási kiadások</t>
  </si>
  <si>
    <t>Hévíz gyógyhely városközpont közműtérkép</t>
  </si>
  <si>
    <t xml:space="preserve">   Helyi adók, pótlék, bírság</t>
  </si>
  <si>
    <t xml:space="preserve">   Lakbér, talajterhelési díj</t>
  </si>
  <si>
    <t>Gamesz és részben önálló intézményei</t>
  </si>
  <si>
    <t>II/1.  GAMESZ</t>
  </si>
  <si>
    <t>Tárgyi eszköz értékesítés</t>
  </si>
  <si>
    <t>Vállalkozásoktól szakképzési hozzájárulás átvétele fejlesztésre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</si>
  <si>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</si>
  <si>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</si>
  <si>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</si>
  <si>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</si>
  <si>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</si>
  <si>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</si>
  <si>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</si>
  <si>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</si>
  <si>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</si>
  <si>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</si>
  <si>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 xml:space="preserve">Prémium évek program miatti támogatás </t>
  </si>
  <si>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</si>
  <si>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</si>
  <si>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</si>
  <si>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</si>
  <si>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Észak-nyugati városrész csapadékvíz-csatorna ép. I. ütem (befogadótól Kisfaludy utcáig)</t>
  </si>
  <si>
    <t>Illyés Gyula Általános és Művészeti Iskola fűtés- és világításkorszerűsítés, főépület és tornaterem összekötő folyosó felújítása</t>
  </si>
  <si>
    <t>Környezetvédelmi és Vízügyi Célelőirányzat 2005.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</si>
  <si>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</si>
  <si>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</si>
  <si>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</si>
  <si>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</si>
  <si>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</si>
  <si>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</si>
  <si>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</si>
  <si>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</si>
  <si>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 xml:space="preserve">   Átengedett központi adók, SZJA 8 %</t>
  </si>
  <si>
    <t>5.) Pénzforgalom nélküli  kiadás (tartalék)</t>
  </si>
  <si>
    <t>GAMESZ és részben önállóan gazdálkodó int. felhalmozási kiadások összesen:</t>
  </si>
  <si>
    <t>Felügyeleti szervtől felhalmozási célra átadott támogatás (-)</t>
  </si>
  <si>
    <t>1.</t>
  </si>
  <si>
    <t>2.</t>
  </si>
  <si>
    <t>3.</t>
  </si>
  <si>
    <t>4.</t>
  </si>
  <si>
    <t>5.</t>
  </si>
  <si>
    <t>Bibó István AGSZ felhalmozási kiadás összesen:</t>
  </si>
  <si>
    <t>Pénzmaradvány</t>
  </si>
  <si>
    <t>Illyés Gyula Ált. és Műv. Iskola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</si>
  <si>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</si>
  <si>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</si>
  <si>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</si>
  <si>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</si>
  <si>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</si>
  <si>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</si>
  <si>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Önkorm.int.ell.szolg.</t>
  </si>
  <si>
    <t>Technikai személyzet</t>
  </si>
  <si>
    <t>Ápolás, gondozás, otthoni ellátás</t>
  </si>
  <si>
    <t>Összesen:</t>
  </si>
  <si>
    <t>Hévíz Város Önkormányzat</t>
  </si>
  <si>
    <t>létszámkeret</t>
  </si>
  <si>
    <t>Intézmény</t>
  </si>
  <si>
    <t>Munkaviszonyban foglalk.</t>
  </si>
  <si>
    <t>Főfoglalkozási köztisztviselő</t>
  </si>
  <si>
    <t>Közalkalmazott</t>
  </si>
  <si>
    <t>Összesen</t>
  </si>
  <si>
    <t>Létszámkeret</t>
  </si>
  <si>
    <t>Főfoglalkozású</t>
  </si>
  <si>
    <t>Részfoglalkozású</t>
  </si>
  <si>
    <t>Polgármesteri Hiv. összesen:</t>
  </si>
  <si>
    <t>GAMESZ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</si>
  <si>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</si>
  <si>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</si>
  <si>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</si>
  <si>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</si>
  <si>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</si>
  <si>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</si>
  <si>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</si>
  <si>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</si>
  <si>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</si>
  <si>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</si>
  <si>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</si>
  <si>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</si>
  <si>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</si>
  <si>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</si>
  <si>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</si>
  <si>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</si>
  <si>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</si>
  <si>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</si>
  <si>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</si>
  <si>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</si>
  <si>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</si>
  <si>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</si>
  <si>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</si>
  <si>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</si>
  <si>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</si>
  <si>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</si>
  <si>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</si>
  <si>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</si>
  <si>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</si>
  <si>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</si>
  <si>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</si>
  <si>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</si>
  <si>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</si>
  <si>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</si>
  <si>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Felhalmozási célú pénzmaradvány</t>
  </si>
  <si>
    <t>1/b/1. számú melléklet</t>
  </si>
  <si>
    <t xml:space="preserve">Telekértékesítés </t>
  </si>
  <si>
    <t>Támogatás értékű felhalmozási pénzeszköz átvétel</t>
  </si>
  <si>
    <t>Intézményfinanszírozás</t>
  </si>
  <si>
    <t>Működési célú és egyéb bevételek összesen</t>
  </si>
  <si>
    <t>II. GAMESZ és részben önállóan gazd. int. ö.:</t>
  </si>
  <si>
    <t>Eon közműfejlesztési hozzájárulás (Martinovics utca)</t>
  </si>
  <si>
    <t>2009. évi költségvetési rendelet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</si>
  <si>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</si>
  <si>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</si>
  <si>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</si>
  <si>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</si>
  <si>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</si>
  <si>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</si>
  <si>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>Polgármesteri Hivatal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</si>
  <si>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</si>
  <si>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</si>
  <si>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</si>
  <si>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</si>
  <si>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</si>
  <si>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</si>
  <si>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</si>
  <si>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</si>
  <si>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</si>
  <si>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</si>
  <si>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</si>
  <si>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     f.) Felhalmozási kölcsön nyújtása</t>
  </si>
  <si>
    <t>Vörösmarty utca 39. szám előtti gyalogátkelőhely kiépítése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</si>
  <si>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</si>
  <si>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</si>
  <si>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</si>
  <si>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</si>
  <si>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</si>
  <si>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</si>
  <si>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</si>
  <si>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</si>
  <si>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</si>
  <si>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</si>
  <si>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</si>
  <si>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</si>
  <si>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</si>
  <si>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</si>
  <si>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</si>
  <si>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</si>
  <si>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</si>
  <si>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</si>
  <si>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</si>
  <si>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</si>
  <si>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</si>
  <si>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</si>
  <si>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</si>
  <si>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</si>
  <si>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</si>
  <si>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</si>
  <si>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</si>
  <si>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</si>
  <si>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</si>
  <si>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</si>
  <si>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</si>
  <si>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</si>
  <si>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</si>
  <si>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</si>
  <si>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</si>
  <si>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</si>
  <si>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</si>
  <si>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</si>
  <si>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GAMESZ és intézményei felhalmozási bev. összesen: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</si>
  <si>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</si>
  <si>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</si>
  <si>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</si>
  <si>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</si>
  <si>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</si>
  <si>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Saját v. bérelt ingatlan hasznosítása (parkolási rendszer üzemeltetése)</t>
  </si>
  <si>
    <t>Számítástechnikai eszközök beszerzése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</si>
  <si>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</si>
  <si>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</si>
  <si>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</si>
  <si>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</si>
  <si>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</si>
  <si>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</si>
  <si>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</si>
  <si>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</si>
  <si>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>Pedagógus</t>
  </si>
  <si>
    <t>Kollégium</t>
  </si>
  <si>
    <t>Bibó AGSZ. összesen:</t>
  </si>
  <si>
    <t>Illyés Gyula Ált. és M. Isk.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</si>
  <si>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</si>
  <si>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</si>
  <si>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</si>
  <si>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</si>
  <si>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</si>
  <si>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</si>
  <si>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</si>
  <si>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Teréz A. Szoc. Integr. Int.</t>
  </si>
  <si>
    <t>Házi segítségnyújtás</t>
  </si>
  <si>
    <t>Nappali szociális ellátás</t>
  </si>
  <si>
    <t>Védőnő</t>
  </si>
  <si>
    <t>Konyha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</si>
  <si>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</si>
  <si>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</si>
  <si>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</si>
  <si>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</si>
  <si>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</si>
  <si>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</si>
  <si>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</si>
  <si>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</si>
  <si>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</si>
  <si>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</si>
  <si>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Gr. I. Festetics Gy. Műv. Kp. ö.:</t>
  </si>
  <si>
    <t>GAMESZ és int. összesen: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</si>
  <si>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</si>
  <si>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</si>
  <si>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</si>
  <si>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</si>
  <si>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</si>
  <si>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</si>
  <si>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</si>
  <si>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</si>
  <si>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</si>
  <si>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</si>
  <si>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</si>
  <si>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</si>
  <si>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</si>
  <si>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</si>
  <si>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</si>
  <si>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</si>
  <si>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</si>
  <si>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</si>
  <si>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</si>
  <si>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</si>
  <si>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 a.) Tárgyi eszközök, immateriális javak értékesítése</t>
  </si>
  <si>
    <t>Működési célú és egyéb bevételek össz.: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</si>
  <si>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</si>
  <si>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</si>
  <si>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</si>
  <si>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</si>
  <si>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</si>
  <si>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</si>
  <si>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</si>
  <si>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</si>
  <si>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</si>
  <si>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</si>
  <si>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</si>
  <si>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</si>
  <si>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</si>
  <si>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</si>
  <si>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</si>
  <si>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</si>
  <si>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</si>
  <si>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</si>
  <si>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IV. 1. mód</t>
  </si>
  <si>
    <t>VI.30. mód. ei.</t>
  </si>
  <si>
    <t>IV. 1. mód. ei.</t>
  </si>
  <si>
    <t>VI.30. mód. ei</t>
  </si>
  <si>
    <t>VI. 30. mód</t>
  </si>
  <si>
    <t>IV.1-jei mód. ei.</t>
  </si>
  <si>
    <t>VI.30-ai mód. ei.</t>
  </si>
  <si>
    <t>2009. IV.1-ei</t>
  </si>
  <si>
    <t>VI. 30-ai mód. ei.</t>
  </si>
  <si>
    <t>IV.1-i. mód. ei.</t>
  </si>
  <si>
    <t>VI.30-i mód. ei.</t>
  </si>
  <si>
    <t>IV-i mód. ei.</t>
  </si>
  <si>
    <t>VI.30-i mód.ei.</t>
  </si>
  <si>
    <t>IV.1-ei mód. ei.</t>
  </si>
  <si>
    <t>VI.30-i mód ei.</t>
  </si>
  <si>
    <t>Általános Iskolai oktatás, nevelés</t>
  </si>
  <si>
    <t>Támogatás</t>
  </si>
  <si>
    <t>Központosított állami támogatás</t>
  </si>
  <si>
    <t>Központosított állami támogatás összesen:</t>
  </si>
  <si>
    <t>Polgármesteri Hivatal szervezetfejlesztése (ÁROP 1.2.A/2-2008)</t>
  </si>
  <si>
    <t>IV.1-i mód. ei. ÁFA</t>
  </si>
  <si>
    <t>Mód.ö. nettó</t>
  </si>
  <si>
    <t>Mód. ö. ÁFA</t>
  </si>
  <si>
    <t>VI. 30-i mód. ei. nettó</t>
  </si>
  <si>
    <t>VI. 30-i mód. ei. ÁFA</t>
  </si>
  <si>
    <t>VI. 30-i mód. ei.  bruttó</t>
  </si>
  <si>
    <t>IV.1-i mód. ei. nettó</t>
  </si>
  <si>
    <t>Polgármesteri Hivatal szervezetfejlesztéséhez szükséges szoftver</t>
  </si>
  <si>
    <t>Légkondicionáló berendezés (rendszergazda)</t>
  </si>
  <si>
    <t>Okmányirodai beléptető rendszer</t>
  </si>
  <si>
    <t>Parkolási szoftver</t>
  </si>
  <si>
    <t>Fénymásoló beszerzés</t>
  </si>
  <si>
    <t xml:space="preserve">Önkormányzati felhalmozási kiadások mindösszesen: </t>
  </si>
  <si>
    <t>Hévízi Kist. Önk-ainak Többc. T-tól átvett pe.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</si>
  <si>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</si>
  <si>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</si>
  <si>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</si>
  <si>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</si>
  <si>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</si>
  <si>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</si>
  <si>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</si>
  <si>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</si>
  <si>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</si>
  <si>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</si>
  <si>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</si>
  <si>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</si>
  <si>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</si>
  <si>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</si>
  <si>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</si>
  <si>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</si>
  <si>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</si>
  <si>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</si>
  <si>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</si>
  <si>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</si>
  <si>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</si>
  <si>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</si>
  <si>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</si>
  <si>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</si>
  <si>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</si>
  <si>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</si>
  <si>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</si>
  <si>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</si>
  <si>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</si>
  <si>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</si>
  <si>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</si>
  <si>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</si>
  <si>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</si>
  <si>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</si>
  <si>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</si>
  <si>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</si>
  <si>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</si>
  <si>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</si>
  <si>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</si>
  <si>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</si>
  <si>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</si>
  <si>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</si>
  <si>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</si>
  <si>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        d.)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</si>
  <si>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</si>
  <si>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</si>
  <si>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Felhalmozási kölcsön-visszatérülés</t>
  </si>
  <si>
    <t>Könyv és zenemű kiadás</t>
  </si>
  <si>
    <t>Általános iskolai oktatás, nev.</t>
  </si>
  <si>
    <t>Szabó L.  utca, Vajda Á. utca felújításának terv., kivit.  (1+1 Ft pályázat)</t>
  </si>
  <si>
    <t>Brunszvik T. Napközi O. Óvoda Egregyi u. épület infrastruktúra fejl. (tetőfelújítás, szigetelés)</t>
  </si>
  <si>
    <t>Központosított állami támogatás felújításra</t>
  </si>
  <si>
    <t>Támogatás értékű felhalmozási pénzeszköz átvétel beruházásra</t>
  </si>
  <si>
    <t>Támogatás ért. felhalmoz pénzeszköz átvétel beruházásra össz:</t>
  </si>
  <si>
    <t>II/5. Teréz A. Szociális Int.Int.</t>
  </si>
  <si>
    <t>II/6. Festetics Gy.M.Kp.</t>
  </si>
  <si>
    <t>II/3. Illyés Gy. Ált.és Műv.Isk.</t>
  </si>
  <si>
    <t>Gimnáziumi oktatás, nevelés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</si>
</sst>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6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20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" xfId="20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3" fontId="1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20" applyFont="1" applyBorder="1" applyAlignment="1">
      <alignment horizontal="center" textRotation="90"/>
      <protection/>
    </xf>
    <xf numFmtId="0" fontId="7" fillId="0" borderId="0" xfId="0" applyFont="1" applyBorder="1" applyAlignment="1">
      <alignment/>
    </xf>
    <xf numFmtId="0" fontId="24" fillId="0" borderId="0" xfId="20" applyFont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5" fillId="0" borderId="2" xfId="0" applyFont="1" applyBorder="1" applyAlignment="1">
      <alignment/>
    </xf>
    <xf numFmtId="0" fontId="25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25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/>
    </xf>
    <xf numFmtId="3" fontId="19" fillId="0" borderId="0" xfId="20" applyNumberFormat="1" applyFont="1">
      <alignment/>
      <protection/>
    </xf>
    <xf numFmtId="0" fontId="19" fillId="0" borderId="0" xfId="20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1" fillId="0" borderId="0" xfId="20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 vertical="center"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3" fontId="7" fillId="0" borderId="0" xfId="19" applyNumberFormat="1" applyFont="1" applyBorder="1">
      <alignment/>
      <protection/>
    </xf>
    <xf numFmtId="0" fontId="9" fillId="0" borderId="0" xfId="19" applyFont="1">
      <alignment/>
      <protection/>
    </xf>
    <xf numFmtId="0" fontId="8" fillId="0" borderId="0" xfId="19" applyFont="1" applyBorder="1">
      <alignment/>
      <protection/>
    </xf>
    <xf numFmtId="3" fontId="8" fillId="0" borderId="0" xfId="19" applyNumberFormat="1" applyFont="1" applyBorder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11" fillId="0" borderId="0" xfId="20" applyFont="1" applyFill="1" applyAlignment="1">
      <alignment horizontal="left" vertical="center" wrapText="1"/>
      <protection/>
    </xf>
    <xf numFmtId="0" fontId="2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3" fillId="0" borderId="0" xfId="0" applyFont="1" applyAlignment="1">
      <alignment horizontal="center"/>
    </xf>
    <xf numFmtId="0" fontId="10" fillId="0" borderId="1" xfId="19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wrapText="1"/>
    </xf>
    <xf numFmtId="3" fontId="11" fillId="0" borderId="5" xfId="20" applyNumberFormat="1" applyFont="1" applyBorder="1">
      <alignment/>
      <protection/>
    </xf>
    <xf numFmtId="3" fontId="11" fillId="0" borderId="6" xfId="20" applyNumberFormat="1" applyFont="1" applyBorder="1">
      <alignment/>
      <protection/>
    </xf>
    <xf numFmtId="3" fontId="4" fillId="0" borderId="5" xfId="20" applyNumberFormat="1" applyFont="1" applyBorder="1">
      <alignment/>
      <protection/>
    </xf>
    <xf numFmtId="3" fontId="4" fillId="0" borderId="6" xfId="20" applyNumberFormat="1" applyFont="1" applyBorder="1">
      <alignment/>
      <protection/>
    </xf>
    <xf numFmtId="0" fontId="11" fillId="0" borderId="0" xfId="20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11" fillId="0" borderId="0" xfId="20" applyFont="1" applyAlignment="1">
      <alignment horizontal="right"/>
      <protection/>
    </xf>
    <xf numFmtId="3" fontId="4" fillId="0" borderId="0" xfId="20" applyNumberFormat="1" applyFont="1" applyBorder="1">
      <alignment/>
      <protection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19" applyFont="1" applyBorder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textRotation="90" wrapText="1"/>
      <protection/>
    </xf>
    <xf numFmtId="0" fontId="4" fillId="0" borderId="11" xfId="19" applyFont="1" applyBorder="1" applyAlignment="1">
      <alignment horizontal="center" vertical="center" textRotation="90" wrapText="1"/>
      <protection/>
    </xf>
    <xf numFmtId="0" fontId="4" fillId="0" borderId="12" xfId="19" applyFont="1" applyBorder="1" applyAlignment="1">
      <alignment horizontal="center" vertical="center" textRotation="90" wrapText="1"/>
      <protection/>
    </xf>
    <xf numFmtId="0" fontId="2" fillId="0" borderId="0" xfId="19" applyFont="1" applyAlignment="1">
      <alignment horizontal="center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14" xfId="19" applyFont="1" applyBorder="1" applyAlignment="1">
      <alignment horizontal="center" vertical="center" wrapText="1"/>
      <protection/>
    </xf>
    <xf numFmtId="0" fontId="4" fillId="0" borderId="15" xfId="1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20" applyFont="1" applyBorder="1" applyAlignment="1">
      <alignment horizontal="center"/>
      <protection/>
    </xf>
    <xf numFmtId="0" fontId="11" fillId="0" borderId="0" xfId="20" applyFont="1" applyAlignment="1">
      <alignment horizontal="right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D82"/>
  <sheetViews>
    <sheetView workbookViewId="0" topLeftCell="A1">
      <selection activeCell="A46" sqref="A46"/>
    </sheetView>
  </sheetViews>
  <sheetFormatPr defaultColWidth="9.140625" defaultRowHeight="12.75"/>
  <cols>
    <col min="1" max="1" width="56.140625" style="11" customWidth="1"/>
    <col min="2" max="2" width="10.7109375" style="112" customWidth="1"/>
    <col min="3" max="3" width="9.140625" style="11" bestFit="1" customWidth="1"/>
    <col min="4" max="4" width="10.140625" style="11" bestFit="1" customWidth="1"/>
    <col min="5" max="16384" width="9.140625" style="11" customWidth="1"/>
  </cols>
  <sheetData>
    <row r="1" spans="2:4" ht="15">
      <c r="B1" s="162" t="s">
        <v>380</v>
      </c>
      <c r="C1" s="162"/>
      <c r="D1" s="162"/>
    </row>
    <row r="2" spans="1:4" ht="15">
      <c r="A2" s="161" t="s">
        <v>222</v>
      </c>
      <c r="B2" s="161"/>
      <c r="C2" s="161"/>
      <c r="D2" s="161"/>
    </row>
    <row r="3" spans="1:4" ht="15">
      <c r="A3" s="161" t="s">
        <v>276</v>
      </c>
      <c r="B3" s="161"/>
      <c r="C3" s="161"/>
      <c r="D3" s="161"/>
    </row>
    <row r="4" spans="1:4" ht="15">
      <c r="A4" s="161" t="s">
        <v>381</v>
      </c>
      <c r="B4" s="161"/>
      <c r="C4" s="161"/>
      <c r="D4" s="161"/>
    </row>
    <row r="5" spans="1:4" ht="15">
      <c r="A5" s="161" t="s">
        <v>126</v>
      </c>
      <c r="B5" s="161"/>
      <c r="C5" s="161"/>
      <c r="D5" s="161"/>
    </row>
    <row r="8" spans="1:4" ht="25.5">
      <c r="A8" s="26" t="s">
        <v>127</v>
      </c>
      <c r="B8" s="6" t="s">
        <v>432</v>
      </c>
      <c r="C8" s="6" t="s">
        <v>14</v>
      </c>
      <c r="D8" s="6" t="s">
        <v>427</v>
      </c>
    </row>
    <row r="10" ht="15">
      <c r="A10" s="113" t="s">
        <v>382</v>
      </c>
    </row>
    <row r="12" ht="15">
      <c r="A12" s="20" t="s">
        <v>70</v>
      </c>
    </row>
    <row r="13" spans="1:4" ht="15">
      <c r="A13" s="11" t="s">
        <v>399</v>
      </c>
      <c r="B13" s="114">
        <v>27670</v>
      </c>
      <c r="D13" s="31">
        <f aca="true" t="shared" si="0" ref="D13:D19">SUM(B13:C13)</f>
        <v>27670</v>
      </c>
    </row>
    <row r="14" spans="1:4" ht="15">
      <c r="A14" s="11" t="s">
        <v>89</v>
      </c>
      <c r="B14" s="114">
        <v>1300</v>
      </c>
      <c r="D14" s="31">
        <f t="shared" si="0"/>
        <v>1300</v>
      </c>
    </row>
    <row r="15" spans="1:4" ht="15">
      <c r="A15" s="11" t="s">
        <v>88</v>
      </c>
      <c r="B15" s="114">
        <v>300</v>
      </c>
      <c r="D15" s="31">
        <f t="shared" si="0"/>
        <v>300</v>
      </c>
    </row>
    <row r="16" spans="1:4" ht="15">
      <c r="A16" s="11" t="s">
        <v>496</v>
      </c>
      <c r="B16" s="114"/>
      <c r="C16" s="11">
        <v>17699</v>
      </c>
      <c r="D16" s="31">
        <f>SUM(B16:C16)</f>
        <v>17699</v>
      </c>
    </row>
    <row r="17" spans="1:4" ht="15">
      <c r="A17" s="11" t="s">
        <v>497</v>
      </c>
      <c r="B17" s="114">
        <v>14483</v>
      </c>
      <c r="C17" s="11">
        <v>-3719</v>
      </c>
      <c r="D17" s="31">
        <f t="shared" si="0"/>
        <v>10764</v>
      </c>
    </row>
    <row r="18" spans="1:4" ht="15">
      <c r="A18" s="11" t="s">
        <v>498</v>
      </c>
      <c r="B18" s="114"/>
      <c r="D18" s="31">
        <f t="shared" si="0"/>
        <v>0</v>
      </c>
    </row>
    <row r="19" spans="1:4" ht="15">
      <c r="A19" s="11" t="s">
        <v>499</v>
      </c>
      <c r="B19" s="114">
        <v>3686</v>
      </c>
      <c r="D19" s="31">
        <f t="shared" si="0"/>
        <v>3686</v>
      </c>
    </row>
    <row r="20" spans="1:4" ht="15">
      <c r="A20" s="20" t="s">
        <v>65</v>
      </c>
      <c r="B20" s="32">
        <f>SUM(B13:B19)</f>
        <v>47439</v>
      </c>
      <c r="C20" s="32">
        <f>SUM(C13:C19)</f>
        <v>13980</v>
      </c>
      <c r="D20" s="32">
        <f>SUM(D13:D19)</f>
        <v>61419</v>
      </c>
    </row>
    <row r="21" spans="1:4" ht="15">
      <c r="A21" s="11" t="s">
        <v>17</v>
      </c>
      <c r="B21" s="31">
        <v>744936</v>
      </c>
      <c r="D21" s="31">
        <f>SUM(B21:C21)</f>
        <v>744936</v>
      </c>
    </row>
    <row r="22" spans="1:4" ht="15">
      <c r="A22" s="20" t="s">
        <v>15</v>
      </c>
      <c r="B22" s="32">
        <f>SUM(B20:B21)</f>
        <v>792375</v>
      </c>
      <c r="C22" s="32">
        <f>SUM(C20:C21)</f>
        <v>13980</v>
      </c>
      <c r="D22" s="32">
        <f>SUM(D20:D21)</f>
        <v>806355</v>
      </c>
    </row>
    <row r="23" spans="2:4" ht="15">
      <c r="B23" s="114"/>
      <c r="D23" s="31"/>
    </row>
    <row r="24" spans="1:4" ht="15">
      <c r="A24" s="20" t="s">
        <v>74</v>
      </c>
      <c r="B24" s="114"/>
      <c r="D24" s="31"/>
    </row>
    <row r="25" spans="1:4" ht="15">
      <c r="A25" s="11" t="s">
        <v>87</v>
      </c>
      <c r="B25" s="114">
        <v>266327</v>
      </c>
      <c r="C25" s="11">
        <v>46000</v>
      </c>
      <c r="D25" s="31">
        <f aca="true" t="shared" si="1" ref="D25:D30">SUM(B25:C25)</f>
        <v>312327</v>
      </c>
    </row>
    <row r="26" spans="1:4" ht="15">
      <c r="A26" s="11" t="s">
        <v>383</v>
      </c>
      <c r="B26" s="114">
        <v>785424</v>
      </c>
      <c r="D26" s="31">
        <f t="shared" si="1"/>
        <v>785424</v>
      </c>
    </row>
    <row r="27" spans="1:4" ht="15">
      <c r="A27" s="11" t="s">
        <v>157</v>
      </c>
      <c r="B27" s="114"/>
      <c r="D27" s="31"/>
    </row>
    <row r="28" spans="1:4" ht="15">
      <c r="A28" s="11" t="s">
        <v>158</v>
      </c>
      <c r="B28" s="115">
        <v>825785</v>
      </c>
      <c r="C28" s="31">
        <v>14073</v>
      </c>
      <c r="D28" s="31">
        <f t="shared" si="1"/>
        <v>839858</v>
      </c>
    </row>
    <row r="29" spans="1:4" ht="15">
      <c r="A29" s="11" t="s">
        <v>160</v>
      </c>
      <c r="B29" s="114">
        <v>104097</v>
      </c>
      <c r="C29" s="31">
        <v>-3068</v>
      </c>
      <c r="D29" s="31">
        <f t="shared" si="1"/>
        <v>101029</v>
      </c>
    </row>
    <row r="30" spans="1:4" ht="15">
      <c r="A30" s="11" t="s">
        <v>159</v>
      </c>
      <c r="B30" s="114">
        <v>2475</v>
      </c>
      <c r="C30" s="31">
        <v>250</v>
      </c>
      <c r="D30" s="31">
        <f t="shared" si="1"/>
        <v>2725</v>
      </c>
    </row>
    <row r="31" spans="1:4" ht="15">
      <c r="A31" s="74" t="s">
        <v>384</v>
      </c>
      <c r="B31" s="116">
        <f>SUM(B28:B30)</f>
        <v>932357</v>
      </c>
      <c r="C31" s="116">
        <f>SUM(C28:C30)</f>
        <v>11255</v>
      </c>
      <c r="D31" s="116">
        <f>SUM(D28:D30)</f>
        <v>943612</v>
      </c>
    </row>
    <row r="32" spans="1:4" ht="15">
      <c r="A32" s="20" t="s">
        <v>71</v>
      </c>
      <c r="B32" s="32">
        <f>B25+B26+B31</f>
        <v>1984108</v>
      </c>
      <c r="C32" s="32">
        <f>C25+C26+C31</f>
        <v>57255</v>
      </c>
      <c r="D32" s="32">
        <f>D25+D26+D31</f>
        <v>2041363</v>
      </c>
    </row>
    <row r="33" spans="1:4" ht="15">
      <c r="A33" s="11" t="s">
        <v>72</v>
      </c>
      <c r="B33" s="114">
        <v>275894</v>
      </c>
      <c r="C33" s="31"/>
      <c r="D33" s="31">
        <f>SUM(B33:C33)</f>
        <v>275894</v>
      </c>
    </row>
    <row r="34" spans="1:4" ht="15">
      <c r="A34" s="20" t="s">
        <v>67</v>
      </c>
      <c r="B34" s="32">
        <f>B32+B33</f>
        <v>2260002</v>
      </c>
      <c r="C34" s="32">
        <f>C32+C33</f>
        <v>57255</v>
      </c>
      <c r="D34" s="32">
        <f>D32+D33</f>
        <v>2317257</v>
      </c>
    </row>
    <row r="35" spans="1:4" ht="15">
      <c r="A35" s="20"/>
      <c r="B35" s="32"/>
      <c r="C35" s="31"/>
      <c r="D35" s="31"/>
    </row>
    <row r="36" spans="1:4" ht="15">
      <c r="A36" s="20" t="s">
        <v>66</v>
      </c>
      <c r="B36" s="32">
        <f>B20+B32</f>
        <v>2031547</v>
      </c>
      <c r="C36" s="32">
        <f>C20+C32</f>
        <v>71235</v>
      </c>
      <c r="D36" s="32">
        <f>D20+D32</f>
        <v>2102782</v>
      </c>
    </row>
    <row r="37" spans="1:4" ht="15">
      <c r="A37" s="20"/>
      <c r="B37" s="32"/>
      <c r="C37" s="31"/>
      <c r="D37" s="31"/>
    </row>
    <row r="38" spans="1:4" ht="15">
      <c r="A38" s="20" t="s">
        <v>385</v>
      </c>
      <c r="B38" s="32">
        <f>B36+B33+B21</f>
        <v>3052377</v>
      </c>
      <c r="C38" s="32">
        <f>C36+C33+C21</f>
        <v>71235</v>
      </c>
      <c r="D38" s="32">
        <f>D36+D33+D21</f>
        <v>3123612</v>
      </c>
    </row>
    <row r="39" spans="1:4" ht="15">
      <c r="A39" s="82" t="s">
        <v>284</v>
      </c>
      <c r="B39" s="117"/>
      <c r="C39" s="31"/>
      <c r="D39" s="31"/>
    </row>
    <row r="40" spans="1:4" ht="15">
      <c r="A40" s="81" t="s">
        <v>69</v>
      </c>
      <c r="B40" s="115"/>
      <c r="C40" s="31"/>
      <c r="D40" s="31"/>
    </row>
    <row r="41" spans="1:4" ht="15">
      <c r="A41" s="81" t="s">
        <v>340</v>
      </c>
      <c r="B41" s="115">
        <v>9420</v>
      </c>
      <c r="C41" s="31"/>
      <c r="D41" s="31">
        <f>SUM(B41:C41)</f>
        <v>9420</v>
      </c>
    </row>
    <row r="42" spans="1:4" ht="15">
      <c r="A42" s="81" t="s">
        <v>164</v>
      </c>
      <c r="B42" s="115" t="s">
        <v>63</v>
      </c>
      <c r="C42" s="31"/>
      <c r="D42" s="31">
        <f>SUM(B42:C42)</f>
        <v>0</v>
      </c>
    </row>
    <row r="43" spans="1:4" ht="15">
      <c r="A43" s="81" t="s">
        <v>73</v>
      </c>
      <c r="B43" s="115"/>
      <c r="C43" s="31"/>
      <c r="D43" s="31">
        <f>SUM(B43:C43)</f>
        <v>0</v>
      </c>
    </row>
    <row r="44" spans="1:4" ht="15">
      <c r="A44" s="82" t="s">
        <v>165</v>
      </c>
      <c r="B44" s="118">
        <f>SUM(B41:B42)-B43</f>
        <v>9420</v>
      </c>
      <c r="C44" s="118">
        <f>SUM(C41:C42)-C43</f>
        <v>0</v>
      </c>
      <c r="D44" s="118">
        <f>SUM(D41:D42)-D43</f>
        <v>9420</v>
      </c>
    </row>
    <row r="45" spans="1:4" ht="15">
      <c r="A45" s="82" t="s">
        <v>386</v>
      </c>
      <c r="B45" s="118">
        <f>B38+B44</f>
        <v>3061797</v>
      </c>
      <c r="C45" s="118">
        <f>C38+C44</f>
        <v>71235</v>
      </c>
      <c r="D45" s="118">
        <f>D38+D44</f>
        <v>3133032</v>
      </c>
    </row>
    <row r="46" ht="93" customHeight="1">
      <c r="D46" s="31"/>
    </row>
    <row r="47" spans="1:4" ht="25.5">
      <c r="A47" s="26" t="s">
        <v>127</v>
      </c>
      <c r="B47" s="6" t="s">
        <v>432</v>
      </c>
      <c r="C47" s="6" t="s">
        <v>14</v>
      </c>
      <c r="D47" s="6" t="s">
        <v>427</v>
      </c>
    </row>
    <row r="48" ht="15">
      <c r="D48" s="31"/>
    </row>
    <row r="49" spans="1:4" ht="15">
      <c r="A49" s="113" t="s">
        <v>387</v>
      </c>
      <c r="B49" s="114"/>
      <c r="D49" s="31"/>
    </row>
    <row r="50" spans="1:4" ht="15">
      <c r="A50" s="119"/>
      <c r="B50" s="114"/>
      <c r="D50" s="31"/>
    </row>
    <row r="51" spans="1:4" ht="15">
      <c r="A51" s="20" t="s">
        <v>75</v>
      </c>
      <c r="B51" s="114"/>
      <c r="D51" s="31"/>
    </row>
    <row r="52" spans="1:4" ht="15">
      <c r="A52" s="11" t="s">
        <v>388</v>
      </c>
      <c r="B52" s="114">
        <v>127903</v>
      </c>
      <c r="C52" s="31">
        <v>18267</v>
      </c>
      <c r="D52" s="31">
        <f>SUM(B52:C52)</f>
        <v>146170</v>
      </c>
    </row>
    <row r="53" spans="1:4" ht="15">
      <c r="A53" s="11" t="s">
        <v>389</v>
      </c>
      <c r="B53" s="31">
        <v>395582</v>
      </c>
      <c r="C53" s="31">
        <v>16904</v>
      </c>
      <c r="D53" s="31">
        <f>SUM(B53:C53)</f>
        <v>412486</v>
      </c>
    </row>
    <row r="54" spans="1:4" ht="15">
      <c r="A54" s="11" t="s">
        <v>163</v>
      </c>
      <c r="B54" s="114"/>
      <c r="C54" s="31"/>
      <c r="D54" s="31"/>
    </row>
    <row r="55" spans="1:4" ht="15">
      <c r="A55" s="11" t="s">
        <v>162</v>
      </c>
      <c r="B55" s="114">
        <v>20</v>
      </c>
      <c r="C55" s="31"/>
      <c r="D55" s="31">
        <f>SUM(B55:C55)</f>
        <v>20</v>
      </c>
    </row>
    <row r="56" spans="1:4" ht="15">
      <c r="A56" s="11" t="s">
        <v>161</v>
      </c>
      <c r="B56" s="114">
        <v>3750</v>
      </c>
      <c r="C56" s="31"/>
      <c r="D56" s="31">
        <f>SUM(B56:C56)</f>
        <v>3750</v>
      </c>
    </row>
    <row r="57" spans="1:4" ht="15">
      <c r="A57" s="11" t="s">
        <v>295</v>
      </c>
      <c r="B57" s="114">
        <v>4000</v>
      </c>
      <c r="C57" s="31"/>
      <c r="D57" s="31">
        <f>SUM(B57:C57)</f>
        <v>4000</v>
      </c>
    </row>
    <row r="58" spans="1:4" ht="15">
      <c r="A58" s="11" t="s">
        <v>9</v>
      </c>
      <c r="B58" s="114"/>
      <c r="C58" s="31"/>
      <c r="D58" s="31"/>
    </row>
    <row r="59" spans="1:4" ht="15">
      <c r="A59" s="20" t="s">
        <v>16</v>
      </c>
      <c r="B59" s="120">
        <f>SUM(B52:B58)</f>
        <v>531255</v>
      </c>
      <c r="C59" s="120">
        <f>SUM(C52:C58)</f>
        <v>35171</v>
      </c>
      <c r="D59" s="120">
        <f>SUM(D52:D58)</f>
        <v>566426</v>
      </c>
    </row>
    <row r="60" spans="1:4" ht="15">
      <c r="A60" s="20"/>
      <c r="B60" s="120"/>
      <c r="C60" s="31"/>
      <c r="D60" s="31"/>
    </row>
    <row r="61" spans="1:4" ht="15">
      <c r="A61" s="20" t="s">
        <v>76</v>
      </c>
      <c r="B61" s="114"/>
      <c r="C61" s="31"/>
      <c r="D61" s="31"/>
    </row>
    <row r="62" spans="1:4" ht="15">
      <c r="A62" s="11" t="s">
        <v>390</v>
      </c>
      <c r="B62" s="114">
        <v>862262</v>
      </c>
      <c r="C62" s="31">
        <v>34905</v>
      </c>
      <c r="D62" s="31">
        <f aca="true" t="shared" si="2" ref="D62:D68">SUM(B62:C62)</f>
        <v>897167</v>
      </c>
    </row>
    <row r="63" spans="1:4" ht="15">
      <c r="A63" s="11" t="s">
        <v>391</v>
      </c>
      <c r="B63" s="114">
        <v>247838</v>
      </c>
      <c r="C63" s="31">
        <v>10770</v>
      </c>
      <c r="D63" s="31">
        <f t="shared" si="2"/>
        <v>258608</v>
      </c>
    </row>
    <row r="64" spans="1:4" ht="15">
      <c r="A64" s="11" t="s">
        <v>392</v>
      </c>
      <c r="B64" s="114">
        <v>518028</v>
      </c>
      <c r="C64" s="31">
        <v>33360</v>
      </c>
      <c r="D64" s="31">
        <f t="shared" si="2"/>
        <v>551388</v>
      </c>
    </row>
    <row r="65" spans="1:4" ht="15">
      <c r="A65" s="11" t="s">
        <v>393</v>
      </c>
      <c r="B65" s="114">
        <v>52646</v>
      </c>
      <c r="C65" s="31">
        <v>74</v>
      </c>
      <c r="D65" s="31">
        <f t="shared" si="2"/>
        <v>52720</v>
      </c>
    </row>
    <row r="66" spans="1:4" ht="15">
      <c r="A66" s="11" t="s">
        <v>394</v>
      </c>
      <c r="B66" s="114">
        <v>76905</v>
      </c>
      <c r="C66" s="31">
        <v>616</v>
      </c>
      <c r="D66" s="31">
        <f t="shared" si="2"/>
        <v>77521</v>
      </c>
    </row>
    <row r="67" spans="1:4" ht="15">
      <c r="A67" s="11" t="s">
        <v>395</v>
      </c>
      <c r="B67" s="114">
        <v>2400</v>
      </c>
      <c r="C67" s="31"/>
      <c r="D67" s="31">
        <f t="shared" si="2"/>
        <v>2400</v>
      </c>
    </row>
    <row r="68" spans="1:4" ht="15">
      <c r="A68" s="11" t="s">
        <v>396</v>
      </c>
      <c r="B68" s="114">
        <v>34635</v>
      </c>
      <c r="C68" s="31">
        <v>180</v>
      </c>
      <c r="D68" s="31">
        <f t="shared" si="2"/>
        <v>34815</v>
      </c>
    </row>
    <row r="69" spans="1:4" ht="15">
      <c r="A69" s="20" t="s">
        <v>84</v>
      </c>
      <c r="B69" s="120">
        <f>SUM(B62:B68)</f>
        <v>1794714</v>
      </c>
      <c r="C69" s="120">
        <f>SUM(C62:C68)</f>
        <v>79905</v>
      </c>
      <c r="D69" s="120">
        <f>SUM(D62:D68)</f>
        <v>1874619</v>
      </c>
    </row>
    <row r="70" spans="1:4" ht="15">
      <c r="A70" s="20" t="s">
        <v>397</v>
      </c>
      <c r="B70" s="120">
        <f>B59+B69</f>
        <v>2325969</v>
      </c>
      <c r="C70" s="120">
        <f>C59+C69</f>
        <v>115076</v>
      </c>
      <c r="D70" s="120">
        <f>D59+D69</f>
        <v>2441045</v>
      </c>
    </row>
    <row r="71" spans="1:4" ht="15">
      <c r="A71" s="20"/>
      <c r="B71" s="120"/>
      <c r="C71" s="31"/>
      <c r="D71" s="31"/>
    </row>
    <row r="72" spans="1:4" ht="15">
      <c r="A72" s="20" t="s">
        <v>284</v>
      </c>
      <c r="B72" s="114"/>
      <c r="C72" s="31"/>
      <c r="D72" s="31"/>
    </row>
    <row r="73" spans="1:4" ht="15">
      <c r="A73" s="11" t="s">
        <v>166</v>
      </c>
      <c r="B73" s="114"/>
      <c r="C73" s="31"/>
      <c r="D73" s="31"/>
    </row>
    <row r="74" spans="1:4" ht="15">
      <c r="A74" s="11" t="s">
        <v>146</v>
      </c>
      <c r="B74" s="114">
        <v>37500</v>
      </c>
      <c r="C74" s="31"/>
      <c r="D74" s="31">
        <f>SUM(B74:C74)</f>
        <v>37500</v>
      </c>
    </row>
    <row r="75" spans="1:4" ht="15">
      <c r="A75" s="11" t="s">
        <v>147</v>
      </c>
      <c r="B75" s="114"/>
      <c r="C75" s="31"/>
      <c r="D75" s="31"/>
    </row>
    <row r="76" spans="1:4" ht="15">
      <c r="A76" s="20" t="s">
        <v>148</v>
      </c>
      <c r="B76" s="120">
        <f>SUM(B74:B75)</f>
        <v>37500</v>
      </c>
      <c r="C76" s="120">
        <f>SUM(C74:C75)</f>
        <v>0</v>
      </c>
      <c r="D76" s="120">
        <f>SUM(D74:D75)</f>
        <v>37500</v>
      </c>
    </row>
    <row r="77" spans="1:4" ht="15">
      <c r="A77" s="20"/>
      <c r="B77" s="120"/>
      <c r="C77" s="31"/>
      <c r="D77" s="31"/>
    </row>
    <row r="78" spans="1:4" ht="15">
      <c r="A78" s="20" t="s">
        <v>201</v>
      </c>
      <c r="B78" s="120">
        <v>698328</v>
      </c>
      <c r="C78" s="32">
        <v>-43841</v>
      </c>
      <c r="D78" s="32">
        <f>SUM(B78:C78)</f>
        <v>654487</v>
      </c>
    </row>
    <row r="79" spans="1:4" ht="15">
      <c r="A79" s="20"/>
      <c r="B79" s="120"/>
      <c r="C79" s="31"/>
      <c r="D79" s="31"/>
    </row>
    <row r="80" spans="1:4" ht="15">
      <c r="A80" s="20" t="s">
        <v>398</v>
      </c>
      <c r="B80" s="120">
        <f>B70+B75+B78+B74</f>
        <v>3061797</v>
      </c>
      <c r="C80" s="120">
        <f>C70+C75+C78+C74</f>
        <v>71235</v>
      </c>
      <c r="D80" s="120">
        <f>D70+D75+D78+D74</f>
        <v>3133032</v>
      </c>
    </row>
    <row r="82" ht="15">
      <c r="B82" s="31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D30"/>
  <sheetViews>
    <sheetView workbookViewId="0" topLeftCell="A1">
      <selection activeCell="A6" sqref="A6"/>
    </sheetView>
  </sheetViews>
  <sheetFormatPr defaultColWidth="9.140625" defaultRowHeight="12.75"/>
  <cols>
    <col min="1" max="1" width="54.00390625" style="1" customWidth="1"/>
    <col min="2" max="2" width="8.7109375" style="1" customWidth="1"/>
    <col min="3" max="3" width="10.7109375" style="1" customWidth="1"/>
    <col min="4" max="4" width="11.140625" style="1" customWidth="1"/>
    <col min="5" max="16384" width="9.140625" style="1" customWidth="1"/>
  </cols>
  <sheetData>
    <row r="1" spans="1:4" ht="15.75">
      <c r="A1" s="178" t="s">
        <v>216</v>
      </c>
      <c r="B1" s="178"/>
      <c r="C1" s="178"/>
      <c r="D1" s="178"/>
    </row>
    <row r="2" spans="1:4" ht="15" customHeight="1">
      <c r="A2" s="177" t="s">
        <v>222</v>
      </c>
      <c r="B2" s="177"/>
      <c r="C2" s="177"/>
      <c r="D2" s="177"/>
    </row>
    <row r="3" spans="1:4" ht="15" customHeight="1">
      <c r="A3" s="177" t="s">
        <v>276</v>
      </c>
      <c r="B3" s="177"/>
      <c r="C3" s="177"/>
      <c r="D3" s="177"/>
    </row>
    <row r="4" spans="1:4" ht="15" customHeight="1">
      <c r="A4" s="177" t="s">
        <v>258</v>
      </c>
      <c r="B4" s="177"/>
      <c r="C4" s="177"/>
      <c r="D4" s="177"/>
    </row>
    <row r="5" spans="1:4" ht="15" customHeight="1">
      <c r="A5" s="177" t="s">
        <v>126</v>
      </c>
      <c r="B5" s="177"/>
      <c r="C5" s="177"/>
      <c r="D5" s="177"/>
    </row>
    <row r="6" s="10" customFormat="1" ht="19.5" customHeight="1"/>
    <row r="7" spans="1:2" s="10" customFormat="1" ht="19.5" customHeight="1">
      <c r="A7" s="4"/>
      <c r="B7" s="4"/>
    </row>
    <row r="8" spans="1:4" ht="28.5">
      <c r="A8" s="5" t="s">
        <v>127</v>
      </c>
      <c r="B8" s="26" t="s">
        <v>55</v>
      </c>
      <c r="C8" s="26" t="s">
        <v>14</v>
      </c>
      <c r="D8" s="26" t="s">
        <v>425</v>
      </c>
    </row>
    <row r="9" spans="1:2" ht="19.5" customHeight="1">
      <c r="A9" s="27"/>
      <c r="B9" s="27"/>
    </row>
    <row r="10" ht="19.5" customHeight="1">
      <c r="A10" s="54" t="s">
        <v>259</v>
      </c>
    </row>
    <row r="11" ht="19.5" customHeight="1">
      <c r="A11" s="28" t="s">
        <v>319</v>
      </c>
    </row>
    <row r="12" spans="1:4" ht="19.5" customHeight="1">
      <c r="A12" s="1" t="s">
        <v>260</v>
      </c>
      <c r="B12" s="8">
        <v>508168</v>
      </c>
      <c r="C12" s="8">
        <v>-17867</v>
      </c>
      <c r="D12" s="8">
        <f>SUM(B12:C12)</f>
        <v>490301</v>
      </c>
    </row>
    <row r="13" spans="1:4" ht="19.5" customHeight="1">
      <c r="A13" s="1" t="s">
        <v>196</v>
      </c>
      <c r="B13" s="8">
        <v>35000</v>
      </c>
      <c r="C13" s="8"/>
      <c r="D13" s="8">
        <f aca="true" t="shared" si="0" ref="D13:D25">SUM(B13:C13)</f>
        <v>35000</v>
      </c>
    </row>
    <row r="14" spans="1:4" ht="19.5" customHeight="1">
      <c r="A14" s="1" t="s">
        <v>261</v>
      </c>
      <c r="B14" s="8">
        <v>2000</v>
      </c>
      <c r="C14" s="8"/>
      <c r="D14" s="8">
        <f t="shared" si="0"/>
        <v>2000</v>
      </c>
    </row>
    <row r="15" spans="1:4" ht="19.5" customHeight="1">
      <c r="A15" s="1" t="s">
        <v>8</v>
      </c>
      <c r="B15" s="8">
        <v>1000</v>
      </c>
      <c r="C15" s="8"/>
      <c r="D15" s="8">
        <f t="shared" si="0"/>
        <v>1000</v>
      </c>
    </row>
    <row r="16" spans="1:4" ht="19.5" customHeight="1">
      <c r="A16" s="1" t="s">
        <v>108</v>
      </c>
      <c r="B16" s="8">
        <v>2000</v>
      </c>
      <c r="C16" s="8"/>
      <c r="D16" s="8">
        <f t="shared" si="0"/>
        <v>2000</v>
      </c>
    </row>
    <row r="17" spans="1:4" ht="19.5" customHeight="1">
      <c r="A17" s="1" t="s">
        <v>109</v>
      </c>
      <c r="B17" s="8">
        <v>3000</v>
      </c>
      <c r="C17" s="8"/>
      <c r="D17" s="8">
        <f t="shared" si="0"/>
        <v>3000</v>
      </c>
    </row>
    <row r="18" spans="1:4" ht="19.5" customHeight="1">
      <c r="A18" s="1" t="s">
        <v>174</v>
      </c>
      <c r="B18" s="8">
        <v>54215</v>
      </c>
      <c r="C18" s="8"/>
      <c r="D18" s="8">
        <f t="shared" si="0"/>
        <v>54215</v>
      </c>
    </row>
    <row r="19" spans="1:4" ht="19.5" customHeight="1">
      <c r="A19" s="1" t="s">
        <v>110</v>
      </c>
      <c r="B19" s="8">
        <v>75000</v>
      </c>
      <c r="C19" s="8">
        <v>-38811</v>
      </c>
      <c r="D19" s="8">
        <f t="shared" si="0"/>
        <v>36189</v>
      </c>
    </row>
    <row r="20" spans="1:4" ht="19.5" customHeight="1">
      <c r="A20" s="55" t="s">
        <v>262</v>
      </c>
      <c r="B20" s="8">
        <v>2310</v>
      </c>
      <c r="C20" s="8">
        <v>-466</v>
      </c>
      <c r="D20" s="8">
        <f t="shared" si="0"/>
        <v>1844</v>
      </c>
    </row>
    <row r="21" spans="1:4" s="72" customFormat="1" ht="30">
      <c r="A21" s="105" t="s">
        <v>145</v>
      </c>
      <c r="B21" s="8">
        <v>2000</v>
      </c>
      <c r="C21" s="29"/>
      <c r="D21" s="8">
        <f t="shared" si="0"/>
        <v>2000</v>
      </c>
    </row>
    <row r="22" spans="1:4" s="7" customFormat="1" ht="19.5" customHeight="1">
      <c r="A22" s="56" t="s">
        <v>263</v>
      </c>
      <c r="B22" s="9">
        <f>SUM(B12:B21)</f>
        <v>684693</v>
      </c>
      <c r="C22" s="9">
        <f>SUM(C12:C21)</f>
        <v>-57144</v>
      </c>
      <c r="D22" s="9">
        <f>SUM(D12:D21)</f>
        <v>627549</v>
      </c>
    </row>
    <row r="23" spans="1:4" ht="19.5" customHeight="1">
      <c r="A23" s="55"/>
      <c r="B23" s="8"/>
      <c r="C23" s="8"/>
      <c r="D23" s="8">
        <f t="shared" si="0"/>
        <v>0</v>
      </c>
    </row>
    <row r="24" spans="1:4" ht="19.5" customHeight="1">
      <c r="A24" s="54" t="s">
        <v>264</v>
      </c>
      <c r="B24" s="8"/>
      <c r="C24" s="8"/>
      <c r="D24" s="8">
        <f t="shared" si="0"/>
        <v>0</v>
      </c>
    </row>
    <row r="25" spans="1:4" ht="19.5" customHeight="1">
      <c r="A25" s="1" t="s">
        <v>265</v>
      </c>
      <c r="B25" s="8">
        <v>13635</v>
      </c>
      <c r="C25" s="8">
        <v>13303</v>
      </c>
      <c r="D25" s="8">
        <f t="shared" si="0"/>
        <v>26938</v>
      </c>
    </row>
    <row r="26" spans="1:4" s="7" customFormat="1" ht="19.5" customHeight="1">
      <c r="A26" s="7" t="s">
        <v>266</v>
      </c>
      <c r="B26" s="9">
        <f>SUM(B25:B25)</f>
        <v>13635</v>
      </c>
      <c r="C26" s="9">
        <f>SUM(C25:C25)</f>
        <v>13303</v>
      </c>
      <c r="D26" s="9">
        <f>SUM(D25:D25)</f>
        <v>26938</v>
      </c>
    </row>
    <row r="27" spans="2:4" ht="19.5" customHeight="1">
      <c r="B27" s="8"/>
      <c r="C27" s="8"/>
      <c r="D27" s="8"/>
    </row>
    <row r="28" spans="1:4" s="7" customFormat="1" ht="19.5" customHeight="1">
      <c r="A28" s="7" t="s">
        <v>267</v>
      </c>
      <c r="B28" s="9">
        <f>B22+B26</f>
        <v>698328</v>
      </c>
      <c r="C28" s="9">
        <f>C22+C26</f>
        <v>-43841</v>
      </c>
      <c r="D28" s="9">
        <f>D22+D26</f>
        <v>654487</v>
      </c>
    </row>
    <row r="29" s="7" customFormat="1" ht="19.5" customHeight="1">
      <c r="B29" s="9"/>
    </row>
    <row r="30" ht="19.5" customHeight="1">
      <c r="A30" s="57"/>
    </row>
    <row r="31" ht="1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Q17"/>
  <sheetViews>
    <sheetView workbookViewId="0" topLeftCell="A1">
      <selection activeCell="A6" sqref="A6"/>
    </sheetView>
  </sheetViews>
  <sheetFormatPr defaultColWidth="9.140625" defaultRowHeight="12.75"/>
  <cols>
    <col min="1" max="1" width="4.140625" style="1" customWidth="1"/>
    <col min="2" max="2" width="24.57421875" style="1" customWidth="1"/>
    <col min="3" max="3" width="8.421875" style="1" bestFit="1" customWidth="1"/>
    <col min="4" max="4" width="6.140625" style="1" bestFit="1" customWidth="1"/>
    <col min="5" max="5" width="8.421875" style="1" bestFit="1" customWidth="1"/>
    <col min="6" max="6" width="7.28125" style="1" bestFit="1" customWidth="1"/>
    <col min="7" max="7" width="5.00390625" style="1" customWidth="1"/>
    <col min="8" max="8" width="8.8515625" style="1" customWidth="1"/>
    <col min="9" max="9" width="8.421875" style="1" bestFit="1" customWidth="1"/>
    <col min="10" max="10" width="7.28125" style="1" bestFit="1" customWidth="1"/>
    <col min="11" max="11" width="11.28125" style="1" bestFit="1" customWidth="1"/>
    <col min="12" max="12" width="6.7109375" style="1" customWidth="1"/>
    <col min="13" max="13" width="6.140625" style="1" bestFit="1" customWidth="1"/>
    <col min="14" max="14" width="6.7109375" style="1" customWidth="1"/>
    <col min="15" max="15" width="9.00390625" style="1" customWidth="1"/>
    <col min="16" max="16" width="7.00390625" style="1" bestFit="1" customWidth="1"/>
    <col min="17" max="17" width="8.57421875" style="1" customWidth="1"/>
    <col min="18" max="16384" width="9.140625" style="1" customWidth="1"/>
  </cols>
  <sheetData>
    <row r="1" spans="9:17" ht="15.75">
      <c r="I1" s="178" t="s">
        <v>91</v>
      </c>
      <c r="J1" s="178"/>
      <c r="K1" s="178"/>
      <c r="L1" s="178"/>
      <c r="M1" s="178"/>
      <c r="N1" s="178"/>
      <c r="O1" s="178"/>
      <c r="P1" s="178"/>
      <c r="Q1" s="178"/>
    </row>
    <row r="2" spans="1:17" ht="15.75">
      <c r="A2" s="177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5.75">
      <c r="A3" s="177" t="s">
        <v>276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5.75">
      <c r="A4" s="177" t="s">
        <v>92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ht="19.5" customHeight="1">
      <c r="A5" s="177" t="s">
        <v>126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ht="19.5" customHeight="1"/>
    <row r="7" ht="19.5" customHeight="1"/>
    <row r="8" spans="1:17" s="7" customFormat="1" ht="19.5" customHeight="1">
      <c r="A8" s="211" t="s">
        <v>127</v>
      </c>
      <c r="B8" s="211"/>
      <c r="C8" s="213" t="s">
        <v>93</v>
      </c>
      <c r="D8" s="213"/>
      <c r="E8" s="213"/>
      <c r="F8" s="213"/>
      <c r="G8" s="213"/>
      <c r="H8" s="213"/>
      <c r="I8" s="213"/>
      <c r="J8" s="213"/>
      <c r="K8" s="213"/>
      <c r="L8" s="214" t="s">
        <v>94</v>
      </c>
      <c r="M8" s="215"/>
      <c r="N8" s="216"/>
      <c r="O8" s="211" t="s">
        <v>228</v>
      </c>
      <c r="P8" s="211"/>
      <c r="Q8" s="211"/>
    </row>
    <row r="9" spans="1:17" s="7" customFormat="1" ht="19.5" customHeight="1">
      <c r="A9" s="211"/>
      <c r="B9" s="211"/>
      <c r="C9" s="212" t="s">
        <v>95</v>
      </c>
      <c r="D9" s="212"/>
      <c r="E9" s="212"/>
      <c r="F9" s="212" t="s">
        <v>0</v>
      </c>
      <c r="G9" s="212"/>
      <c r="H9" s="212"/>
      <c r="I9" s="212" t="s">
        <v>198</v>
      </c>
      <c r="J9" s="212"/>
      <c r="K9" s="212"/>
      <c r="L9" s="217"/>
      <c r="M9" s="218"/>
      <c r="N9" s="219"/>
      <c r="O9" s="211"/>
      <c r="P9" s="211"/>
      <c r="Q9" s="211"/>
    </row>
    <row r="10" spans="1:17" ht="38.25">
      <c r="A10" s="211"/>
      <c r="B10" s="211"/>
      <c r="C10" s="6" t="s">
        <v>432</v>
      </c>
      <c r="D10" s="6" t="s">
        <v>19</v>
      </c>
      <c r="E10" s="6" t="s">
        <v>433</v>
      </c>
      <c r="F10" s="6" t="s">
        <v>432</v>
      </c>
      <c r="G10" s="6" t="s">
        <v>19</v>
      </c>
      <c r="H10" s="6" t="s">
        <v>433</v>
      </c>
      <c r="I10" s="6" t="s">
        <v>432</v>
      </c>
      <c r="J10" s="6" t="s">
        <v>19</v>
      </c>
      <c r="K10" s="6" t="s">
        <v>433</v>
      </c>
      <c r="L10" s="6" t="s">
        <v>432</v>
      </c>
      <c r="M10" s="6" t="s">
        <v>19</v>
      </c>
      <c r="N10" s="6" t="s">
        <v>433</v>
      </c>
      <c r="O10" s="6" t="s">
        <v>432</v>
      </c>
      <c r="P10" s="6" t="s">
        <v>19</v>
      </c>
      <c r="Q10" s="6" t="s">
        <v>433</v>
      </c>
    </row>
    <row r="11" spans="1:17" ht="30" customHeight="1">
      <c r="A11" s="1" t="s">
        <v>96</v>
      </c>
      <c r="B11" s="11" t="s">
        <v>233</v>
      </c>
      <c r="C11" s="31">
        <v>11425</v>
      </c>
      <c r="D11" s="31"/>
      <c r="E11" s="31">
        <f aca="true" t="shared" si="0" ref="E11:E16">SUM(C11:D11)</f>
        <v>11425</v>
      </c>
      <c r="F11" s="31"/>
      <c r="G11" s="31"/>
      <c r="H11" s="31"/>
      <c r="I11" s="31">
        <v>225537</v>
      </c>
      <c r="J11" s="31">
        <v>-19143</v>
      </c>
      <c r="K11" s="31">
        <f aca="true" t="shared" si="1" ref="K11:K16">SUM(I11:J11)</f>
        <v>206394</v>
      </c>
      <c r="L11" s="31">
        <v>1000</v>
      </c>
      <c r="M11" s="31">
        <v>2844</v>
      </c>
      <c r="N11" s="31">
        <f>SUM(L11:M11)</f>
        <v>3844</v>
      </c>
      <c r="O11" s="31">
        <f aca="true" t="shared" si="2" ref="O11:O16">C11+F11+I11+L11</f>
        <v>237962</v>
      </c>
      <c r="P11" s="31">
        <f aca="true" t="shared" si="3" ref="P11:Q16">D11+G11+J11+M11</f>
        <v>-16299</v>
      </c>
      <c r="Q11" s="31">
        <f t="shared" si="3"/>
        <v>221663</v>
      </c>
    </row>
    <row r="12" spans="1:17" ht="30" customHeight="1">
      <c r="A12" s="1" t="s">
        <v>97</v>
      </c>
      <c r="B12" s="11" t="s">
        <v>350</v>
      </c>
      <c r="C12" s="31">
        <v>73419</v>
      </c>
      <c r="D12" s="31">
        <v>190</v>
      </c>
      <c r="E12" s="31">
        <f t="shared" si="0"/>
        <v>73609</v>
      </c>
      <c r="F12" s="31"/>
      <c r="G12" s="31"/>
      <c r="H12" s="31"/>
      <c r="I12" s="31">
        <v>58872</v>
      </c>
      <c r="J12" s="31">
        <v>4226</v>
      </c>
      <c r="K12" s="31">
        <f t="shared" si="1"/>
        <v>63098</v>
      </c>
      <c r="L12" s="31"/>
      <c r="M12" s="31"/>
      <c r="N12" s="31"/>
      <c r="O12" s="31">
        <f t="shared" si="2"/>
        <v>132291</v>
      </c>
      <c r="P12" s="31">
        <f t="shared" si="3"/>
        <v>4416</v>
      </c>
      <c r="Q12" s="31">
        <f t="shared" si="3"/>
        <v>136707</v>
      </c>
    </row>
    <row r="13" spans="1:17" ht="30" customHeight="1">
      <c r="A13" s="1" t="s">
        <v>98</v>
      </c>
      <c r="B13" s="11" t="s">
        <v>56</v>
      </c>
      <c r="C13" s="31">
        <v>88634</v>
      </c>
      <c r="D13" s="31">
        <v>401</v>
      </c>
      <c r="E13" s="31">
        <f t="shared" si="0"/>
        <v>89035</v>
      </c>
      <c r="F13" s="31">
        <v>20305</v>
      </c>
      <c r="G13" s="31">
        <v>36</v>
      </c>
      <c r="H13" s="31">
        <f>SUM(F13:G13)</f>
        <v>20341</v>
      </c>
      <c r="I13" s="31">
        <v>138087</v>
      </c>
      <c r="J13" s="31">
        <v>7753</v>
      </c>
      <c r="K13" s="31">
        <f t="shared" si="1"/>
        <v>145840</v>
      </c>
      <c r="L13" s="31"/>
      <c r="M13" s="31"/>
      <c r="N13" s="31">
        <f>SUM(L13:M13)</f>
        <v>0</v>
      </c>
      <c r="O13" s="31">
        <f t="shared" si="2"/>
        <v>247026</v>
      </c>
      <c r="P13" s="31">
        <f t="shared" si="3"/>
        <v>8190</v>
      </c>
      <c r="Q13" s="31">
        <f t="shared" si="3"/>
        <v>255216</v>
      </c>
    </row>
    <row r="14" spans="1:17" ht="30" customHeight="1">
      <c r="A14" s="1" t="s">
        <v>99</v>
      </c>
      <c r="B14" s="11" t="s">
        <v>57</v>
      </c>
      <c r="C14" s="31">
        <v>36819</v>
      </c>
      <c r="D14" s="31"/>
      <c r="E14" s="31">
        <f t="shared" si="0"/>
        <v>36819</v>
      </c>
      <c r="F14" s="31">
        <v>7148</v>
      </c>
      <c r="G14" s="31">
        <v>-36</v>
      </c>
      <c r="H14" s="31">
        <f>SUM(F14:G14)</f>
        <v>7112</v>
      </c>
      <c r="I14" s="31">
        <v>57646</v>
      </c>
      <c r="J14" s="31">
        <v>3089</v>
      </c>
      <c r="K14" s="31">
        <f t="shared" si="1"/>
        <v>60735</v>
      </c>
      <c r="L14" s="31"/>
      <c r="M14" s="31"/>
      <c r="N14" s="31">
        <f>SUM(L14:M14)</f>
        <v>0</v>
      </c>
      <c r="O14" s="31">
        <f t="shared" si="2"/>
        <v>101613</v>
      </c>
      <c r="P14" s="31">
        <f t="shared" si="3"/>
        <v>3053</v>
      </c>
      <c r="Q14" s="31">
        <f t="shared" si="3"/>
        <v>104666</v>
      </c>
    </row>
    <row r="15" spans="1:17" ht="30" customHeight="1">
      <c r="A15" s="1" t="s">
        <v>100</v>
      </c>
      <c r="B15" s="11" t="s">
        <v>58</v>
      </c>
      <c r="C15" s="31">
        <v>63192</v>
      </c>
      <c r="D15" s="31"/>
      <c r="E15" s="31">
        <f t="shared" si="0"/>
        <v>63192</v>
      </c>
      <c r="F15" s="31">
        <v>7958</v>
      </c>
      <c r="G15" s="31"/>
      <c r="H15" s="31">
        <f>SUM(F15:G15)</f>
        <v>7958</v>
      </c>
      <c r="I15" s="31">
        <v>39472</v>
      </c>
      <c r="J15" s="31">
        <v>4203</v>
      </c>
      <c r="K15" s="31">
        <f t="shared" si="1"/>
        <v>43675</v>
      </c>
      <c r="L15" s="31">
        <v>400</v>
      </c>
      <c r="M15" s="31">
        <v>480</v>
      </c>
      <c r="N15" s="31">
        <f>SUM(L15:M15)</f>
        <v>880</v>
      </c>
      <c r="O15" s="31">
        <f t="shared" si="2"/>
        <v>111022</v>
      </c>
      <c r="P15" s="31">
        <f t="shared" si="3"/>
        <v>4683</v>
      </c>
      <c r="Q15" s="31">
        <f t="shared" si="3"/>
        <v>115705</v>
      </c>
    </row>
    <row r="16" spans="1:17" ht="30" customHeight="1">
      <c r="A16" s="1" t="s">
        <v>143</v>
      </c>
      <c r="B16" s="11" t="s">
        <v>59</v>
      </c>
      <c r="C16" s="31">
        <v>5257</v>
      </c>
      <c r="D16" s="31">
        <v>1000</v>
      </c>
      <c r="E16" s="31">
        <f t="shared" si="0"/>
        <v>6257</v>
      </c>
      <c r="F16" s="31">
        <v>3540</v>
      </c>
      <c r="G16" s="31"/>
      <c r="H16" s="31">
        <f>SUM(F16:G16)</f>
        <v>3540</v>
      </c>
      <c r="I16" s="31">
        <v>49790</v>
      </c>
      <c r="J16" s="31">
        <v>1465</v>
      </c>
      <c r="K16" s="31">
        <f t="shared" si="1"/>
        <v>51255</v>
      </c>
      <c r="L16" s="31">
        <v>200</v>
      </c>
      <c r="M16" s="31"/>
      <c r="N16" s="31">
        <f>SUM(L16:M16)</f>
        <v>200</v>
      </c>
      <c r="O16" s="31">
        <f t="shared" si="2"/>
        <v>58787</v>
      </c>
      <c r="P16" s="31">
        <f t="shared" si="3"/>
        <v>2465</v>
      </c>
      <c r="Q16" s="31">
        <f t="shared" si="3"/>
        <v>61252</v>
      </c>
    </row>
    <row r="17" spans="2:17" s="7" customFormat="1" ht="31.5">
      <c r="B17" s="56" t="s">
        <v>101</v>
      </c>
      <c r="C17" s="32">
        <f aca="true" t="shared" si="4" ref="C17:Q17">SUM(C11:C16)</f>
        <v>278746</v>
      </c>
      <c r="D17" s="32">
        <f t="shared" si="4"/>
        <v>1591</v>
      </c>
      <c r="E17" s="32">
        <f t="shared" si="4"/>
        <v>280337</v>
      </c>
      <c r="F17" s="32">
        <f t="shared" si="4"/>
        <v>38951</v>
      </c>
      <c r="G17" s="32">
        <f t="shared" si="4"/>
        <v>0</v>
      </c>
      <c r="H17" s="32">
        <f t="shared" si="4"/>
        <v>38951</v>
      </c>
      <c r="I17" s="32">
        <f t="shared" si="4"/>
        <v>569404</v>
      </c>
      <c r="J17" s="32">
        <f t="shared" si="4"/>
        <v>1593</v>
      </c>
      <c r="K17" s="32">
        <f t="shared" si="4"/>
        <v>570997</v>
      </c>
      <c r="L17" s="32">
        <f t="shared" si="4"/>
        <v>1600</v>
      </c>
      <c r="M17" s="32">
        <f t="shared" si="4"/>
        <v>3324</v>
      </c>
      <c r="N17" s="32">
        <f t="shared" si="4"/>
        <v>4924</v>
      </c>
      <c r="O17" s="32">
        <f t="shared" si="4"/>
        <v>888701</v>
      </c>
      <c r="P17" s="32">
        <f t="shared" si="4"/>
        <v>6508</v>
      </c>
      <c r="Q17" s="32">
        <f t="shared" si="4"/>
        <v>895209</v>
      </c>
    </row>
  </sheetData>
  <mergeCells count="12">
    <mergeCell ref="A4:Q4"/>
    <mergeCell ref="A5:Q5"/>
    <mergeCell ref="I1:Q1"/>
    <mergeCell ref="A8:B10"/>
    <mergeCell ref="C9:E9"/>
    <mergeCell ref="F9:H9"/>
    <mergeCell ref="I9:K9"/>
    <mergeCell ref="C8:K8"/>
    <mergeCell ref="L8:N9"/>
    <mergeCell ref="O8:Q9"/>
    <mergeCell ref="A2:Q2"/>
    <mergeCell ref="A3:Q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U74"/>
  <sheetViews>
    <sheetView workbookViewId="0" topLeftCell="A1">
      <selection activeCell="A1" sqref="A1"/>
    </sheetView>
  </sheetViews>
  <sheetFormatPr defaultColWidth="9.140625" defaultRowHeight="13.5" customHeight="1"/>
  <cols>
    <col min="1" max="1" width="28.57421875" style="1" customWidth="1"/>
    <col min="2" max="3" width="8.7109375" style="1" bestFit="1" customWidth="1"/>
    <col min="4" max="5" width="8.7109375" style="1" customWidth="1"/>
    <col min="6" max="21" width="8.7109375" style="1" bestFit="1" customWidth="1"/>
    <col min="22" max="16384" width="9.140625" style="1" customWidth="1"/>
  </cols>
  <sheetData>
    <row r="1" spans="1:21" ht="15.75">
      <c r="A1" s="11"/>
      <c r="B1" s="11"/>
      <c r="C1" s="11"/>
      <c r="D1" s="11"/>
      <c r="E1" s="11"/>
      <c r="F1" s="11"/>
      <c r="G1" s="11"/>
      <c r="H1" s="185" t="s">
        <v>85</v>
      </c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5.75">
      <c r="A2" s="161" t="s">
        <v>222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5.75">
      <c r="A3" s="161" t="s">
        <v>276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15.75">
      <c r="A4" s="161" t="s">
        <v>223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18" ht="15.75">
      <c r="A5" s="12"/>
      <c r="B5" s="14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21" s="13" customFormat="1" ht="24" customHeight="1">
      <c r="A6" s="206" t="s">
        <v>224</v>
      </c>
      <c r="B6" s="220" t="s">
        <v>225</v>
      </c>
      <c r="C6" s="220"/>
      <c r="D6" s="220"/>
      <c r="E6" s="220"/>
      <c r="F6" s="220" t="s">
        <v>226</v>
      </c>
      <c r="G6" s="220"/>
      <c r="H6" s="221" t="s">
        <v>227</v>
      </c>
      <c r="I6" s="221"/>
      <c r="J6" s="221"/>
      <c r="K6" s="221"/>
      <c r="L6" s="221"/>
      <c r="M6" s="221"/>
      <c r="N6" s="221" t="s">
        <v>228</v>
      </c>
      <c r="O6" s="221"/>
      <c r="P6" s="221"/>
      <c r="Q6" s="221"/>
      <c r="R6" s="221" t="s">
        <v>229</v>
      </c>
      <c r="S6" s="221"/>
      <c r="T6" s="221"/>
      <c r="U6" s="221"/>
    </row>
    <row r="7" spans="1:21" s="13" customFormat="1" ht="12.75" customHeight="1">
      <c r="A7" s="206"/>
      <c r="B7" s="220"/>
      <c r="C7" s="220"/>
      <c r="D7" s="220"/>
      <c r="E7" s="220"/>
      <c r="F7" s="220"/>
      <c r="G7" s="220"/>
      <c r="H7" s="222" t="s">
        <v>230</v>
      </c>
      <c r="I7" s="222"/>
      <c r="J7" s="222"/>
      <c r="K7" s="222"/>
      <c r="L7" s="220" t="s">
        <v>231</v>
      </c>
      <c r="M7" s="220"/>
      <c r="N7" s="221"/>
      <c r="O7" s="221"/>
      <c r="P7" s="221"/>
      <c r="Q7" s="221"/>
      <c r="R7" s="221"/>
      <c r="S7" s="221"/>
      <c r="T7" s="221"/>
      <c r="U7" s="221"/>
    </row>
    <row r="8" spans="1:21" s="13" customFormat="1" ht="24">
      <c r="A8" s="206"/>
      <c r="B8" s="220" t="s">
        <v>421</v>
      </c>
      <c r="C8" s="220"/>
      <c r="D8" s="136" t="s">
        <v>60</v>
      </c>
      <c r="E8" s="136" t="s">
        <v>420</v>
      </c>
      <c r="F8" s="220" t="s">
        <v>422</v>
      </c>
      <c r="G8" s="220"/>
      <c r="H8" s="220" t="s">
        <v>421</v>
      </c>
      <c r="I8" s="220"/>
      <c r="J8" s="136" t="s">
        <v>60</v>
      </c>
      <c r="K8" s="136" t="s">
        <v>420</v>
      </c>
      <c r="L8" s="220" t="s">
        <v>423</v>
      </c>
      <c r="M8" s="220"/>
      <c r="N8" s="220" t="s">
        <v>419</v>
      </c>
      <c r="O8" s="220"/>
      <c r="P8" s="136" t="s">
        <v>60</v>
      </c>
      <c r="Q8" s="136" t="s">
        <v>420</v>
      </c>
      <c r="R8" s="220" t="s">
        <v>419</v>
      </c>
      <c r="S8" s="220"/>
      <c r="T8" s="136" t="s">
        <v>60</v>
      </c>
      <c r="U8" s="136" t="s">
        <v>420</v>
      </c>
    </row>
    <row r="9" spans="1:21" s="13" customFormat="1" ht="13.5" customHeight="1">
      <c r="A9" s="206"/>
      <c r="B9" s="142">
        <v>39814</v>
      </c>
      <c r="C9" s="142">
        <v>40178</v>
      </c>
      <c r="D9" s="142">
        <v>40178</v>
      </c>
      <c r="E9" s="142">
        <v>40178</v>
      </c>
      <c r="F9" s="142">
        <v>39814</v>
      </c>
      <c r="G9" s="142">
        <v>40178</v>
      </c>
      <c r="H9" s="142">
        <v>39814</v>
      </c>
      <c r="I9" s="142">
        <v>40178</v>
      </c>
      <c r="J9" s="142">
        <v>40178</v>
      </c>
      <c r="K9" s="142">
        <v>40178</v>
      </c>
      <c r="L9" s="142">
        <v>39814</v>
      </c>
      <c r="M9" s="142">
        <v>40178</v>
      </c>
      <c r="N9" s="142">
        <v>39814</v>
      </c>
      <c r="O9" s="142">
        <v>40178</v>
      </c>
      <c r="P9" s="142">
        <v>40178</v>
      </c>
      <c r="Q9" s="142">
        <v>40178</v>
      </c>
      <c r="R9" s="142">
        <v>39814</v>
      </c>
      <c r="S9" s="142">
        <v>40178</v>
      </c>
      <c r="T9" s="142">
        <v>40178</v>
      </c>
      <c r="U9" s="142">
        <v>40178</v>
      </c>
    </row>
    <row r="10" spans="1:18" s="13" customFormat="1" ht="14.25" customHeight="1">
      <c r="A10" s="14"/>
      <c r="B10" s="14"/>
      <c r="C10" s="15"/>
      <c r="D10" s="15"/>
      <c r="E10" s="15"/>
      <c r="F10" s="16"/>
      <c r="G10" s="16"/>
      <c r="H10" s="17"/>
      <c r="I10" s="17"/>
      <c r="J10" s="17"/>
      <c r="K10" s="17"/>
      <c r="L10" s="17"/>
      <c r="M10" s="17"/>
      <c r="N10" s="14"/>
      <c r="O10" s="14"/>
      <c r="P10" s="14"/>
      <c r="Q10" s="14"/>
      <c r="R10" s="14"/>
    </row>
    <row r="11" spans="1:21" ht="14.25" customHeight="1">
      <c r="A11" s="83" t="s">
        <v>232</v>
      </c>
      <c r="B11" s="84">
        <v>5</v>
      </c>
      <c r="C11" s="84">
        <f>SUM(B11:B11)</f>
        <v>5</v>
      </c>
      <c r="D11" s="84"/>
      <c r="E11" s="84">
        <f>C11+D11</f>
        <v>5</v>
      </c>
      <c r="F11" s="84">
        <v>48</v>
      </c>
      <c r="G11" s="84">
        <v>48</v>
      </c>
      <c r="H11" s="84"/>
      <c r="I11" s="84"/>
      <c r="J11" s="84"/>
      <c r="K11" s="84"/>
      <c r="L11" s="84">
        <v>1</v>
      </c>
      <c r="M11" s="84">
        <f>SUM(L11:L11)</f>
        <v>1</v>
      </c>
      <c r="N11" s="84">
        <f>B11+F11+H11+L11</f>
        <v>54</v>
      </c>
      <c r="O11" s="84">
        <f>C11+G11+I11+M11</f>
        <v>54</v>
      </c>
      <c r="P11" s="84">
        <f>K11</f>
        <v>0</v>
      </c>
      <c r="Q11" s="84">
        <f>SUM(O11:P11)</f>
        <v>54</v>
      </c>
      <c r="R11" s="84">
        <f>B11+F11+H11+L11/2</f>
        <v>53.5</v>
      </c>
      <c r="S11" s="84">
        <f>C11+G11+I11+M11/2</f>
        <v>53.5</v>
      </c>
      <c r="T11" s="143">
        <f>J11</f>
        <v>0</v>
      </c>
      <c r="U11" s="143">
        <f>SUM(S11:T11)</f>
        <v>53.5</v>
      </c>
    </row>
    <row r="12" spans="1:19" ht="9" customHeight="1">
      <c r="A12" s="85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11"/>
    </row>
    <row r="13" spans="1:19" ht="14.25" customHeight="1">
      <c r="A13" s="88" t="s">
        <v>233</v>
      </c>
      <c r="B13" s="89"/>
      <c r="C13" s="89"/>
      <c r="D13" s="89"/>
      <c r="E13" s="89"/>
      <c r="F13" s="90"/>
      <c r="G13" s="90"/>
      <c r="H13" s="90"/>
      <c r="I13" s="90"/>
      <c r="J13" s="90"/>
      <c r="K13" s="90"/>
      <c r="L13" s="90"/>
      <c r="M13" s="90"/>
      <c r="N13" s="89"/>
      <c r="O13" s="89"/>
      <c r="P13" s="89"/>
      <c r="Q13" s="89"/>
      <c r="R13" s="89"/>
      <c r="S13" s="11"/>
    </row>
    <row r="14" spans="1:21" ht="14.25" customHeight="1">
      <c r="A14" s="91" t="s">
        <v>366</v>
      </c>
      <c r="B14" s="92"/>
      <c r="C14" s="92"/>
      <c r="D14" s="92"/>
      <c r="E14" s="92"/>
      <c r="F14" s="92"/>
      <c r="G14" s="92"/>
      <c r="H14" s="92">
        <v>19</v>
      </c>
      <c r="I14" s="92">
        <v>19</v>
      </c>
      <c r="J14" s="92">
        <v>-1</v>
      </c>
      <c r="K14" s="92">
        <f>SUM(I14:J14)</f>
        <v>18</v>
      </c>
      <c r="L14" s="92"/>
      <c r="M14" s="92"/>
      <c r="N14" s="92">
        <f aca="true" t="shared" si="0" ref="N14:N22">B14+F14+H14+L14</f>
        <v>19</v>
      </c>
      <c r="O14" s="92">
        <f aca="true" t="shared" si="1" ref="O14:O22">C14+G14+I14+M14</f>
        <v>19</v>
      </c>
      <c r="P14" s="92">
        <f>J14+D14</f>
        <v>-1</v>
      </c>
      <c r="Q14" s="92">
        <f>SUM(O14:P14)</f>
        <v>18</v>
      </c>
      <c r="R14" s="92">
        <f aca="true" t="shared" si="2" ref="R14:R22">B14+F14+H14+L14/2</f>
        <v>19</v>
      </c>
      <c r="S14" s="92">
        <f aca="true" t="shared" si="3" ref="S14:S22">C14+G14+I14+M14/2</f>
        <v>19</v>
      </c>
      <c r="T14" s="91">
        <f>J14+D14</f>
        <v>-1</v>
      </c>
      <c r="U14" s="91">
        <f>SUM(S14:T14)</f>
        <v>18</v>
      </c>
    </row>
    <row r="15" spans="1:21" ht="14.25" customHeight="1">
      <c r="A15" s="91" t="s">
        <v>343</v>
      </c>
      <c r="B15" s="92"/>
      <c r="C15" s="92"/>
      <c r="D15" s="92"/>
      <c r="E15" s="92"/>
      <c r="F15" s="92"/>
      <c r="G15" s="92"/>
      <c r="H15" s="92">
        <v>19</v>
      </c>
      <c r="I15" s="92">
        <v>19</v>
      </c>
      <c r="J15" s="92"/>
      <c r="K15" s="92">
        <f aca="true" t="shared" si="4" ref="K15:K22">SUM(I15:J15)</f>
        <v>19</v>
      </c>
      <c r="L15" s="92"/>
      <c r="M15" s="92"/>
      <c r="N15" s="92">
        <f t="shared" si="0"/>
        <v>19</v>
      </c>
      <c r="O15" s="92">
        <f t="shared" si="1"/>
        <v>19</v>
      </c>
      <c r="P15" s="92">
        <f aca="true" t="shared" si="5" ref="P15:P22">J15+D15</f>
        <v>0</v>
      </c>
      <c r="Q15" s="92">
        <f aca="true" t="shared" si="6" ref="Q15:Q22">SUM(O15:P15)</f>
        <v>19</v>
      </c>
      <c r="R15" s="92">
        <f t="shared" si="2"/>
        <v>19</v>
      </c>
      <c r="S15" s="92">
        <f t="shared" si="3"/>
        <v>19</v>
      </c>
      <c r="T15" s="91">
        <f aca="true" t="shared" si="7" ref="T15:T22">J15+D15</f>
        <v>0</v>
      </c>
      <c r="U15" s="91">
        <f aca="true" t="shared" si="8" ref="U15:U22">SUM(S15:T15)</f>
        <v>19</v>
      </c>
    </row>
    <row r="16" spans="1:21" ht="14.25" customHeight="1">
      <c r="A16" s="91" t="s">
        <v>218</v>
      </c>
      <c r="B16" s="92"/>
      <c r="C16" s="92"/>
      <c r="D16" s="92"/>
      <c r="E16" s="92"/>
      <c r="F16" s="92"/>
      <c r="G16" s="92"/>
      <c r="H16" s="92">
        <v>11</v>
      </c>
      <c r="I16" s="92">
        <v>11</v>
      </c>
      <c r="J16" s="92"/>
      <c r="K16" s="92">
        <f t="shared" si="4"/>
        <v>11</v>
      </c>
      <c r="L16" s="92"/>
      <c r="M16" s="92"/>
      <c r="N16" s="92">
        <f t="shared" si="0"/>
        <v>11</v>
      </c>
      <c r="O16" s="92">
        <f t="shared" si="1"/>
        <v>11</v>
      </c>
      <c r="P16" s="92">
        <f t="shared" si="5"/>
        <v>0</v>
      </c>
      <c r="Q16" s="92">
        <f t="shared" si="6"/>
        <v>11</v>
      </c>
      <c r="R16" s="92">
        <f t="shared" si="2"/>
        <v>11</v>
      </c>
      <c r="S16" s="92">
        <f t="shared" si="3"/>
        <v>11</v>
      </c>
      <c r="T16" s="91">
        <f t="shared" si="7"/>
        <v>0</v>
      </c>
      <c r="U16" s="91">
        <f t="shared" si="8"/>
        <v>11</v>
      </c>
    </row>
    <row r="17" spans="1:21" ht="14.25" customHeight="1">
      <c r="A17" s="91" t="s">
        <v>344</v>
      </c>
      <c r="B17" s="92"/>
      <c r="C17" s="92"/>
      <c r="D17" s="92"/>
      <c r="E17" s="92"/>
      <c r="F17" s="92"/>
      <c r="G17" s="92"/>
      <c r="H17" s="92">
        <v>10</v>
      </c>
      <c r="I17" s="92">
        <v>10</v>
      </c>
      <c r="J17" s="92"/>
      <c r="K17" s="92">
        <f t="shared" si="4"/>
        <v>10</v>
      </c>
      <c r="L17" s="92"/>
      <c r="M17" s="92"/>
      <c r="N17" s="92">
        <f t="shared" si="0"/>
        <v>10</v>
      </c>
      <c r="O17" s="92">
        <f t="shared" si="1"/>
        <v>10</v>
      </c>
      <c r="P17" s="92">
        <f t="shared" si="5"/>
        <v>0</v>
      </c>
      <c r="Q17" s="92">
        <f t="shared" si="6"/>
        <v>10</v>
      </c>
      <c r="R17" s="92">
        <f t="shared" si="2"/>
        <v>10</v>
      </c>
      <c r="S17" s="92">
        <f t="shared" si="3"/>
        <v>10</v>
      </c>
      <c r="T17" s="91">
        <f t="shared" si="7"/>
        <v>0</v>
      </c>
      <c r="U17" s="91">
        <f t="shared" si="8"/>
        <v>10</v>
      </c>
    </row>
    <row r="18" spans="1:21" ht="14.25" customHeight="1">
      <c r="A18" s="91" t="s">
        <v>345</v>
      </c>
      <c r="B18" s="92"/>
      <c r="C18" s="92"/>
      <c r="D18" s="92"/>
      <c r="E18" s="92"/>
      <c r="F18" s="92"/>
      <c r="G18" s="92"/>
      <c r="H18" s="92">
        <v>1</v>
      </c>
      <c r="I18" s="92">
        <v>1</v>
      </c>
      <c r="J18" s="92"/>
      <c r="K18" s="92">
        <f t="shared" si="4"/>
        <v>1</v>
      </c>
      <c r="L18" s="92"/>
      <c r="M18" s="92"/>
      <c r="N18" s="92">
        <f t="shared" si="0"/>
        <v>1</v>
      </c>
      <c r="O18" s="92">
        <f t="shared" si="1"/>
        <v>1</v>
      </c>
      <c r="P18" s="92">
        <f t="shared" si="5"/>
        <v>0</v>
      </c>
      <c r="Q18" s="92">
        <f t="shared" si="6"/>
        <v>1</v>
      </c>
      <c r="R18" s="92">
        <f t="shared" si="2"/>
        <v>1</v>
      </c>
      <c r="S18" s="92">
        <f t="shared" si="3"/>
        <v>1</v>
      </c>
      <c r="T18" s="91">
        <f t="shared" si="7"/>
        <v>0</v>
      </c>
      <c r="U18" s="91">
        <f t="shared" si="8"/>
        <v>1</v>
      </c>
    </row>
    <row r="19" spans="1:21" ht="14.25" customHeight="1">
      <c r="A19" s="91" t="s">
        <v>346</v>
      </c>
      <c r="B19" s="92"/>
      <c r="C19" s="92"/>
      <c r="D19" s="92"/>
      <c r="E19" s="92"/>
      <c r="F19" s="92"/>
      <c r="G19" s="92"/>
      <c r="H19" s="92">
        <v>4</v>
      </c>
      <c r="I19" s="92">
        <v>4</v>
      </c>
      <c r="J19" s="92"/>
      <c r="K19" s="92">
        <f t="shared" si="4"/>
        <v>4</v>
      </c>
      <c r="L19" s="92"/>
      <c r="M19" s="92"/>
      <c r="N19" s="92">
        <f t="shared" si="0"/>
        <v>4</v>
      </c>
      <c r="O19" s="92">
        <f t="shared" si="1"/>
        <v>4</v>
      </c>
      <c r="P19" s="92">
        <f t="shared" si="5"/>
        <v>0</v>
      </c>
      <c r="Q19" s="92">
        <f t="shared" si="6"/>
        <v>4</v>
      </c>
      <c r="R19" s="92">
        <f t="shared" si="2"/>
        <v>4</v>
      </c>
      <c r="S19" s="92">
        <f t="shared" si="3"/>
        <v>4</v>
      </c>
      <c r="T19" s="91">
        <f t="shared" si="7"/>
        <v>0</v>
      </c>
      <c r="U19" s="91">
        <f t="shared" si="8"/>
        <v>4</v>
      </c>
    </row>
    <row r="20" spans="1:21" ht="14.25" customHeight="1">
      <c r="A20" s="91" t="s">
        <v>347</v>
      </c>
      <c r="B20" s="92"/>
      <c r="C20" s="92"/>
      <c r="D20" s="92"/>
      <c r="E20" s="92"/>
      <c r="F20" s="92"/>
      <c r="G20" s="92"/>
      <c r="H20" s="92">
        <v>3</v>
      </c>
      <c r="I20" s="92">
        <v>3</v>
      </c>
      <c r="J20" s="92"/>
      <c r="K20" s="92">
        <f t="shared" si="4"/>
        <v>3</v>
      </c>
      <c r="L20" s="92"/>
      <c r="M20" s="92"/>
      <c r="N20" s="92">
        <f t="shared" si="0"/>
        <v>3</v>
      </c>
      <c r="O20" s="92">
        <f t="shared" si="1"/>
        <v>3</v>
      </c>
      <c r="P20" s="92">
        <f t="shared" si="5"/>
        <v>0</v>
      </c>
      <c r="Q20" s="92">
        <f t="shared" si="6"/>
        <v>3</v>
      </c>
      <c r="R20" s="92">
        <f t="shared" si="2"/>
        <v>3</v>
      </c>
      <c r="S20" s="92">
        <f t="shared" si="3"/>
        <v>3</v>
      </c>
      <c r="T20" s="91">
        <f t="shared" si="7"/>
        <v>0</v>
      </c>
      <c r="U20" s="91">
        <f t="shared" si="8"/>
        <v>3</v>
      </c>
    </row>
    <row r="21" spans="1:21" ht="14.25" customHeight="1">
      <c r="A21" s="91" t="s">
        <v>348</v>
      </c>
      <c r="B21" s="92"/>
      <c r="C21" s="92"/>
      <c r="D21" s="92"/>
      <c r="E21" s="92"/>
      <c r="F21" s="92"/>
      <c r="G21" s="92"/>
      <c r="H21" s="92">
        <v>3</v>
      </c>
      <c r="I21" s="92">
        <v>3</v>
      </c>
      <c r="J21" s="92"/>
      <c r="K21" s="92">
        <f t="shared" si="4"/>
        <v>3</v>
      </c>
      <c r="L21" s="92"/>
      <c r="M21" s="92"/>
      <c r="N21" s="92">
        <f t="shared" si="0"/>
        <v>3</v>
      </c>
      <c r="O21" s="92">
        <f t="shared" si="1"/>
        <v>3</v>
      </c>
      <c r="P21" s="92">
        <f t="shared" si="5"/>
        <v>0</v>
      </c>
      <c r="Q21" s="92">
        <f t="shared" si="6"/>
        <v>3</v>
      </c>
      <c r="R21" s="92">
        <f t="shared" si="2"/>
        <v>3</v>
      </c>
      <c r="S21" s="92">
        <f t="shared" si="3"/>
        <v>3</v>
      </c>
      <c r="T21" s="91">
        <f t="shared" si="7"/>
        <v>0</v>
      </c>
      <c r="U21" s="91">
        <f t="shared" si="8"/>
        <v>3</v>
      </c>
    </row>
    <row r="22" spans="1:21" ht="45">
      <c r="A22" s="93" t="s">
        <v>341</v>
      </c>
      <c r="B22" s="92"/>
      <c r="C22" s="92"/>
      <c r="D22" s="92">
        <v>6</v>
      </c>
      <c r="E22" s="92">
        <f>SUM(C22:D22)</f>
        <v>6</v>
      </c>
      <c r="F22" s="92"/>
      <c r="G22" s="92"/>
      <c r="H22" s="92">
        <v>5</v>
      </c>
      <c r="I22" s="92"/>
      <c r="J22" s="92"/>
      <c r="K22" s="92">
        <f t="shared" si="4"/>
        <v>0</v>
      </c>
      <c r="L22" s="92"/>
      <c r="M22" s="92"/>
      <c r="N22" s="92">
        <f t="shared" si="0"/>
        <v>5</v>
      </c>
      <c r="O22" s="92">
        <f t="shared" si="1"/>
        <v>0</v>
      </c>
      <c r="P22" s="92">
        <f t="shared" si="5"/>
        <v>6</v>
      </c>
      <c r="Q22" s="92">
        <f t="shared" si="6"/>
        <v>6</v>
      </c>
      <c r="R22" s="92">
        <f t="shared" si="2"/>
        <v>5</v>
      </c>
      <c r="S22" s="92">
        <f t="shared" si="3"/>
        <v>0</v>
      </c>
      <c r="T22" s="91">
        <f t="shared" si="7"/>
        <v>6</v>
      </c>
      <c r="U22" s="91">
        <f t="shared" si="8"/>
        <v>6</v>
      </c>
    </row>
    <row r="23" spans="1:21" ht="14.25" customHeight="1">
      <c r="A23" s="83" t="s">
        <v>349</v>
      </c>
      <c r="B23" s="94"/>
      <c r="C23" s="94"/>
      <c r="D23" s="84">
        <f>SUM(D14:D22)</f>
        <v>6</v>
      </c>
      <c r="E23" s="84">
        <f>SUM(E14:E22)</f>
        <v>6</v>
      </c>
      <c r="F23" s="92"/>
      <c r="G23" s="92"/>
      <c r="H23" s="84">
        <f>SUM(H14:H22)</f>
        <v>75</v>
      </c>
      <c r="I23" s="84">
        <f>SUM(I14:I22)</f>
        <v>70</v>
      </c>
      <c r="J23" s="84">
        <f>SUM(J14:J22)</f>
        <v>-1</v>
      </c>
      <c r="K23" s="84">
        <f>SUM(K14:K22)</f>
        <v>69</v>
      </c>
      <c r="L23" s="84"/>
      <c r="M23" s="84"/>
      <c r="N23" s="84">
        <f aca="true" t="shared" si="9" ref="N23:U23">SUM(N14:N22)</f>
        <v>75</v>
      </c>
      <c r="O23" s="84">
        <f t="shared" si="9"/>
        <v>70</v>
      </c>
      <c r="P23" s="84">
        <f t="shared" si="9"/>
        <v>5</v>
      </c>
      <c r="Q23" s="84">
        <f t="shared" si="9"/>
        <v>75</v>
      </c>
      <c r="R23" s="84">
        <f t="shared" si="9"/>
        <v>75</v>
      </c>
      <c r="S23" s="84">
        <f t="shared" si="9"/>
        <v>70</v>
      </c>
      <c r="T23" s="84">
        <f t="shared" si="9"/>
        <v>5</v>
      </c>
      <c r="U23" s="84">
        <f t="shared" si="9"/>
        <v>75</v>
      </c>
    </row>
    <row r="24" spans="1:21" ht="14.25" customHeight="1">
      <c r="A24" s="85"/>
      <c r="B24" s="86"/>
      <c r="C24" s="86"/>
      <c r="D24" s="86"/>
      <c r="E24" s="86"/>
      <c r="F24" s="95"/>
      <c r="G24" s="95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11"/>
      <c r="T24" s="11"/>
      <c r="U24" s="11"/>
    </row>
    <row r="25" spans="1:21" ht="14.25" customHeight="1">
      <c r="A25" s="88" t="s">
        <v>350</v>
      </c>
      <c r="B25" s="89"/>
      <c r="C25" s="89"/>
      <c r="D25" s="89"/>
      <c r="E25" s="89"/>
      <c r="F25" s="90"/>
      <c r="G25" s="90"/>
      <c r="H25" s="90"/>
      <c r="I25" s="90"/>
      <c r="J25" s="90"/>
      <c r="K25" s="90"/>
      <c r="L25" s="90"/>
      <c r="M25" s="90"/>
      <c r="N25" s="89"/>
      <c r="O25" s="89"/>
      <c r="P25" s="89"/>
      <c r="Q25" s="89"/>
      <c r="R25" s="89"/>
      <c r="S25" s="11"/>
      <c r="T25" s="11"/>
      <c r="U25" s="11"/>
    </row>
    <row r="26" spans="1:21" ht="14.25" customHeight="1">
      <c r="A26" s="91" t="s">
        <v>351</v>
      </c>
      <c r="B26" s="92"/>
      <c r="C26" s="92"/>
      <c r="D26" s="92"/>
      <c r="E26" s="92"/>
      <c r="F26" s="92"/>
      <c r="G26" s="92"/>
      <c r="H26" s="92">
        <v>23</v>
      </c>
      <c r="I26" s="92">
        <v>23</v>
      </c>
      <c r="J26" s="92"/>
      <c r="K26" s="92">
        <f>SUM(I26:J26)</f>
        <v>23</v>
      </c>
      <c r="L26" s="92"/>
      <c r="M26" s="92"/>
      <c r="N26" s="92">
        <f aca="true" t="shared" si="10" ref="N26:O30">B26+F26+H26+L26</f>
        <v>23</v>
      </c>
      <c r="O26" s="92">
        <f t="shared" si="10"/>
        <v>23</v>
      </c>
      <c r="P26" s="92">
        <f>J26</f>
        <v>0</v>
      </c>
      <c r="Q26" s="92">
        <f>SUM(O26:P26)</f>
        <v>23</v>
      </c>
      <c r="R26" s="92">
        <f aca="true" t="shared" si="11" ref="R26:S30">B26+F26+H26+L26/2</f>
        <v>23</v>
      </c>
      <c r="S26" s="92">
        <f t="shared" si="11"/>
        <v>23</v>
      </c>
      <c r="T26" s="91">
        <f>J26</f>
        <v>0</v>
      </c>
      <c r="U26" s="91">
        <f>SUM(S26:T26)</f>
        <v>23</v>
      </c>
    </row>
    <row r="27" spans="1:21" ht="14.25" customHeight="1">
      <c r="A27" s="91" t="s">
        <v>105</v>
      </c>
      <c r="B27" s="92"/>
      <c r="C27" s="92"/>
      <c r="D27" s="92"/>
      <c r="E27" s="92"/>
      <c r="F27" s="92"/>
      <c r="G27" s="92"/>
      <c r="H27" s="92">
        <v>0</v>
      </c>
      <c r="I27" s="92">
        <v>0</v>
      </c>
      <c r="J27" s="92"/>
      <c r="K27" s="92">
        <f>SUM(I27:J27)</f>
        <v>0</v>
      </c>
      <c r="L27" s="92"/>
      <c r="M27" s="92"/>
      <c r="N27" s="92">
        <f t="shared" si="10"/>
        <v>0</v>
      </c>
      <c r="O27" s="92">
        <f t="shared" si="10"/>
        <v>0</v>
      </c>
      <c r="P27" s="92">
        <f>J27</f>
        <v>0</v>
      </c>
      <c r="Q27" s="92">
        <f>SUM(O27:P27)</f>
        <v>0</v>
      </c>
      <c r="R27" s="92">
        <f t="shared" si="11"/>
        <v>0</v>
      </c>
      <c r="S27" s="92">
        <f t="shared" si="11"/>
        <v>0</v>
      </c>
      <c r="T27" s="91">
        <f>J27</f>
        <v>0</v>
      </c>
      <c r="U27" s="91">
        <f>SUM(S27:T27)</f>
        <v>0</v>
      </c>
    </row>
    <row r="28" spans="1:21" ht="14.25" customHeight="1">
      <c r="A28" s="91" t="s">
        <v>352</v>
      </c>
      <c r="B28" s="92"/>
      <c r="C28" s="92"/>
      <c r="D28" s="92"/>
      <c r="E28" s="92"/>
      <c r="F28" s="92"/>
      <c r="G28" s="92"/>
      <c r="H28" s="92">
        <v>1</v>
      </c>
      <c r="I28" s="92">
        <v>1</v>
      </c>
      <c r="J28" s="92"/>
      <c r="K28" s="92">
        <f>SUM(I28:J28)</f>
        <v>1</v>
      </c>
      <c r="L28" s="92"/>
      <c r="M28" s="92"/>
      <c r="N28" s="92">
        <f t="shared" si="10"/>
        <v>1</v>
      </c>
      <c r="O28" s="92">
        <f t="shared" si="10"/>
        <v>1</v>
      </c>
      <c r="P28" s="92">
        <f>J28</f>
        <v>0</v>
      </c>
      <c r="Q28" s="92">
        <f>SUM(O28:P28)</f>
        <v>1</v>
      </c>
      <c r="R28" s="92">
        <f t="shared" si="11"/>
        <v>1</v>
      </c>
      <c r="S28" s="92">
        <f t="shared" si="11"/>
        <v>1</v>
      </c>
      <c r="T28" s="91">
        <f>J28</f>
        <v>0</v>
      </c>
      <c r="U28" s="91">
        <f>SUM(S28:T28)</f>
        <v>1</v>
      </c>
    </row>
    <row r="29" spans="1:21" ht="14.25" customHeight="1">
      <c r="A29" s="91" t="s">
        <v>219</v>
      </c>
      <c r="B29" s="92"/>
      <c r="C29" s="92"/>
      <c r="D29" s="92"/>
      <c r="E29" s="92"/>
      <c r="F29" s="92"/>
      <c r="G29" s="92"/>
      <c r="H29" s="92">
        <v>8</v>
      </c>
      <c r="I29" s="92">
        <v>8</v>
      </c>
      <c r="J29" s="92"/>
      <c r="K29" s="92">
        <f>SUM(I29:J29)</f>
        <v>8</v>
      </c>
      <c r="L29" s="92"/>
      <c r="M29" s="92"/>
      <c r="N29" s="92">
        <f t="shared" si="10"/>
        <v>8</v>
      </c>
      <c r="O29" s="92">
        <f t="shared" si="10"/>
        <v>8</v>
      </c>
      <c r="P29" s="92">
        <f>J29</f>
        <v>0</v>
      </c>
      <c r="Q29" s="92">
        <f>SUM(O29:P29)</f>
        <v>8</v>
      </c>
      <c r="R29" s="92">
        <f t="shared" si="11"/>
        <v>8</v>
      </c>
      <c r="S29" s="92">
        <f t="shared" si="11"/>
        <v>8</v>
      </c>
      <c r="T29" s="91">
        <f>J29</f>
        <v>0</v>
      </c>
      <c r="U29" s="91">
        <f>SUM(S29:T29)</f>
        <v>8</v>
      </c>
    </row>
    <row r="30" spans="1:21" ht="14.25" customHeight="1">
      <c r="A30" s="83" t="s">
        <v>353</v>
      </c>
      <c r="B30" s="94"/>
      <c r="C30" s="94"/>
      <c r="D30" s="94"/>
      <c r="E30" s="94"/>
      <c r="F30" s="84"/>
      <c r="G30" s="84"/>
      <c r="H30" s="84">
        <f>SUM(H26:H29)</f>
        <v>32</v>
      </c>
      <c r="I30" s="84">
        <f>SUM(I26:I29)</f>
        <v>32</v>
      </c>
      <c r="J30" s="84">
        <f>SUM(J26:J29)</f>
        <v>0</v>
      </c>
      <c r="K30" s="84">
        <f>SUM(K26:K29)</f>
        <v>32</v>
      </c>
      <c r="L30" s="84"/>
      <c r="M30" s="84"/>
      <c r="N30" s="84">
        <f t="shared" si="10"/>
        <v>32</v>
      </c>
      <c r="O30" s="84">
        <f t="shared" si="10"/>
        <v>32</v>
      </c>
      <c r="P30" s="84">
        <f>SUM(P26:P29)</f>
        <v>0</v>
      </c>
      <c r="Q30" s="84">
        <f>SUM(Q26:Q29)</f>
        <v>32</v>
      </c>
      <c r="R30" s="84">
        <f t="shared" si="11"/>
        <v>32</v>
      </c>
      <c r="S30" s="84">
        <f t="shared" si="11"/>
        <v>32</v>
      </c>
      <c r="T30" s="84">
        <f>SUM(T26:T29)</f>
        <v>0</v>
      </c>
      <c r="U30" s="84">
        <f>SUM(U26:U29)</f>
        <v>32</v>
      </c>
    </row>
    <row r="31" spans="1:21" ht="15.75">
      <c r="A31" s="85"/>
      <c r="B31" s="86"/>
      <c r="C31" s="86"/>
      <c r="D31" s="86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11"/>
      <c r="T31" s="11"/>
      <c r="U31" s="11"/>
    </row>
    <row r="32" spans="1:21" ht="14.25" customHeight="1">
      <c r="A32" s="88" t="s">
        <v>354</v>
      </c>
      <c r="B32" s="89"/>
      <c r="C32" s="89"/>
      <c r="D32" s="89"/>
      <c r="E32" s="89"/>
      <c r="F32" s="90"/>
      <c r="G32" s="90"/>
      <c r="H32" s="90"/>
      <c r="I32" s="90"/>
      <c r="J32" s="90"/>
      <c r="K32" s="90"/>
      <c r="L32" s="90"/>
      <c r="M32" s="90"/>
      <c r="N32" s="89"/>
      <c r="O32" s="89"/>
      <c r="P32" s="89"/>
      <c r="Q32" s="89"/>
      <c r="R32" s="89"/>
      <c r="S32" s="11"/>
      <c r="T32" s="11"/>
      <c r="U32" s="11"/>
    </row>
    <row r="33" spans="1:21" ht="14.25" customHeight="1">
      <c r="A33" s="91" t="s">
        <v>64</v>
      </c>
      <c r="B33" s="92"/>
      <c r="C33" s="92"/>
      <c r="D33" s="92"/>
      <c r="E33" s="92"/>
      <c r="F33" s="92"/>
      <c r="G33" s="92"/>
      <c r="H33" s="92">
        <v>31</v>
      </c>
      <c r="I33" s="92">
        <v>28</v>
      </c>
      <c r="J33" s="92"/>
      <c r="K33" s="92">
        <f>SUM(I33:J33)</f>
        <v>28</v>
      </c>
      <c r="L33" s="92">
        <v>1</v>
      </c>
      <c r="M33" s="92">
        <v>1</v>
      </c>
      <c r="N33" s="92">
        <f aca="true" t="shared" si="12" ref="N33:N38">B33+F33+H33+L33</f>
        <v>32</v>
      </c>
      <c r="O33" s="92">
        <f aca="true" t="shared" si="13" ref="O33:O38">C33+G33+I33+M33</f>
        <v>29</v>
      </c>
      <c r="P33" s="92">
        <f>J33</f>
        <v>0</v>
      </c>
      <c r="Q33" s="92">
        <f>SUM(O33:P33)</f>
        <v>29</v>
      </c>
      <c r="R33" s="92">
        <f aca="true" t="shared" si="14" ref="R33:R38">B33+F33+H33+L33/2</f>
        <v>31.5</v>
      </c>
      <c r="S33" s="92">
        <f aca="true" t="shared" si="15" ref="S33:S38">C33+G33+I33+M33/2</f>
        <v>28.5</v>
      </c>
      <c r="T33" s="91">
        <f>J33</f>
        <v>0</v>
      </c>
      <c r="U33" s="91">
        <f>SUM(S33:T33)</f>
        <v>28.5</v>
      </c>
    </row>
    <row r="34" spans="1:21" ht="14.25" customHeight="1">
      <c r="A34" s="91" t="s">
        <v>355</v>
      </c>
      <c r="B34" s="92"/>
      <c r="C34" s="92"/>
      <c r="D34" s="92"/>
      <c r="E34" s="92"/>
      <c r="F34" s="92"/>
      <c r="G34" s="92"/>
      <c r="H34" s="92">
        <v>10</v>
      </c>
      <c r="I34" s="92">
        <v>10</v>
      </c>
      <c r="J34" s="92"/>
      <c r="K34" s="92">
        <f>SUM(I34:J34)</f>
        <v>10</v>
      </c>
      <c r="L34" s="92"/>
      <c r="M34" s="92"/>
      <c r="N34" s="92">
        <f t="shared" si="12"/>
        <v>10</v>
      </c>
      <c r="O34" s="92">
        <f t="shared" si="13"/>
        <v>10</v>
      </c>
      <c r="P34" s="92">
        <f>J34</f>
        <v>0</v>
      </c>
      <c r="Q34" s="92">
        <f>SUM(O34:P34)</f>
        <v>10</v>
      </c>
      <c r="R34" s="92">
        <f t="shared" si="14"/>
        <v>10</v>
      </c>
      <c r="S34" s="92">
        <f t="shared" si="15"/>
        <v>10</v>
      </c>
      <c r="T34" s="91">
        <f>J34</f>
        <v>0</v>
      </c>
      <c r="U34" s="91">
        <f>SUM(S34:T34)</f>
        <v>10</v>
      </c>
    </row>
    <row r="35" spans="1:21" ht="14.25" customHeight="1">
      <c r="A35" s="91" t="s">
        <v>356</v>
      </c>
      <c r="B35" s="92"/>
      <c r="C35" s="92"/>
      <c r="D35" s="92"/>
      <c r="E35" s="92"/>
      <c r="F35" s="92"/>
      <c r="G35" s="92"/>
      <c r="H35" s="92">
        <v>6</v>
      </c>
      <c r="I35" s="92">
        <v>6</v>
      </c>
      <c r="J35" s="92"/>
      <c r="K35" s="92">
        <f>SUM(I35:J35)</f>
        <v>6</v>
      </c>
      <c r="L35" s="92"/>
      <c r="M35" s="92"/>
      <c r="N35" s="92">
        <f t="shared" si="12"/>
        <v>6</v>
      </c>
      <c r="O35" s="92">
        <f t="shared" si="13"/>
        <v>6</v>
      </c>
      <c r="P35" s="92">
        <f>J35</f>
        <v>0</v>
      </c>
      <c r="Q35" s="92">
        <f>SUM(O35:P35)</f>
        <v>6</v>
      </c>
      <c r="R35" s="92">
        <f t="shared" si="14"/>
        <v>6</v>
      </c>
      <c r="S35" s="92">
        <f t="shared" si="15"/>
        <v>6</v>
      </c>
      <c r="T35" s="91">
        <f>J35</f>
        <v>0</v>
      </c>
      <c r="U35" s="91">
        <f>SUM(S35:T35)</f>
        <v>6</v>
      </c>
    </row>
    <row r="36" spans="1:21" ht="14.25" customHeight="1">
      <c r="A36" s="91" t="s">
        <v>106</v>
      </c>
      <c r="B36" s="92"/>
      <c r="C36" s="92"/>
      <c r="D36" s="92"/>
      <c r="E36" s="92"/>
      <c r="F36" s="92"/>
      <c r="G36" s="92"/>
      <c r="H36" s="92">
        <v>5</v>
      </c>
      <c r="I36" s="92">
        <v>4</v>
      </c>
      <c r="J36" s="92"/>
      <c r="K36" s="92">
        <f>SUM(I36:J36)</f>
        <v>4</v>
      </c>
      <c r="L36" s="92"/>
      <c r="M36" s="92"/>
      <c r="N36" s="92">
        <f t="shared" si="12"/>
        <v>5</v>
      </c>
      <c r="O36" s="92">
        <f t="shared" si="13"/>
        <v>4</v>
      </c>
      <c r="P36" s="92">
        <f>J36</f>
        <v>0</v>
      </c>
      <c r="Q36" s="92">
        <f>SUM(O36:P36)</f>
        <v>4</v>
      </c>
      <c r="R36" s="92">
        <f t="shared" si="14"/>
        <v>5</v>
      </c>
      <c r="S36" s="92">
        <f t="shared" si="15"/>
        <v>4</v>
      </c>
      <c r="T36" s="91">
        <f>J36</f>
        <v>0</v>
      </c>
      <c r="U36" s="91">
        <f>SUM(S36:T36)</f>
        <v>4</v>
      </c>
    </row>
    <row r="37" spans="1:21" ht="14.25" customHeight="1">
      <c r="A37" s="91" t="s">
        <v>219</v>
      </c>
      <c r="B37" s="92"/>
      <c r="C37" s="92"/>
      <c r="D37" s="92"/>
      <c r="E37" s="92"/>
      <c r="F37" s="92"/>
      <c r="G37" s="92"/>
      <c r="H37" s="92">
        <v>12</v>
      </c>
      <c r="I37" s="92">
        <v>11</v>
      </c>
      <c r="J37" s="92"/>
      <c r="K37" s="92">
        <f>SUM(I37:J37)</f>
        <v>11</v>
      </c>
      <c r="L37" s="92"/>
      <c r="M37" s="92"/>
      <c r="N37" s="92">
        <f t="shared" si="12"/>
        <v>12</v>
      </c>
      <c r="O37" s="92">
        <f t="shared" si="13"/>
        <v>11</v>
      </c>
      <c r="P37" s="92">
        <f>J37</f>
        <v>0</v>
      </c>
      <c r="Q37" s="92">
        <f>SUM(O37:P37)</f>
        <v>11</v>
      </c>
      <c r="R37" s="92">
        <f t="shared" si="14"/>
        <v>12</v>
      </c>
      <c r="S37" s="92">
        <f t="shared" si="15"/>
        <v>11</v>
      </c>
      <c r="T37" s="91">
        <f>J37</f>
        <v>0</v>
      </c>
      <c r="U37" s="91">
        <f>SUM(S37:T37)</f>
        <v>11</v>
      </c>
    </row>
    <row r="38" spans="1:21" ht="14.25" customHeight="1">
      <c r="A38" s="83" t="s">
        <v>357</v>
      </c>
      <c r="B38" s="94"/>
      <c r="C38" s="94"/>
      <c r="D38" s="94"/>
      <c r="E38" s="94"/>
      <c r="F38" s="84"/>
      <c r="G38" s="84"/>
      <c r="H38" s="84">
        <f aca="true" t="shared" si="16" ref="H38:M38">SUM(H33:H37)</f>
        <v>64</v>
      </c>
      <c r="I38" s="84">
        <f t="shared" si="16"/>
        <v>59</v>
      </c>
      <c r="J38" s="84">
        <f t="shared" si="16"/>
        <v>0</v>
      </c>
      <c r="K38" s="84">
        <f t="shared" si="16"/>
        <v>59</v>
      </c>
      <c r="L38" s="84">
        <f t="shared" si="16"/>
        <v>1</v>
      </c>
      <c r="M38" s="84">
        <f t="shared" si="16"/>
        <v>1</v>
      </c>
      <c r="N38" s="84">
        <f t="shared" si="12"/>
        <v>65</v>
      </c>
      <c r="O38" s="84">
        <f t="shared" si="13"/>
        <v>60</v>
      </c>
      <c r="P38" s="84">
        <f>SUM(P33:P37)</f>
        <v>0</v>
      </c>
      <c r="Q38" s="84">
        <f>SUM(Q33:Q37)</f>
        <v>60</v>
      </c>
      <c r="R38" s="84">
        <f t="shared" si="14"/>
        <v>64.5</v>
      </c>
      <c r="S38" s="84">
        <f t="shared" si="15"/>
        <v>59.5</v>
      </c>
      <c r="T38" s="83">
        <f>SUM(T33:T37)</f>
        <v>0</v>
      </c>
      <c r="U38" s="83">
        <f>SUM(U33:U37)</f>
        <v>59.5</v>
      </c>
    </row>
    <row r="39" spans="1:21" ht="15.75">
      <c r="A39" s="96"/>
      <c r="B39" s="97"/>
      <c r="C39" s="97"/>
      <c r="D39" s="97"/>
      <c r="E39" s="97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79"/>
      <c r="T39" s="11"/>
      <c r="U39" s="11"/>
    </row>
    <row r="40" spans="1:21" ht="14.25" customHeight="1">
      <c r="A40" s="88" t="s">
        <v>358</v>
      </c>
      <c r="B40" s="89"/>
      <c r="C40" s="89"/>
      <c r="D40" s="89"/>
      <c r="E40" s="89"/>
      <c r="F40" s="90"/>
      <c r="G40" s="90"/>
      <c r="H40" s="90"/>
      <c r="I40" s="90"/>
      <c r="J40" s="90"/>
      <c r="K40" s="90"/>
      <c r="L40" s="90"/>
      <c r="M40" s="90"/>
      <c r="N40" s="89"/>
      <c r="O40" s="89"/>
      <c r="P40" s="89"/>
      <c r="Q40" s="89"/>
      <c r="R40" s="89"/>
      <c r="S40" s="11"/>
      <c r="T40" s="11"/>
      <c r="U40" s="11"/>
    </row>
    <row r="41" spans="1:21" ht="14.25" customHeight="1">
      <c r="A41" s="91" t="s">
        <v>359</v>
      </c>
      <c r="B41" s="92"/>
      <c r="C41" s="92"/>
      <c r="D41" s="92"/>
      <c r="E41" s="92"/>
      <c r="F41" s="92"/>
      <c r="G41" s="92"/>
      <c r="H41" s="92">
        <v>17</v>
      </c>
      <c r="I41" s="92">
        <v>17</v>
      </c>
      <c r="J41" s="92"/>
      <c r="K41" s="92">
        <f>SUM(I41:J41)</f>
        <v>17</v>
      </c>
      <c r="L41" s="92"/>
      <c r="M41" s="92"/>
      <c r="N41" s="92">
        <f>B41+F41+H41+L41</f>
        <v>17</v>
      </c>
      <c r="O41" s="92">
        <f>C41+G41+I41+M41</f>
        <v>17</v>
      </c>
      <c r="P41" s="92">
        <f>J41</f>
        <v>0</v>
      </c>
      <c r="Q41" s="92">
        <f>SUM(O41:P41)</f>
        <v>17</v>
      </c>
      <c r="R41" s="92">
        <f>B41+F41+H41+L41/2</f>
        <v>17</v>
      </c>
      <c r="S41" s="92">
        <f>C41+G41+I41+M41/2</f>
        <v>17</v>
      </c>
      <c r="T41" s="91">
        <f>J41</f>
        <v>0</v>
      </c>
      <c r="U41" s="91">
        <f>SUM(S41:T41)</f>
        <v>17</v>
      </c>
    </row>
    <row r="42" spans="1:21" ht="14.25" customHeight="1">
      <c r="A42" s="91" t="s">
        <v>360</v>
      </c>
      <c r="B42" s="92"/>
      <c r="C42" s="92"/>
      <c r="D42" s="92"/>
      <c r="E42" s="92"/>
      <c r="F42" s="92"/>
      <c r="G42" s="92"/>
      <c r="H42" s="92">
        <v>11</v>
      </c>
      <c r="I42" s="92">
        <v>11</v>
      </c>
      <c r="J42" s="92"/>
      <c r="K42" s="92">
        <f>SUM(I42:J42)</f>
        <v>11</v>
      </c>
      <c r="L42" s="92"/>
      <c r="M42" s="92"/>
      <c r="N42" s="92">
        <f>B42+F42+H42+L42</f>
        <v>11</v>
      </c>
      <c r="O42" s="92">
        <f>C42+G42+I42+M42</f>
        <v>11</v>
      </c>
      <c r="P42" s="92">
        <f>J42</f>
        <v>0</v>
      </c>
      <c r="Q42" s="92">
        <f>SUM(O42:P42)</f>
        <v>11</v>
      </c>
      <c r="R42" s="92">
        <f>B42+F42+H42+L42/2</f>
        <v>11</v>
      </c>
      <c r="S42" s="92">
        <f>C42+G42+I42+M42/2</f>
        <v>11</v>
      </c>
      <c r="T42" s="91">
        <f>J42</f>
        <v>0</v>
      </c>
      <c r="U42" s="91">
        <f>SUM(S42:T42)</f>
        <v>11</v>
      </c>
    </row>
    <row r="43" spans="1:21" ht="14.25" customHeight="1">
      <c r="A43" s="83" t="s">
        <v>361</v>
      </c>
      <c r="B43" s="94"/>
      <c r="C43" s="94"/>
      <c r="D43" s="94"/>
      <c r="E43" s="94"/>
      <c r="F43" s="92"/>
      <c r="G43" s="92"/>
      <c r="H43" s="84">
        <f>SUM(H41:H42)</f>
        <v>28</v>
      </c>
      <c r="I43" s="84">
        <f>SUM(I41:I42)</f>
        <v>28</v>
      </c>
      <c r="J43" s="84">
        <f>SUM(J41:J42)</f>
        <v>0</v>
      </c>
      <c r="K43" s="84">
        <f>SUM(K41:K42)</f>
        <v>28</v>
      </c>
      <c r="L43" s="84"/>
      <c r="M43" s="84"/>
      <c r="N43" s="84">
        <f aca="true" t="shared" si="17" ref="N43:U43">SUM(N41:N42)</f>
        <v>28</v>
      </c>
      <c r="O43" s="84">
        <f t="shared" si="17"/>
        <v>28</v>
      </c>
      <c r="P43" s="84">
        <f t="shared" si="17"/>
        <v>0</v>
      </c>
      <c r="Q43" s="84">
        <f t="shared" si="17"/>
        <v>28</v>
      </c>
      <c r="R43" s="84">
        <f t="shared" si="17"/>
        <v>28</v>
      </c>
      <c r="S43" s="84">
        <f t="shared" si="17"/>
        <v>28</v>
      </c>
      <c r="T43" s="83">
        <f t="shared" si="17"/>
        <v>0</v>
      </c>
      <c r="U43" s="83">
        <f t="shared" si="17"/>
        <v>28</v>
      </c>
    </row>
    <row r="44" spans="1:21" ht="30" customHeight="1">
      <c r="A44" s="85"/>
      <c r="B44" s="86"/>
      <c r="C44" s="86"/>
      <c r="D44" s="86"/>
      <c r="E44" s="86"/>
      <c r="F44" s="95"/>
      <c r="G44" s="95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1"/>
      <c r="T44" s="11"/>
      <c r="U44" s="11"/>
    </row>
    <row r="45" spans="1:21" ht="14.25" customHeight="1">
      <c r="A45" s="88" t="s">
        <v>212</v>
      </c>
      <c r="B45" s="89"/>
      <c r="C45" s="99"/>
      <c r="D45" s="99"/>
      <c r="E45" s="9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1"/>
      <c r="T45" s="11"/>
      <c r="U45" s="11"/>
    </row>
    <row r="46" spans="1:21" ht="14.25" customHeight="1">
      <c r="A46" s="91" t="s">
        <v>363</v>
      </c>
      <c r="B46" s="92"/>
      <c r="C46" s="94"/>
      <c r="D46" s="94"/>
      <c r="E46" s="94"/>
      <c r="F46" s="84"/>
      <c r="G46" s="84"/>
      <c r="H46" s="92">
        <v>5</v>
      </c>
      <c r="I46" s="92">
        <v>5</v>
      </c>
      <c r="J46" s="92"/>
      <c r="K46" s="92">
        <f>SUM(I46:J46)</f>
        <v>5</v>
      </c>
      <c r="L46" s="92"/>
      <c r="M46" s="92"/>
      <c r="N46" s="92">
        <f aca="true" t="shared" si="18" ref="N46:N56">B46+F46+H46+L46</f>
        <v>5</v>
      </c>
      <c r="O46" s="92">
        <f aca="true" t="shared" si="19" ref="O46:O56">C46+G46+I46+M46</f>
        <v>5</v>
      </c>
      <c r="P46" s="92">
        <f>J46</f>
        <v>0</v>
      </c>
      <c r="Q46" s="92">
        <f>SUM(O46:P46)</f>
        <v>5</v>
      </c>
      <c r="R46" s="92">
        <f aca="true" t="shared" si="20" ref="R46:R56">B46+F46+H46+L46/2</f>
        <v>5</v>
      </c>
      <c r="S46" s="92">
        <f aca="true" t="shared" si="21" ref="S46:S55">C46+G46+I46+M46/2</f>
        <v>5</v>
      </c>
      <c r="T46" s="91">
        <f>J46</f>
        <v>0</v>
      </c>
      <c r="U46" s="91">
        <f>SUM(S46:T46)</f>
        <v>5</v>
      </c>
    </row>
    <row r="47" spans="1:21" ht="14.25" customHeight="1">
      <c r="A47" s="91" t="s">
        <v>61</v>
      </c>
      <c r="B47" s="92"/>
      <c r="C47" s="94"/>
      <c r="D47" s="94"/>
      <c r="E47" s="94"/>
      <c r="F47" s="84"/>
      <c r="G47" s="84"/>
      <c r="H47" s="92">
        <v>3</v>
      </c>
      <c r="I47" s="92">
        <v>3</v>
      </c>
      <c r="J47" s="92"/>
      <c r="K47" s="92">
        <f aca="true" t="shared" si="22" ref="K47:K55">SUM(I47:J47)</f>
        <v>3</v>
      </c>
      <c r="L47" s="92"/>
      <c r="M47" s="92"/>
      <c r="N47" s="92">
        <f t="shared" si="18"/>
        <v>3</v>
      </c>
      <c r="O47" s="92">
        <f t="shared" si="19"/>
        <v>3</v>
      </c>
      <c r="P47" s="92">
        <f aca="true" t="shared" si="23" ref="P47:P55">J47</f>
        <v>0</v>
      </c>
      <c r="Q47" s="92">
        <f aca="true" t="shared" si="24" ref="Q47:Q55">SUM(O47:P47)</f>
        <v>3</v>
      </c>
      <c r="R47" s="92">
        <f t="shared" si="20"/>
        <v>3</v>
      </c>
      <c r="S47" s="92">
        <f t="shared" si="21"/>
        <v>3</v>
      </c>
      <c r="T47" s="91">
        <f aca="true" t="shared" si="25" ref="T47:T55">J47</f>
        <v>0</v>
      </c>
      <c r="U47" s="91">
        <f aca="true" t="shared" si="26" ref="U47:U55">SUM(S47:T47)</f>
        <v>3</v>
      </c>
    </row>
    <row r="48" spans="1:21" ht="14.25" customHeight="1">
      <c r="A48" s="91" t="s">
        <v>364</v>
      </c>
      <c r="B48" s="92"/>
      <c r="C48" s="92"/>
      <c r="D48" s="92"/>
      <c r="E48" s="92"/>
      <c r="F48" s="92"/>
      <c r="G48" s="92"/>
      <c r="H48" s="92">
        <v>2</v>
      </c>
      <c r="I48" s="92">
        <v>2</v>
      </c>
      <c r="J48" s="92"/>
      <c r="K48" s="92">
        <f t="shared" si="22"/>
        <v>2</v>
      </c>
      <c r="L48" s="92"/>
      <c r="M48" s="92"/>
      <c r="N48" s="92">
        <f t="shared" si="18"/>
        <v>2</v>
      </c>
      <c r="O48" s="92">
        <f t="shared" si="19"/>
        <v>2</v>
      </c>
      <c r="P48" s="92">
        <f t="shared" si="23"/>
        <v>0</v>
      </c>
      <c r="Q48" s="92">
        <f t="shared" si="24"/>
        <v>2</v>
      </c>
      <c r="R48" s="92">
        <f t="shared" si="20"/>
        <v>2</v>
      </c>
      <c r="S48" s="92">
        <f t="shared" si="21"/>
        <v>2</v>
      </c>
      <c r="T48" s="91">
        <f t="shared" si="25"/>
        <v>0</v>
      </c>
      <c r="U48" s="91">
        <f t="shared" si="26"/>
        <v>2</v>
      </c>
    </row>
    <row r="49" spans="1:21" ht="14.25" customHeight="1">
      <c r="A49" s="91" t="s">
        <v>220</v>
      </c>
      <c r="B49" s="92"/>
      <c r="C49" s="92"/>
      <c r="D49" s="92"/>
      <c r="E49" s="92"/>
      <c r="F49" s="92"/>
      <c r="G49" s="92"/>
      <c r="H49" s="92">
        <v>17</v>
      </c>
      <c r="I49" s="92">
        <v>17</v>
      </c>
      <c r="J49" s="92"/>
      <c r="K49" s="92">
        <f t="shared" si="22"/>
        <v>17</v>
      </c>
      <c r="L49" s="92">
        <v>1</v>
      </c>
      <c r="M49" s="92">
        <f>SUM(L49:L49)</f>
        <v>1</v>
      </c>
      <c r="N49" s="92">
        <f t="shared" si="18"/>
        <v>18</v>
      </c>
      <c r="O49" s="92">
        <f t="shared" si="19"/>
        <v>18</v>
      </c>
      <c r="P49" s="92">
        <f t="shared" si="23"/>
        <v>0</v>
      </c>
      <c r="Q49" s="92">
        <f t="shared" si="24"/>
        <v>18</v>
      </c>
      <c r="R49" s="92">
        <f t="shared" si="20"/>
        <v>17.5</v>
      </c>
      <c r="S49" s="92">
        <f t="shared" si="21"/>
        <v>17.5</v>
      </c>
      <c r="T49" s="91">
        <f t="shared" si="25"/>
        <v>0</v>
      </c>
      <c r="U49" s="91">
        <f t="shared" si="26"/>
        <v>17.5</v>
      </c>
    </row>
    <row r="50" spans="1:21" ht="14.25" customHeight="1">
      <c r="A50" s="91" t="s">
        <v>365</v>
      </c>
      <c r="B50" s="92"/>
      <c r="C50" s="92"/>
      <c r="D50" s="92"/>
      <c r="E50" s="92"/>
      <c r="F50" s="92"/>
      <c r="G50" s="92"/>
      <c r="H50" s="92">
        <v>3</v>
      </c>
      <c r="I50" s="92">
        <v>3</v>
      </c>
      <c r="J50" s="92"/>
      <c r="K50" s="92">
        <f t="shared" si="22"/>
        <v>3</v>
      </c>
      <c r="L50" s="92"/>
      <c r="M50" s="92"/>
      <c r="N50" s="92">
        <f t="shared" si="18"/>
        <v>3</v>
      </c>
      <c r="O50" s="92">
        <f t="shared" si="19"/>
        <v>3</v>
      </c>
      <c r="P50" s="92">
        <f t="shared" si="23"/>
        <v>0</v>
      </c>
      <c r="Q50" s="92">
        <f t="shared" si="24"/>
        <v>3</v>
      </c>
      <c r="R50" s="92">
        <f t="shared" si="20"/>
        <v>3</v>
      </c>
      <c r="S50" s="92">
        <f t="shared" si="21"/>
        <v>3</v>
      </c>
      <c r="T50" s="91">
        <f t="shared" si="25"/>
        <v>0</v>
      </c>
      <c r="U50" s="91">
        <f t="shared" si="26"/>
        <v>3</v>
      </c>
    </row>
    <row r="51" spans="1:21" ht="14.25" customHeight="1">
      <c r="A51" s="91" t="s">
        <v>102</v>
      </c>
      <c r="B51" s="92"/>
      <c r="C51" s="92"/>
      <c r="D51" s="92"/>
      <c r="E51" s="92"/>
      <c r="F51" s="92"/>
      <c r="G51" s="92"/>
      <c r="H51" s="92">
        <v>2</v>
      </c>
      <c r="I51" s="92">
        <v>2</v>
      </c>
      <c r="J51" s="92"/>
      <c r="K51" s="92">
        <f t="shared" si="22"/>
        <v>2</v>
      </c>
      <c r="L51" s="92"/>
      <c r="M51" s="92"/>
      <c r="N51" s="92">
        <f t="shared" si="18"/>
        <v>2</v>
      </c>
      <c r="O51" s="92">
        <f t="shared" si="19"/>
        <v>2</v>
      </c>
      <c r="P51" s="92">
        <f t="shared" si="23"/>
        <v>0</v>
      </c>
      <c r="Q51" s="92">
        <f t="shared" si="24"/>
        <v>2</v>
      </c>
      <c r="R51" s="92">
        <f t="shared" si="20"/>
        <v>2</v>
      </c>
      <c r="S51" s="92">
        <f t="shared" si="21"/>
        <v>2</v>
      </c>
      <c r="T51" s="91">
        <f t="shared" si="25"/>
        <v>0</v>
      </c>
      <c r="U51" s="91">
        <f t="shared" si="26"/>
        <v>2</v>
      </c>
    </row>
    <row r="52" spans="1:21" ht="14.25" customHeight="1">
      <c r="A52" s="91" t="s">
        <v>62</v>
      </c>
      <c r="B52" s="92"/>
      <c r="C52" s="92"/>
      <c r="D52" s="92"/>
      <c r="E52" s="92"/>
      <c r="F52" s="92"/>
      <c r="G52" s="92"/>
      <c r="H52" s="92">
        <v>3</v>
      </c>
      <c r="I52" s="92">
        <v>3</v>
      </c>
      <c r="J52" s="92"/>
      <c r="K52" s="92">
        <f t="shared" si="22"/>
        <v>3</v>
      </c>
      <c r="L52" s="92"/>
      <c r="M52" s="92"/>
      <c r="N52" s="92">
        <f t="shared" si="18"/>
        <v>3</v>
      </c>
      <c r="O52" s="92">
        <f t="shared" si="19"/>
        <v>3</v>
      </c>
      <c r="P52" s="92">
        <f t="shared" si="23"/>
        <v>0</v>
      </c>
      <c r="Q52" s="92">
        <f t="shared" si="24"/>
        <v>3</v>
      </c>
      <c r="R52" s="92">
        <f t="shared" si="20"/>
        <v>3</v>
      </c>
      <c r="S52" s="92">
        <f t="shared" si="21"/>
        <v>3</v>
      </c>
      <c r="T52" s="91">
        <f t="shared" si="25"/>
        <v>0</v>
      </c>
      <c r="U52" s="91">
        <f t="shared" si="26"/>
        <v>3</v>
      </c>
    </row>
    <row r="53" spans="1:21" ht="14.25" customHeight="1">
      <c r="A53" s="91" t="s">
        <v>213</v>
      </c>
      <c r="B53" s="92"/>
      <c r="C53" s="92"/>
      <c r="D53" s="92"/>
      <c r="E53" s="92"/>
      <c r="F53" s="92"/>
      <c r="G53" s="92"/>
      <c r="H53" s="92">
        <v>3</v>
      </c>
      <c r="I53" s="92">
        <v>3</v>
      </c>
      <c r="J53" s="92"/>
      <c r="K53" s="92">
        <f t="shared" si="22"/>
        <v>3</v>
      </c>
      <c r="L53" s="92"/>
      <c r="M53" s="92"/>
      <c r="N53" s="92">
        <f t="shared" si="18"/>
        <v>3</v>
      </c>
      <c r="O53" s="92">
        <f t="shared" si="19"/>
        <v>3</v>
      </c>
      <c r="P53" s="92">
        <f t="shared" si="23"/>
        <v>0</v>
      </c>
      <c r="Q53" s="92">
        <f t="shared" si="24"/>
        <v>3</v>
      </c>
      <c r="R53" s="92">
        <f t="shared" si="20"/>
        <v>3</v>
      </c>
      <c r="S53" s="92">
        <f t="shared" si="21"/>
        <v>3</v>
      </c>
      <c r="T53" s="91">
        <f t="shared" si="25"/>
        <v>0</v>
      </c>
      <c r="U53" s="91">
        <f t="shared" si="26"/>
        <v>3</v>
      </c>
    </row>
    <row r="54" spans="1:21" ht="14.25" customHeight="1">
      <c r="A54" s="91" t="s">
        <v>366</v>
      </c>
      <c r="B54" s="92"/>
      <c r="C54" s="92"/>
      <c r="D54" s="92"/>
      <c r="E54" s="92"/>
      <c r="F54" s="92"/>
      <c r="G54" s="92"/>
      <c r="H54" s="92">
        <v>3</v>
      </c>
      <c r="I54" s="92">
        <v>3</v>
      </c>
      <c r="J54" s="92"/>
      <c r="K54" s="92">
        <f t="shared" si="22"/>
        <v>3</v>
      </c>
      <c r="L54" s="92"/>
      <c r="M54" s="92"/>
      <c r="N54" s="92">
        <f t="shared" si="18"/>
        <v>3</v>
      </c>
      <c r="O54" s="92">
        <f t="shared" si="19"/>
        <v>3</v>
      </c>
      <c r="P54" s="92">
        <f t="shared" si="23"/>
        <v>0</v>
      </c>
      <c r="Q54" s="92">
        <f t="shared" si="24"/>
        <v>3</v>
      </c>
      <c r="R54" s="92">
        <f t="shared" si="20"/>
        <v>3</v>
      </c>
      <c r="S54" s="92">
        <f t="shared" si="21"/>
        <v>3</v>
      </c>
      <c r="T54" s="91">
        <f t="shared" si="25"/>
        <v>0</v>
      </c>
      <c r="U54" s="91">
        <f t="shared" si="26"/>
        <v>3</v>
      </c>
    </row>
    <row r="55" spans="1:21" ht="14.25" customHeight="1">
      <c r="A55" s="91" t="s">
        <v>103</v>
      </c>
      <c r="B55" s="92"/>
      <c r="C55" s="92"/>
      <c r="D55" s="92"/>
      <c r="E55" s="92"/>
      <c r="F55" s="92"/>
      <c r="G55" s="92"/>
      <c r="H55" s="92">
        <v>4</v>
      </c>
      <c r="I55" s="92">
        <v>4</v>
      </c>
      <c r="J55" s="92"/>
      <c r="K55" s="92">
        <f t="shared" si="22"/>
        <v>4</v>
      </c>
      <c r="L55" s="92"/>
      <c r="M55" s="92"/>
      <c r="N55" s="92">
        <f t="shared" si="18"/>
        <v>4</v>
      </c>
      <c r="O55" s="92">
        <f t="shared" si="19"/>
        <v>4</v>
      </c>
      <c r="P55" s="92">
        <f t="shared" si="23"/>
        <v>0</v>
      </c>
      <c r="Q55" s="92">
        <f t="shared" si="24"/>
        <v>4</v>
      </c>
      <c r="R55" s="92">
        <f t="shared" si="20"/>
        <v>4</v>
      </c>
      <c r="S55" s="92">
        <f t="shared" si="21"/>
        <v>4</v>
      </c>
      <c r="T55" s="91">
        <f t="shared" si="25"/>
        <v>0</v>
      </c>
      <c r="U55" s="91">
        <f t="shared" si="26"/>
        <v>4</v>
      </c>
    </row>
    <row r="56" spans="1:21" ht="14.25" customHeight="1">
      <c r="A56" s="83" t="s">
        <v>362</v>
      </c>
      <c r="B56" s="94"/>
      <c r="C56" s="94"/>
      <c r="D56" s="94"/>
      <c r="E56" s="94"/>
      <c r="F56" s="84"/>
      <c r="G56" s="84"/>
      <c r="H56" s="84">
        <f aca="true" t="shared" si="27" ref="H56:M56">SUM(H46:H55)</f>
        <v>45</v>
      </c>
      <c r="I56" s="84">
        <f t="shared" si="27"/>
        <v>45</v>
      </c>
      <c r="J56" s="84">
        <f t="shared" si="27"/>
        <v>0</v>
      </c>
      <c r="K56" s="84">
        <f t="shared" si="27"/>
        <v>45</v>
      </c>
      <c r="L56" s="84">
        <f t="shared" si="27"/>
        <v>1</v>
      </c>
      <c r="M56" s="84">
        <f t="shared" si="27"/>
        <v>1</v>
      </c>
      <c r="N56" s="84">
        <f t="shared" si="18"/>
        <v>46</v>
      </c>
      <c r="O56" s="84">
        <f t="shared" si="19"/>
        <v>46</v>
      </c>
      <c r="P56" s="84">
        <f>SUM(P46:P55)</f>
        <v>0</v>
      </c>
      <c r="Q56" s="84">
        <f>SUM(O56:P56)</f>
        <v>46</v>
      </c>
      <c r="R56" s="84">
        <f t="shared" si="20"/>
        <v>45.5</v>
      </c>
      <c r="S56" s="84">
        <f>G56+I56+M56/2+C56</f>
        <v>45.5</v>
      </c>
      <c r="T56" s="83">
        <f>SUM(T46:T55)</f>
        <v>0</v>
      </c>
      <c r="U56" s="83">
        <f>SUM(U46:U55)</f>
        <v>45.5</v>
      </c>
    </row>
    <row r="57" spans="1:21" ht="15.75">
      <c r="A57" s="85"/>
      <c r="B57" s="86"/>
      <c r="C57" s="86"/>
      <c r="D57" s="86"/>
      <c r="E57" s="86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11"/>
      <c r="T57" s="11"/>
      <c r="U57" s="11"/>
    </row>
    <row r="58" spans="1:21" ht="14.25" customHeight="1">
      <c r="A58" s="88" t="s">
        <v>367</v>
      </c>
      <c r="B58" s="89"/>
      <c r="C58" s="89"/>
      <c r="D58" s="89"/>
      <c r="E58" s="89"/>
      <c r="F58" s="90"/>
      <c r="G58" s="90"/>
      <c r="H58" s="89"/>
      <c r="I58" s="89"/>
      <c r="J58" s="89"/>
      <c r="K58" s="89"/>
      <c r="L58" s="89"/>
      <c r="M58" s="89"/>
      <c r="N58" s="90"/>
      <c r="O58" s="90"/>
      <c r="P58" s="90"/>
      <c r="Q58" s="90"/>
      <c r="R58" s="90"/>
      <c r="S58" s="11"/>
      <c r="T58" s="11"/>
      <c r="U58" s="11"/>
    </row>
    <row r="59" spans="1:21" ht="14.25" customHeight="1">
      <c r="A59" s="91" t="s">
        <v>368</v>
      </c>
      <c r="B59" s="92"/>
      <c r="C59" s="92"/>
      <c r="D59" s="92"/>
      <c r="E59" s="92"/>
      <c r="F59" s="92"/>
      <c r="G59" s="92"/>
      <c r="H59" s="92">
        <v>1</v>
      </c>
      <c r="I59" s="92">
        <v>1</v>
      </c>
      <c r="J59" s="92"/>
      <c r="K59" s="92">
        <f>SUM(I59:J59)</f>
        <v>1</v>
      </c>
      <c r="L59" s="92"/>
      <c r="M59" s="92"/>
      <c r="N59" s="92">
        <f aca="true" t="shared" si="28" ref="N59:N69">B59+F59+H59+L59</f>
        <v>1</v>
      </c>
      <c r="O59" s="92">
        <f aca="true" t="shared" si="29" ref="O59:O69">C59+G59+I59+M59</f>
        <v>1</v>
      </c>
      <c r="P59" s="92">
        <f>J59</f>
        <v>0</v>
      </c>
      <c r="Q59" s="92">
        <f>SUM(O59:P59)</f>
        <v>1</v>
      </c>
      <c r="R59" s="92">
        <f aca="true" t="shared" si="30" ref="R59:R69">B59+F59+H59+L59/2</f>
        <v>1</v>
      </c>
      <c r="S59" s="92">
        <f aca="true" t="shared" si="31" ref="S59:S69">C59+G59+I59+M59/2</f>
        <v>1</v>
      </c>
      <c r="T59" s="91">
        <f>J59</f>
        <v>0</v>
      </c>
      <c r="U59" s="91">
        <f>SUM(S59:T59)</f>
        <v>1</v>
      </c>
    </row>
    <row r="60" spans="1:21" ht="14.25" customHeight="1">
      <c r="A60" s="91" t="s">
        <v>369</v>
      </c>
      <c r="B60" s="92"/>
      <c r="C60" s="92"/>
      <c r="D60" s="92"/>
      <c r="E60" s="92"/>
      <c r="F60" s="92"/>
      <c r="G60" s="92"/>
      <c r="H60" s="92">
        <v>1</v>
      </c>
      <c r="I60" s="92">
        <v>1</v>
      </c>
      <c r="J60" s="92"/>
      <c r="K60" s="92">
        <f aca="true" t="shared" si="32" ref="K60:K68">SUM(I60:J60)</f>
        <v>1</v>
      </c>
      <c r="L60" s="92"/>
      <c r="M60" s="92"/>
      <c r="N60" s="92">
        <f t="shared" si="28"/>
        <v>1</v>
      </c>
      <c r="O60" s="92">
        <f t="shared" si="29"/>
        <v>1</v>
      </c>
      <c r="P60" s="92">
        <f aca="true" t="shared" si="33" ref="P60:P68">J60</f>
        <v>0</v>
      </c>
      <c r="Q60" s="92">
        <f aca="true" t="shared" si="34" ref="Q60:Q69">SUM(O60:P60)</f>
        <v>1</v>
      </c>
      <c r="R60" s="92">
        <f t="shared" si="30"/>
        <v>1</v>
      </c>
      <c r="S60" s="92">
        <f t="shared" si="31"/>
        <v>1</v>
      </c>
      <c r="T60" s="91">
        <f aca="true" t="shared" si="35" ref="T60:T68">J60</f>
        <v>0</v>
      </c>
      <c r="U60" s="91">
        <f aca="true" t="shared" si="36" ref="U60:U68">SUM(S60:T60)</f>
        <v>1</v>
      </c>
    </row>
    <row r="61" spans="1:21" ht="14.25" customHeight="1">
      <c r="A61" s="91" t="s">
        <v>370</v>
      </c>
      <c r="B61" s="92"/>
      <c r="C61" s="92"/>
      <c r="D61" s="92"/>
      <c r="E61" s="92"/>
      <c r="F61" s="92"/>
      <c r="G61" s="92"/>
      <c r="H61" s="92"/>
      <c r="I61" s="92"/>
      <c r="J61" s="92"/>
      <c r="K61" s="92">
        <f t="shared" si="32"/>
        <v>0</v>
      </c>
      <c r="L61" s="92">
        <v>1</v>
      </c>
      <c r="M61" s="92">
        <f>SUM(L61:L61)</f>
        <v>1</v>
      </c>
      <c r="N61" s="92">
        <f t="shared" si="28"/>
        <v>1</v>
      </c>
      <c r="O61" s="92">
        <f t="shared" si="29"/>
        <v>1</v>
      </c>
      <c r="P61" s="92">
        <f t="shared" si="33"/>
        <v>0</v>
      </c>
      <c r="Q61" s="92">
        <f t="shared" si="34"/>
        <v>1</v>
      </c>
      <c r="R61" s="92">
        <f t="shared" si="30"/>
        <v>0.5</v>
      </c>
      <c r="S61" s="92">
        <f t="shared" si="31"/>
        <v>0.5</v>
      </c>
      <c r="T61" s="91">
        <f t="shared" si="35"/>
        <v>0</v>
      </c>
      <c r="U61" s="91">
        <f t="shared" si="36"/>
        <v>0.5</v>
      </c>
    </row>
    <row r="62" spans="1:21" ht="14.25" customHeight="1">
      <c r="A62" s="91" t="s">
        <v>371</v>
      </c>
      <c r="B62" s="92"/>
      <c r="C62" s="92"/>
      <c r="D62" s="92"/>
      <c r="E62" s="92"/>
      <c r="F62" s="92"/>
      <c r="G62" s="92"/>
      <c r="H62" s="92">
        <v>2</v>
      </c>
      <c r="I62" s="92">
        <v>2</v>
      </c>
      <c r="J62" s="92"/>
      <c r="K62" s="92">
        <f t="shared" si="32"/>
        <v>2</v>
      </c>
      <c r="L62" s="92"/>
      <c r="M62" s="92"/>
      <c r="N62" s="92">
        <f t="shared" si="28"/>
        <v>2</v>
      </c>
      <c r="O62" s="92">
        <f t="shared" si="29"/>
        <v>2</v>
      </c>
      <c r="P62" s="92">
        <f t="shared" si="33"/>
        <v>0</v>
      </c>
      <c r="Q62" s="92">
        <f t="shared" si="34"/>
        <v>2</v>
      </c>
      <c r="R62" s="92">
        <f t="shared" si="30"/>
        <v>2</v>
      </c>
      <c r="S62" s="92">
        <f t="shared" si="31"/>
        <v>2</v>
      </c>
      <c r="T62" s="91">
        <f t="shared" si="35"/>
        <v>0</v>
      </c>
      <c r="U62" s="91">
        <f t="shared" si="36"/>
        <v>2</v>
      </c>
    </row>
    <row r="63" spans="1:21" ht="14.25" customHeight="1">
      <c r="A63" s="91" t="s">
        <v>372</v>
      </c>
      <c r="B63" s="92"/>
      <c r="C63" s="92"/>
      <c r="D63" s="92"/>
      <c r="E63" s="92"/>
      <c r="F63" s="92"/>
      <c r="G63" s="92"/>
      <c r="H63" s="92">
        <v>2</v>
      </c>
      <c r="I63" s="92">
        <v>2</v>
      </c>
      <c r="J63" s="92"/>
      <c r="K63" s="92">
        <f t="shared" si="32"/>
        <v>2</v>
      </c>
      <c r="L63" s="92"/>
      <c r="M63" s="92"/>
      <c r="N63" s="92">
        <f t="shared" si="28"/>
        <v>2</v>
      </c>
      <c r="O63" s="92">
        <f t="shared" si="29"/>
        <v>2</v>
      </c>
      <c r="P63" s="92">
        <f t="shared" si="33"/>
        <v>0</v>
      </c>
      <c r="Q63" s="92">
        <f t="shared" si="34"/>
        <v>2</v>
      </c>
      <c r="R63" s="92">
        <f t="shared" si="30"/>
        <v>2</v>
      </c>
      <c r="S63" s="92">
        <f t="shared" si="31"/>
        <v>2</v>
      </c>
      <c r="T63" s="91">
        <f t="shared" si="35"/>
        <v>0</v>
      </c>
      <c r="U63" s="91">
        <f t="shared" si="36"/>
        <v>2</v>
      </c>
    </row>
    <row r="64" spans="1:21" ht="14.25" customHeight="1">
      <c r="A64" s="91" t="s">
        <v>373</v>
      </c>
      <c r="B64" s="92"/>
      <c r="C64" s="92"/>
      <c r="D64" s="92"/>
      <c r="E64" s="92"/>
      <c r="F64" s="92"/>
      <c r="G64" s="92"/>
      <c r="H64" s="92">
        <v>1</v>
      </c>
      <c r="I64" s="92">
        <v>1</v>
      </c>
      <c r="J64" s="92"/>
      <c r="K64" s="92">
        <f t="shared" si="32"/>
        <v>1</v>
      </c>
      <c r="L64" s="92"/>
      <c r="M64" s="92"/>
      <c r="N64" s="92">
        <f t="shared" si="28"/>
        <v>1</v>
      </c>
      <c r="O64" s="92">
        <f t="shared" si="29"/>
        <v>1</v>
      </c>
      <c r="P64" s="92">
        <f t="shared" si="33"/>
        <v>0</v>
      </c>
      <c r="Q64" s="92">
        <f t="shared" si="34"/>
        <v>1</v>
      </c>
      <c r="R64" s="92">
        <f t="shared" si="30"/>
        <v>1</v>
      </c>
      <c r="S64" s="92">
        <f t="shared" si="31"/>
        <v>1</v>
      </c>
      <c r="T64" s="91">
        <f t="shared" si="35"/>
        <v>0</v>
      </c>
      <c r="U64" s="91">
        <f t="shared" si="36"/>
        <v>1</v>
      </c>
    </row>
    <row r="65" spans="1:21" ht="14.25" customHeight="1">
      <c r="A65" s="91" t="s">
        <v>374</v>
      </c>
      <c r="B65" s="92"/>
      <c r="C65" s="92"/>
      <c r="D65" s="92"/>
      <c r="E65" s="92"/>
      <c r="F65" s="92"/>
      <c r="G65" s="92"/>
      <c r="H65" s="92">
        <v>3</v>
      </c>
      <c r="I65" s="92">
        <v>3</v>
      </c>
      <c r="J65" s="92"/>
      <c r="K65" s="92">
        <f t="shared" si="32"/>
        <v>3</v>
      </c>
      <c r="L65" s="92"/>
      <c r="M65" s="92"/>
      <c r="N65" s="92">
        <f t="shared" si="28"/>
        <v>3</v>
      </c>
      <c r="O65" s="92">
        <f t="shared" si="29"/>
        <v>3</v>
      </c>
      <c r="P65" s="92">
        <f t="shared" si="33"/>
        <v>0</v>
      </c>
      <c r="Q65" s="92">
        <f t="shared" si="34"/>
        <v>3</v>
      </c>
      <c r="R65" s="92">
        <f t="shared" si="30"/>
        <v>3</v>
      </c>
      <c r="S65" s="92">
        <f t="shared" si="31"/>
        <v>3</v>
      </c>
      <c r="T65" s="91">
        <f t="shared" si="35"/>
        <v>0</v>
      </c>
      <c r="U65" s="91">
        <f t="shared" si="36"/>
        <v>3</v>
      </c>
    </row>
    <row r="66" spans="1:21" ht="14.25" customHeight="1">
      <c r="A66" s="91" t="s">
        <v>375</v>
      </c>
      <c r="B66" s="92"/>
      <c r="C66" s="92"/>
      <c r="D66" s="92"/>
      <c r="E66" s="92"/>
      <c r="F66" s="92"/>
      <c r="G66" s="92"/>
      <c r="H66" s="92">
        <v>1</v>
      </c>
      <c r="I66" s="92">
        <v>1</v>
      </c>
      <c r="J66" s="92"/>
      <c r="K66" s="92">
        <f t="shared" si="32"/>
        <v>1</v>
      </c>
      <c r="L66" s="92"/>
      <c r="M66" s="92"/>
      <c r="N66" s="92">
        <f t="shared" si="28"/>
        <v>1</v>
      </c>
      <c r="O66" s="92">
        <f t="shared" si="29"/>
        <v>1</v>
      </c>
      <c r="P66" s="92">
        <f t="shared" si="33"/>
        <v>0</v>
      </c>
      <c r="Q66" s="92">
        <f t="shared" si="34"/>
        <v>1</v>
      </c>
      <c r="R66" s="92">
        <f t="shared" si="30"/>
        <v>1</v>
      </c>
      <c r="S66" s="92">
        <f t="shared" si="31"/>
        <v>1</v>
      </c>
      <c r="T66" s="91">
        <f t="shared" si="35"/>
        <v>0</v>
      </c>
      <c r="U66" s="91">
        <f t="shared" si="36"/>
        <v>1</v>
      </c>
    </row>
    <row r="67" spans="1:21" ht="14.25" customHeight="1">
      <c r="A67" s="91" t="s">
        <v>376</v>
      </c>
      <c r="B67" s="92"/>
      <c r="C67" s="92"/>
      <c r="D67" s="92"/>
      <c r="E67" s="92"/>
      <c r="F67" s="92"/>
      <c r="G67" s="92"/>
      <c r="H67" s="92">
        <v>1</v>
      </c>
      <c r="I67" s="92">
        <v>1</v>
      </c>
      <c r="J67" s="92"/>
      <c r="K67" s="92">
        <f t="shared" si="32"/>
        <v>1</v>
      </c>
      <c r="L67" s="92"/>
      <c r="M67" s="92"/>
      <c r="N67" s="92">
        <f t="shared" si="28"/>
        <v>1</v>
      </c>
      <c r="O67" s="92">
        <f t="shared" si="29"/>
        <v>1</v>
      </c>
      <c r="P67" s="92">
        <f t="shared" si="33"/>
        <v>0</v>
      </c>
      <c r="Q67" s="92">
        <f t="shared" si="34"/>
        <v>1</v>
      </c>
      <c r="R67" s="92">
        <f t="shared" si="30"/>
        <v>1</v>
      </c>
      <c r="S67" s="92">
        <f t="shared" si="31"/>
        <v>1</v>
      </c>
      <c r="T67" s="91">
        <f t="shared" si="35"/>
        <v>0</v>
      </c>
      <c r="U67" s="91">
        <f t="shared" si="36"/>
        <v>1</v>
      </c>
    </row>
    <row r="68" spans="1:21" ht="14.25" customHeight="1">
      <c r="A68" s="91" t="s">
        <v>104</v>
      </c>
      <c r="B68" s="92"/>
      <c r="C68" s="92"/>
      <c r="D68" s="92"/>
      <c r="E68" s="92"/>
      <c r="F68" s="92"/>
      <c r="G68" s="92"/>
      <c r="H68" s="92">
        <v>1</v>
      </c>
      <c r="I68" s="92">
        <v>1</v>
      </c>
      <c r="J68" s="92"/>
      <c r="K68" s="92">
        <f t="shared" si="32"/>
        <v>1</v>
      </c>
      <c r="L68" s="92"/>
      <c r="M68" s="92"/>
      <c r="N68" s="92">
        <f t="shared" si="28"/>
        <v>1</v>
      </c>
      <c r="O68" s="92">
        <f t="shared" si="29"/>
        <v>1</v>
      </c>
      <c r="P68" s="92">
        <f t="shared" si="33"/>
        <v>0</v>
      </c>
      <c r="Q68" s="92">
        <f t="shared" si="34"/>
        <v>1</v>
      </c>
      <c r="R68" s="92">
        <f t="shared" si="30"/>
        <v>1</v>
      </c>
      <c r="S68" s="92">
        <f t="shared" si="31"/>
        <v>1</v>
      </c>
      <c r="T68" s="91">
        <f t="shared" si="35"/>
        <v>0</v>
      </c>
      <c r="U68" s="91">
        <f t="shared" si="36"/>
        <v>1</v>
      </c>
    </row>
    <row r="69" spans="1:21" ht="14.25" customHeight="1">
      <c r="A69" s="83" t="s">
        <v>377</v>
      </c>
      <c r="B69" s="94"/>
      <c r="C69" s="92"/>
      <c r="D69" s="92"/>
      <c r="E69" s="92"/>
      <c r="F69" s="92"/>
      <c r="G69" s="92"/>
      <c r="H69" s="84">
        <f>SUM(H59:H68)</f>
        <v>13</v>
      </c>
      <c r="I69" s="84">
        <f>SUM(I59:I68)</f>
        <v>13</v>
      </c>
      <c r="J69" s="84">
        <f>SUM(J59:J68)</f>
        <v>0</v>
      </c>
      <c r="K69" s="84">
        <f>SUM(K59:K68)</f>
        <v>13</v>
      </c>
      <c r="L69" s="84">
        <f>SUM(L59:L67)</f>
        <v>1</v>
      </c>
      <c r="M69" s="84">
        <f>SUM(M59:M67)</f>
        <v>1</v>
      </c>
      <c r="N69" s="84">
        <f t="shared" si="28"/>
        <v>14</v>
      </c>
      <c r="O69" s="84">
        <f t="shared" si="29"/>
        <v>14</v>
      </c>
      <c r="P69" s="84">
        <f>SUM(P59:P68)</f>
        <v>0</v>
      </c>
      <c r="Q69" s="84">
        <f t="shared" si="34"/>
        <v>14</v>
      </c>
      <c r="R69" s="84">
        <f t="shared" si="30"/>
        <v>13.5</v>
      </c>
      <c r="S69" s="84">
        <f t="shared" si="31"/>
        <v>13.5</v>
      </c>
      <c r="T69" s="83">
        <f>SUM(T59:T68)</f>
        <v>0</v>
      </c>
      <c r="U69" s="83">
        <f>SUM(U59:U68)</f>
        <v>13.5</v>
      </c>
    </row>
    <row r="70" spans="1:21" ht="15.75">
      <c r="A70" s="85"/>
      <c r="B70" s="86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100"/>
      <c r="O70" s="100"/>
      <c r="P70" s="100"/>
      <c r="Q70" s="100"/>
      <c r="R70" s="100"/>
      <c r="S70" s="11"/>
      <c r="T70" s="11"/>
      <c r="U70" s="11"/>
    </row>
    <row r="71" spans="1:21" ht="14.25" customHeight="1">
      <c r="A71" s="83" t="s">
        <v>378</v>
      </c>
      <c r="B71" s="84">
        <f aca="true" t="shared" si="37" ref="B71:G71">B23+B30+B38+B43+B56+B69</f>
        <v>0</v>
      </c>
      <c r="C71" s="84">
        <f t="shared" si="37"/>
        <v>0</v>
      </c>
      <c r="D71" s="84">
        <f t="shared" si="37"/>
        <v>6</v>
      </c>
      <c r="E71" s="84">
        <f>E23+E30+E38+E43+E56+E69</f>
        <v>6</v>
      </c>
      <c r="F71" s="84">
        <f t="shared" si="37"/>
        <v>0</v>
      </c>
      <c r="G71" s="84">
        <f t="shared" si="37"/>
        <v>0</v>
      </c>
      <c r="H71" s="84">
        <f>H23+H30+H38+H43+H56+H69</f>
        <v>257</v>
      </c>
      <c r="I71" s="84">
        <f>I23+I30+I38+I43+I56+I69</f>
        <v>247</v>
      </c>
      <c r="J71" s="84">
        <f>J23+J30+J38+J43+J56+J69</f>
        <v>-1</v>
      </c>
      <c r="K71" s="84">
        <f>K23+K30+K38+K43+K56+K69</f>
        <v>246</v>
      </c>
      <c r="L71" s="84">
        <f aca="true" t="shared" si="38" ref="L71:R71">L23+L30+L38+L43+L56+L69</f>
        <v>3</v>
      </c>
      <c r="M71" s="84">
        <f t="shared" si="38"/>
        <v>3</v>
      </c>
      <c r="N71" s="84">
        <f t="shared" si="38"/>
        <v>260</v>
      </c>
      <c r="O71" s="84">
        <f>O23+O30+O38+O43+O56+O69</f>
        <v>250</v>
      </c>
      <c r="P71" s="84">
        <f>P23+P30+P38+P43+P56+P69</f>
        <v>5</v>
      </c>
      <c r="Q71" s="84">
        <f>Q23+Q30+Q38+Q43+Q56+Q69</f>
        <v>255</v>
      </c>
      <c r="R71" s="84">
        <f t="shared" si="38"/>
        <v>258.5</v>
      </c>
      <c r="S71" s="84">
        <f>S23+S30+S38+S43+S56+S69</f>
        <v>248.5</v>
      </c>
      <c r="T71" s="84">
        <f>T23+T30+T38+T43+T56+T69</f>
        <v>5</v>
      </c>
      <c r="U71" s="84">
        <f>U23+U30+U38+U43+U56+U69</f>
        <v>253.5</v>
      </c>
    </row>
    <row r="72" spans="1:21" ht="15.75">
      <c r="A72" s="88"/>
      <c r="B72" s="89"/>
      <c r="C72" s="89"/>
      <c r="D72" s="89"/>
      <c r="E72" s="89"/>
      <c r="F72" s="90"/>
      <c r="G72" s="90"/>
      <c r="H72" s="89"/>
      <c r="I72" s="89"/>
      <c r="J72" s="89"/>
      <c r="K72" s="89"/>
      <c r="L72" s="89"/>
      <c r="M72" s="89"/>
      <c r="N72" s="100"/>
      <c r="O72" s="100"/>
      <c r="P72" s="100"/>
      <c r="Q72" s="100"/>
      <c r="R72" s="100"/>
      <c r="S72" s="11"/>
      <c r="T72" s="11"/>
      <c r="U72" s="11"/>
    </row>
    <row r="73" spans="1:21" ht="14.25" customHeight="1">
      <c r="A73" s="83" t="s">
        <v>379</v>
      </c>
      <c r="B73" s="84">
        <f>B11+B71</f>
        <v>5</v>
      </c>
      <c r="C73" s="84">
        <f aca="true" t="shared" si="39" ref="C73:U73">C11+C71</f>
        <v>5</v>
      </c>
      <c r="D73" s="84">
        <f t="shared" si="39"/>
        <v>6</v>
      </c>
      <c r="E73" s="84">
        <f>E11+E71</f>
        <v>11</v>
      </c>
      <c r="F73" s="84">
        <f t="shared" si="39"/>
        <v>48</v>
      </c>
      <c r="G73" s="84">
        <f t="shared" si="39"/>
        <v>48</v>
      </c>
      <c r="H73" s="84">
        <f t="shared" si="39"/>
        <v>257</v>
      </c>
      <c r="I73" s="84">
        <f t="shared" si="39"/>
        <v>247</v>
      </c>
      <c r="J73" s="84">
        <f t="shared" si="39"/>
        <v>-1</v>
      </c>
      <c r="K73" s="84">
        <f t="shared" si="39"/>
        <v>246</v>
      </c>
      <c r="L73" s="84">
        <f t="shared" si="39"/>
        <v>4</v>
      </c>
      <c r="M73" s="84">
        <f t="shared" si="39"/>
        <v>4</v>
      </c>
      <c r="N73" s="84">
        <f t="shared" si="39"/>
        <v>314</v>
      </c>
      <c r="O73" s="84">
        <f t="shared" si="39"/>
        <v>304</v>
      </c>
      <c r="P73" s="84">
        <f t="shared" si="39"/>
        <v>5</v>
      </c>
      <c r="Q73" s="84">
        <f t="shared" si="39"/>
        <v>309</v>
      </c>
      <c r="R73" s="84">
        <f t="shared" si="39"/>
        <v>312</v>
      </c>
      <c r="S73" s="84">
        <f t="shared" si="39"/>
        <v>302</v>
      </c>
      <c r="T73" s="84">
        <f t="shared" si="39"/>
        <v>5</v>
      </c>
      <c r="U73" s="84">
        <f t="shared" si="39"/>
        <v>307</v>
      </c>
    </row>
    <row r="74" spans="1:18" ht="15.75">
      <c r="A74" s="18"/>
      <c r="B74" s="1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mergeCells count="18">
    <mergeCell ref="A6:A9"/>
    <mergeCell ref="H6:M6"/>
    <mergeCell ref="H7:K7"/>
    <mergeCell ref="H8:I8"/>
    <mergeCell ref="B8:C8"/>
    <mergeCell ref="B6:E7"/>
    <mergeCell ref="F8:G8"/>
    <mergeCell ref="F6:G7"/>
    <mergeCell ref="L8:M8"/>
    <mergeCell ref="L7:M7"/>
    <mergeCell ref="A2:U2"/>
    <mergeCell ref="A3:U3"/>
    <mergeCell ref="A4:U4"/>
    <mergeCell ref="H1:U1"/>
    <mergeCell ref="N8:O8"/>
    <mergeCell ref="N6:Q7"/>
    <mergeCell ref="R8:S8"/>
    <mergeCell ref="R6:U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U19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43" bestFit="1" customWidth="1"/>
    <col min="2" max="2" width="8.00390625" style="43" customWidth="1"/>
    <col min="3" max="3" width="7.57421875" style="43" customWidth="1"/>
    <col min="4" max="4" width="5.421875" style="43" customWidth="1"/>
    <col min="5" max="5" width="10.8515625" style="43" bestFit="1" customWidth="1"/>
    <col min="6" max="6" width="7.28125" style="43" bestFit="1" customWidth="1"/>
    <col min="7" max="7" width="11.28125" style="43" bestFit="1" customWidth="1"/>
    <col min="8" max="8" width="7.421875" style="43" customWidth="1"/>
    <col min="9" max="9" width="6.7109375" style="43" customWidth="1"/>
    <col min="10" max="10" width="8.00390625" style="43" bestFit="1" customWidth="1"/>
    <col min="11" max="11" width="7.28125" style="43" bestFit="1" customWidth="1"/>
    <col min="12" max="12" width="6.7109375" style="43" customWidth="1"/>
    <col min="13" max="13" width="7.28125" style="43" bestFit="1" customWidth="1"/>
    <col min="14" max="14" width="5.57421875" style="43" bestFit="1" customWidth="1"/>
    <col min="15" max="15" width="6.421875" style="43" bestFit="1" customWidth="1"/>
    <col min="16" max="16" width="7.00390625" style="43" bestFit="1" customWidth="1"/>
    <col min="17" max="17" width="7.28125" style="43" customWidth="1"/>
    <col min="18" max="19" width="7.28125" style="43" bestFit="1" customWidth="1"/>
    <col min="20" max="20" width="8.57421875" style="43" customWidth="1"/>
    <col min="21" max="21" width="12.7109375" style="43" customWidth="1"/>
    <col min="22" max="16384" width="10.28125" style="43" customWidth="1"/>
  </cols>
  <sheetData>
    <row r="1" spans="17:20" ht="15.75">
      <c r="Q1" s="163"/>
      <c r="R1" s="163"/>
      <c r="S1" s="163"/>
      <c r="T1" s="163"/>
    </row>
    <row r="2" spans="1:20" ht="15.75">
      <c r="A2" s="168" t="s">
        <v>222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s="45" customFormat="1" ht="15.75">
      <c r="A3" s="168" t="s">
        <v>276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s="45" customFormat="1" ht="15.75">
      <c r="A4" s="168" t="s">
        <v>10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1" s="46" customFormat="1" ht="15.75">
      <c r="A5" s="168" t="s">
        <v>126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44"/>
    </row>
    <row r="6" spans="1:16" ht="15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20" s="48" customFormat="1" ht="38.25" customHeight="1">
      <c r="A7" s="164" t="s">
        <v>127</v>
      </c>
      <c r="B7" s="165" t="s">
        <v>123</v>
      </c>
      <c r="C7" s="165" t="s">
        <v>138</v>
      </c>
      <c r="D7" s="165" t="s">
        <v>117</v>
      </c>
      <c r="E7" s="169" t="s">
        <v>435</v>
      </c>
      <c r="F7" s="155"/>
      <c r="G7" s="156"/>
      <c r="H7" s="169" t="s">
        <v>18</v>
      </c>
      <c r="I7" s="170"/>
      <c r="J7" s="171"/>
      <c r="K7" s="175" t="s">
        <v>271</v>
      </c>
      <c r="L7" s="159"/>
      <c r="M7" s="159"/>
      <c r="N7" s="159"/>
      <c r="O7" s="159"/>
      <c r="P7" s="160"/>
      <c r="Q7" s="165" t="s">
        <v>124</v>
      </c>
      <c r="R7" s="164" t="s">
        <v>228</v>
      </c>
      <c r="S7" s="164"/>
      <c r="T7" s="164"/>
    </row>
    <row r="8" spans="1:20" s="48" customFormat="1" ht="38.25" customHeight="1">
      <c r="A8" s="164"/>
      <c r="B8" s="166"/>
      <c r="C8" s="166"/>
      <c r="D8" s="166"/>
      <c r="E8" s="157"/>
      <c r="F8" s="158"/>
      <c r="G8" s="176"/>
      <c r="H8" s="172"/>
      <c r="I8" s="173"/>
      <c r="J8" s="174"/>
      <c r="K8" s="175" t="s">
        <v>6</v>
      </c>
      <c r="L8" s="159"/>
      <c r="M8" s="160"/>
      <c r="N8" s="175" t="s">
        <v>254</v>
      </c>
      <c r="O8" s="159"/>
      <c r="P8" s="160"/>
      <c r="Q8" s="166"/>
      <c r="R8" s="164"/>
      <c r="S8" s="164"/>
      <c r="T8" s="164"/>
    </row>
    <row r="9" spans="1:20" s="48" customFormat="1" ht="33.75" customHeight="1">
      <c r="A9" s="164"/>
      <c r="B9" s="167"/>
      <c r="C9" s="167"/>
      <c r="D9" s="167"/>
      <c r="E9" s="71" t="s">
        <v>424</v>
      </c>
      <c r="F9" s="71" t="s">
        <v>19</v>
      </c>
      <c r="G9" s="71" t="s">
        <v>425</v>
      </c>
      <c r="H9" s="71" t="s">
        <v>424</v>
      </c>
      <c r="I9" s="71" t="s">
        <v>19</v>
      </c>
      <c r="J9" s="71" t="s">
        <v>425</v>
      </c>
      <c r="K9" s="71" t="s">
        <v>424</v>
      </c>
      <c r="L9" s="71" t="s">
        <v>19</v>
      </c>
      <c r="M9" s="71" t="s">
        <v>425</v>
      </c>
      <c r="N9" s="145" t="s">
        <v>424</v>
      </c>
      <c r="O9" s="71" t="s">
        <v>19</v>
      </c>
      <c r="P9" s="71" t="s">
        <v>425</v>
      </c>
      <c r="Q9" s="167"/>
      <c r="R9" s="71" t="s">
        <v>424</v>
      </c>
      <c r="S9" s="71" t="s">
        <v>19</v>
      </c>
      <c r="T9" s="71" t="s">
        <v>425</v>
      </c>
    </row>
    <row r="10" spans="1:18" s="48" customFormat="1" ht="16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20" ht="24.75" customHeight="1">
      <c r="A11" s="121" t="s">
        <v>118</v>
      </c>
      <c r="B11" s="122">
        <v>27670</v>
      </c>
      <c r="C11" s="122">
        <v>1300</v>
      </c>
      <c r="D11" s="122">
        <v>300</v>
      </c>
      <c r="E11" s="122">
        <v>0</v>
      </c>
      <c r="F11" s="122">
        <v>17699</v>
      </c>
      <c r="G11" s="122">
        <f>SUM(E11:F11)</f>
        <v>17699</v>
      </c>
      <c r="H11" s="122">
        <v>0</v>
      </c>
      <c r="I11" s="122"/>
      <c r="J11" s="122">
        <f>SUM(H11:I11)</f>
        <v>0</v>
      </c>
      <c r="K11" s="122">
        <v>14483</v>
      </c>
      <c r="L11" s="122">
        <v>-6699</v>
      </c>
      <c r="M11" s="122">
        <f>SUM(K11:L11)</f>
        <v>7784</v>
      </c>
      <c r="N11" s="122">
        <v>0</v>
      </c>
      <c r="O11" s="122">
        <v>2980</v>
      </c>
      <c r="P11" s="122">
        <f>SUM(N11:O11)</f>
        <v>2980</v>
      </c>
      <c r="Q11" s="122">
        <v>3686</v>
      </c>
      <c r="R11" s="122">
        <f>B11+C11+D11+E11+H11+K11+N11+Q11</f>
        <v>47439</v>
      </c>
      <c r="S11" s="123">
        <f>I11+F11+L11+O11</f>
        <v>13980</v>
      </c>
      <c r="T11" s="123">
        <f>SUM(R11:S11)</f>
        <v>61419</v>
      </c>
    </row>
    <row r="12" spans="1:20" ht="24.75" customHeight="1">
      <c r="A12" s="50" t="s">
        <v>120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2">
        <f aca="true" t="shared" si="0" ref="R12:R17">SUM(B12:P12)</f>
        <v>0</v>
      </c>
      <c r="S12" s="125"/>
      <c r="T12" s="123">
        <f aca="true" t="shared" si="1" ref="T12:T19">SUM(R12:S12)</f>
        <v>0</v>
      </c>
    </row>
    <row r="13" spans="1:20" ht="24.75" customHeight="1">
      <c r="A13" s="50" t="s">
        <v>121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2">
        <f t="shared" si="0"/>
        <v>0</v>
      </c>
      <c r="S13" s="125"/>
      <c r="T13" s="123">
        <f t="shared" si="1"/>
        <v>0</v>
      </c>
    </row>
    <row r="14" spans="1:20" ht="24.75" customHeight="1">
      <c r="A14" s="50" t="s">
        <v>509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2">
        <f t="shared" si="0"/>
        <v>0</v>
      </c>
      <c r="S14" s="125"/>
      <c r="T14" s="123">
        <f t="shared" si="1"/>
        <v>0</v>
      </c>
    </row>
    <row r="15" spans="1:20" ht="24.75" customHeight="1">
      <c r="A15" s="50" t="s">
        <v>122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2">
        <f t="shared" si="0"/>
        <v>0</v>
      </c>
      <c r="S15" s="125"/>
      <c r="T15" s="123">
        <f t="shared" si="1"/>
        <v>0</v>
      </c>
    </row>
    <row r="16" spans="1:20" ht="24.75" customHeight="1">
      <c r="A16" s="50" t="s">
        <v>507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2">
        <f t="shared" si="0"/>
        <v>0</v>
      </c>
      <c r="S16" s="125"/>
      <c r="T16" s="123">
        <f t="shared" si="1"/>
        <v>0</v>
      </c>
    </row>
    <row r="17" spans="1:20" ht="24.75" customHeight="1">
      <c r="A17" s="50" t="s">
        <v>508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2">
        <f t="shared" si="0"/>
        <v>0</v>
      </c>
      <c r="S17" s="125"/>
      <c r="T17" s="123">
        <f t="shared" si="1"/>
        <v>0</v>
      </c>
    </row>
    <row r="18" spans="1:20" s="46" customFormat="1" ht="24.75" customHeight="1">
      <c r="A18" s="126" t="s">
        <v>119</v>
      </c>
      <c r="B18" s="127">
        <f aca="true" t="shared" si="2" ref="B18:T18">SUM(B12:B17)</f>
        <v>0</v>
      </c>
      <c r="C18" s="127">
        <f t="shared" si="2"/>
        <v>0</v>
      </c>
      <c r="D18" s="127">
        <f t="shared" si="2"/>
        <v>0</v>
      </c>
      <c r="E18" s="127">
        <f>SUM(E12:E17)</f>
        <v>0</v>
      </c>
      <c r="F18" s="127">
        <f>SUM(F12:F17)</f>
        <v>0</v>
      </c>
      <c r="G18" s="127">
        <f>SUM(G12:G17)</f>
        <v>0</v>
      </c>
      <c r="H18" s="127">
        <f>SUM(H12:H17)</f>
        <v>0</v>
      </c>
      <c r="I18" s="127">
        <f t="shared" si="2"/>
        <v>0</v>
      </c>
      <c r="J18" s="127">
        <f t="shared" si="2"/>
        <v>0</v>
      </c>
      <c r="K18" s="127">
        <f t="shared" si="2"/>
        <v>0</v>
      </c>
      <c r="L18" s="127">
        <f t="shared" si="2"/>
        <v>0</v>
      </c>
      <c r="M18" s="127">
        <f t="shared" si="2"/>
        <v>0</v>
      </c>
      <c r="N18" s="127">
        <f t="shared" si="2"/>
        <v>0</v>
      </c>
      <c r="O18" s="127">
        <f t="shared" si="2"/>
        <v>0</v>
      </c>
      <c r="P18" s="127">
        <f t="shared" si="2"/>
        <v>0</v>
      </c>
      <c r="Q18" s="127">
        <f t="shared" si="2"/>
        <v>0</v>
      </c>
      <c r="R18" s="127">
        <f t="shared" si="2"/>
        <v>0</v>
      </c>
      <c r="S18" s="127">
        <f t="shared" si="2"/>
        <v>0</v>
      </c>
      <c r="T18" s="127">
        <f t="shared" si="2"/>
        <v>0</v>
      </c>
    </row>
    <row r="19" spans="1:20" ht="24.75" customHeight="1">
      <c r="A19" s="121" t="s">
        <v>221</v>
      </c>
      <c r="B19" s="122">
        <f aca="true" t="shared" si="3" ref="B19:S19">B11+B18</f>
        <v>27670</v>
      </c>
      <c r="C19" s="122">
        <f t="shared" si="3"/>
        <v>1300</v>
      </c>
      <c r="D19" s="122">
        <f t="shared" si="3"/>
        <v>300</v>
      </c>
      <c r="E19" s="122">
        <f>E11+E18</f>
        <v>0</v>
      </c>
      <c r="F19" s="122">
        <f>F11+F18</f>
        <v>17699</v>
      </c>
      <c r="G19" s="122">
        <f>G11+G18</f>
        <v>17699</v>
      </c>
      <c r="H19" s="122">
        <f t="shared" si="3"/>
        <v>0</v>
      </c>
      <c r="I19" s="122">
        <f t="shared" si="3"/>
        <v>0</v>
      </c>
      <c r="J19" s="122">
        <f t="shared" si="3"/>
        <v>0</v>
      </c>
      <c r="K19" s="122">
        <f t="shared" si="3"/>
        <v>14483</v>
      </c>
      <c r="L19" s="122">
        <f t="shared" si="3"/>
        <v>-6699</v>
      </c>
      <c r="M19" s="122">
        <f t="shared" si="3"/>
        <v>7784</v>
      </c>
      <c r="N19" s="122">
        <f t="shared" si="3"/>
        <v>0</v>
      </c>
      <c r="O19" s="122">
        <f t="shared" si="3"/>
        <v>2980</v>
      </c>
      <c r="P19" s="122">
        <f t="shared" si="3"/>
        <v>2980</v>
      </c>
      <c r="Q19" s="122">
        <f t="shared" si="3"/>
        <v>3686</v>
      </c>
      <c r="R19" s="122">
        <f t="shared" si="3"/>
        <v>47439</v>
      </c>
      <c r="S19" s="122">
        <f t="shared" si="3"/>
        <v>13980</v>
      </c>
      <c r="T19" s="123">
        <f t="shared" si="1"/>
        <v>61419</v>
      </c>
    </row>
  </sheetData>
  <mergeCells count="16">
    <mergeCell ref="A5:T5"/>
    <mergeCell ref="H7:J8"/>
    <mergeCell ref="K8:M8"/>
    <mergeCell ref="K7:P7"/>
    <mergeCell ref="N8:P8"/>
    <mergeCell ref="E7:G8"/>
    <mergeCell ref="Q1:T1"/>
    <mergeCell ref="A7:A9"/>
    <mergeCell ref="B7:B9"/>
    <mergeCell ref="C7:C9"/>
    <mergeCell ref="D7:D9"/>
    <mergeCell ref="Q7:Q9"/>
    <mergeCell ref="R7:T8"/>
    <mergeCell ref="A2:T2"/>
    <mergeCell ref="A3:T3"/>
    <mergeCell ref="A4:T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D99"/>
  <sheetViews>
    <sheetView workbookViewId="0" topLeftCell="A1">
      <selection activeCell="A8" sqref="A8"/>
    </sheetView>
  </sheetViews>
  <sheetFormatPr defaultColWidth="9.140625" defaultRowHeight="14.25" customHeight="1"/>
  <cols>
    <col min="1" max="1" width="62.421875" style="1" bestFit="1" customWidth="1"/>
    <col min="2" max="2" width="9.57421875" style="1" customWidth="1"/>
    <col min="3" max="16384" width="9.140625" style="1" customWidth="1"/>
  </cols>
  <sheetData>
    <row r="1" ht="14.25" customHeight="1">
      <c r="B1" s="128" t="s">
        <v>3</v>
      </c>
    </row>
    <row r="2" spans="1:4" ht="14.25" customHeight="1">
      <c r="A2" s="177" t="s">
        <v>222</v>
      </c>
      <c r="B2" s="177"/>
      <c r="C2" s="177"/>
      <c r="D2" s="177"/>
    </row>
    <row r="3" spans="1:4" s="7" customFormat="1" ht="14.25" customHeight="1">
      <c r="A3" s="177" t="s">
        <v>276</v>
      </c>
      <c r="B3" s="177"/>
      <c r="C3" s="177"/>
      <c r="D3" s="177"/>
    </row>
    <row r="4" spans="1:4" s="7" customFormat="1" ht="14.25" customHeight="1">
      <c r="A4" s="177" t="s">
        <v>11</v>
      </c>
      <c r="B4" s="177"/>
      <c r="C4" s="177"/>
      <c r="D4" s="177"/>
    </row>
    <row r="5" spans="1:4" ht="14.25" customHeight="1">
      <c r="A5" s="177" t="s">
        <v>126</v>
      </c>
      <c r="B5" s="177"/>
      <c r="C5" s="177"/>
      <c r="D5" s="177"/>
    </row>
    <row r="6" spans="1:2" ht="15.75" customHeight="1">
      <c r="A6" s="3"/>
      <c r="B6" s="3"/>
    </row>
    <row r="7" spans="1:4" s="10" customFormat="1" ht="36.75" customHeight="1">
      <c r="A7" s="5" t="s">
        <v>127</v>
      </c>
      <c r="B7" s="6" t="s">
        <v>426</v>
      </c>
      <c r="C7" s="6" t="s">
        <v>19</v>
      </c>
      <c r="D7" s="6" t="s">
        <v>427</v>
      </c>
    </row>
    <row r="8" spans="1:2" s="10" customFormat="1" ht="15.75">
      <c r="A8" s="27"/>
      <c r="B8" s="15"/>
    </row>
    <row r="9" s="10" customFormat="1" ht="14.25" customHeight="1">
      <c r="A9" s="40" t="s">
        <v>318</v>
      </c>
    </row>
    <row r="10" s="10" customFormat="1" ht="15.75">
      <c r="A10" s="40"/>
    </row>
    <row r="11" s="10" customFormat="1" ht="14.25" customHeight="1">
      <c r="A11" s="25" t="s">
        <v>319</v>
      </c>
    </row>
    <row r="12" s="10" customFormat="1" ht="14.25" customHeight="1">
      <c r="A12" s="42" t="s">
        <v>320</v>
      </c>
    </row>
    <row r="13" spans="1:2" s="10" customFormat="1" ht="14.25" customHeight="1">
      <c r="A13" s="19" t="s">
        <v>321</v>
      </c>
      <c r="B13" s="8"/>
    </row>
    <row r="14" spans="1:4" s="10" customFormat="1" ht="14.25" customHeight="1">
      <c r="A14" s="1" t="s">
        <v>322</v>
      </c>
      <c r="B14" s="8">
        <v>1000</v>
      </c>
      <c r="D14" s="8">
        <f>SUM(B14:C14)</f>
        <v>1000</v>
      </c>
    </row>
    <row r="15" spans="1:4" s="10" customFormat="1" ht="14.25" customHeight="1">
      <c r="A15" s="1" t="s">
        <v>328</v>
      </c>
      <c r="B15" s="8">
        <v>26670</v>
      </c>
      <c r="D15" s="8">
        <f>SUM(B15:C15)</f>
        <v>26670</v>
      </c>
    </row>
    <row r="16" spans="1:4" s="10" customFormat="1" ht="14.25" customHeight="1">
      <c r="A16" s="1" t="s">
        <v>270</v>
      </c>
      <c r="B16" s="8"/>
      <c r="D16" s="8"/>
    </row>
    <row r="17" spans="1:4" s="10" customFormat="1" ht="14.25" customHeight="1">
      <c r="A17" s="7" t="s">
        <v>336</v>
      </c>
      <c r="B17" s="9">
        <f>SUM(B13:B16)</f>
        <v>27670</v>
      </c>
      <c r="C17" s="9">
        <f>SUM(C13:C16)</f>
        <v>0</v>
      </c>
      <c r="D17" s="9">
        <f>SUM(D13:D16)</f>
        <v>27670</v>
      </c>
    </row>
    <row r="18" spans="2:4" s="10" customFormat="1" ht="14.25" customHeight="1">
      <c r="B18" s="41"/>
      <c r="D18" s="8"/>
    </row>
    <row r="19" spans="1:4" s="10" customFormat="1" ht="14.25" customHeight="1">
      <c r="A19" s="22" t="s">
        <v>138</v>
      </c>
      <c r="B19" s="41"/>
      <c r="D19" s="8"/>
    </row>
    <row r="20" spans="1:4" ht="14.25" customHeight="1">
      <c r="A20" s="1" t="s">
        <v>323</v>
      </c>
      <c r="B20" s="8">
        <v>1300</v>
      </c>
      <c r="D20" s="8">
        <f>SUM(B20:C20)</f>
        <v>1300</v>
      </c>
    </row>
    <row r="21" spans="1:4" s="10" customFormat="1" ht="14.25" customHeight="1">
      <c r="A21" s="7" t="s">
        <v>324</v>
      </c>
      <c r="B21" s="9">
        <f>SUM(B20:B20)</f>
        <v>1300</v>
      </c>
      <c r="C21" s="9">
        <f>SUM(C20:C20)</f>
        <v>0</v>
      </c>
      <c r="D21" s="9">
        <f>SUM(D20:D20)</f>
        <v>1300</v>
      </c>
    </row>
    <row r="22" spans="2:4" s="10" customFormat="1" ht="14.25" customHeight="1">
      <c r="B22" s="41"/>
      <c r="D22" s="8"/>
    </row>
    <row r="23" spans="1:4" ht="14.25" customHeight="1">
      <c r="A23" s="22" t="s">
        <v>325</v>
      </c>
      <c r="B23" s="8"/>
      <c r="D23" s="8"/>
    </row>
    <row r="24" spans="1:4" ht="14.25" customHeight="1">
      <c r="A24" s="1" t="s">
        <v>326</v>
      </c>
      <c r="B24" s="8">
        <v>300</v>
      </c>
      <c r="D24" s="8">
        <f>SUM(B24:C24)</f>
        <v>300</v>
      </c>
    </row>
    <row r="25" spans="1:4" ht="14.25" customHeight="1">
      <c r="A25" s="7" t="s">
        <v>327</v>
      </c>
      <c r="B25" s="9">
        <f>SUM(B24:B24)</f>
        <v>300</v>
      </c>
      <c r="C25" s="9">
        <f>SUM(C24:C24)</f>
        <v>0</v>
      </c>
      <c r="D25" s="9">
        <f>SUM(D24:D24)</f>
        <v>300</v>
      </c>
    </row>
    <row r="26" spans="1:4" ht="14.25" customHeight="1">
      <c r="A26" s="7"/>
      <c r="B26" s="9"/>
      <c r="C26" s="9"/>
      <c r="D26" s="9"/>
    </row>
    <row r="27" spans="1:4" ht="14.25" customHeight="1">
      <c r="A27" s="22" t="s">
        <v>436</v>
      </c>
      <c r="B27" s="9"/>
      <c r="C27" s="9"/>
      <c r="D27" s="9"/>
    </row>
    <row r="28" spans="1:4" ht="14.25" customHeight="1">
      <c r="A28" s="1" t="s">
        <v>504</v>
      </c>
      <c r="B28" s="8"/>
      <c r="C28" s="8">
        <v>17699</v>
      </c>
      <c r="D28" s="8">
        <f>SUM(B28:C28)</f>
        <v>17699</v>
      </c>
    </row>
    <row r="29" spans="1:4" ht="14.25" customHeight="1">
      <c r="A29" s="7" t="s">
        <v>437</v>
      </c>
      <c r="B29" s="9"/>
      <c r="C29" s="9">
        <f>SUM(C28)</f>
        <v>17699</v>
      </c>
      <c r="D29" s="9">
        <f>SUM(D28)</f>
        <v>17699</v>
      </c>
    </row>
    <row r="30" spans="2:4" ht="12.75" customHeight="1">
      <c r="B30" s="8"/>
      <c r="D30" s="8"/>
    </row>
    <row r="31" spans="1:4" s="7" customFormat="1" ht="14.25" customHeight="1">
      <c r="A31" s="22" t="s">
        <v>271</v>
      </c>
      <c r="B31" s="9"/>
      <c r="D31" s="8"/>
    </row>
    <row r="32" spans="1:4" ht="14.25" customHeight="1">
      <c r="A32" s="1" t="s">
        <v>86</v>
      </c>
      <c r="B32" s="8">
        <v>0</v>
      </c>
      <c r="D32" s="8">
        <f>SUM(B32:C32)</f>
        <v>0</v>
      </c>
    </row>
    <row r="33" spans="1:4" s="102" customFormat="1" ht="14.25" customHeight="1">
      <c r="A33" s="102" t="s">
        <v>115</v>
      </c>
      <c r="B33" s="101"/>
      <c r="D33" s="8"/>
    </row>
    <row r="34" spans="1:4" ht="14.25" customHeight="1">
      <c r="A34" s="102" t="s">
        <v>191</v>
      </c>
      <c r="B34" s="8"/>
      <c r="D34" s="8"/>
    </row>
    <row r="35" spans="1:4" ht="14.25" customHeight="1">
      <c r="A35" s="102" t="s">
        <v>116</v>
      </c>
      <c r="B35" s="8">
        <v>0</v>
      </c>
      <c r="D35" s="8">
        <f>SUM(B35:C35)</f>
        <v>0</v>
      </c>
    </row>
    <row r="36" spans="1:4" ht="14.25" customHeight="1">
      <c r="A36" s="7" t="s">
        <v>135</v>
      </c>
      <c r="B36" s="9">
        <f>SUM(B32:B35)</f>
        <v>0</v>
      </c>
      <c r="C36" s="9">
        <f>SUM(C32:C35)</f>
        <v>0</v>
      </c>
      <c r="D36" s="9">
        <f>SUM(D32:D35)</f>
        <v>0</v>
      </c>
    </row>
    <row r="37" spans="1:4" ht="14.25" customHeight="1">
      <c r="A37" s="7"/>
      <c r="B37" s="9"/>
      <c r="C37" s="9"/>
      <c r="D37" s="9"/>
    </row>
    <row r="38" spans="1:4" ht="14.25" customHeight="1">
      <c r="A38" s="22" t="s">
        <v>20</v>
      </c>
      <c r="B38" s="9"/>
      <c r="C38" s="9"/>
      <c r="D38" s="9"/>
    </row>
    <row r="39" spans="1:4" ht="14.25" customHeight="1">
      <c r="A39" s="1" t="s">
        <v>86</v>
      </c>
      <c r="B39" s="8">
        <v>6699</v>
      </c>
      <c r="C39" s="8">
        <v>-6699</v>
      </c>
      <c r="D39" s="8">
        <f>SUM(B39:C39)</f>
        <v>0</v>
      </c>
    </row>
    <row r="40" spans="1:4" ht="14.25" customHeight="1">
      <c r="A40" s="102" t="s">
        <v>116</v>
      </c>
      <c r="B40" s="8">
        <v>7784</v>
      </c>
      <c r="C40" s="8"/>
      <c r="D40" s="8">
        <f>SUM(B40:C40)</f>
        <v>7784</v>
      </c>
    </row>
    <row r="41" spans="1:4" ht="14.25" customHeight="1">
      <c r="A41" s="104" t="s">
        <v>21</v>
      </c>
      <c r="B41" s="9">
        <f>SUM(B39:B40)</f>
        <v>14483</v>
      </c>
      <c r="C41" s="9">
        <f>SUM(C39:C40)</f>
        <v>-6699</v>
      </c>
      <c r="D41" s="9">
        <f>SUM(B41:C41)</f>
        <v>7784</v>
      </c>
    </row>
    <row r="42" spans="1:4" ht="14.25" customHeight="1">
      <c r="A42" s="104"/>
      <c r="B42" s="9"/>
      <c r="C42" s="9"/>
      <c r="D42" s="9"/>
    </row>
    <row r="43" spans="1:4" ht="14.25" customHeight="1">
      <c r="A43" s="22" t="s">
        <v>505</v>
      </c>
      <c r="B43" s="9"/>
      <c r="C43" s="9"/>
      <c r="D43" s="9"/>
    </row>
    <row r="44" spans="1:4" ht="14.25" customHeight="1">
      <c r="A44" s="102" t="s">
        <v>438</v>
      </c>
      <c r="B44" s="8"/>
      <c r="C44" s="1">
        <v>2980</v>
      </c>
      <c r="D44" s="8">
        <f>SUM(B44:C44)</f>
        <v>2980</v>
      </c>
    </row>
    <row r="45" spans="1:4" ht="14.25" customHeight="1">
      <c r="A45" s="7" t="s">
        <v>506</v>
      </c>
      <c r="B45" s="9">
        <f>SUM(B44)</f>
        <v>0</v>
      </c>
      <c r="C45" s="9">
        <f>SUM(C44)</f>
        <v>2980</v>
      </c>
      <c r="D45" s="9">
        <f>SUM(D44)</f>
        <v>2980</v>
      </c>
    </row>
    <row r="46" spans="1:4" ht="14.25" customHeight="1">
      <c r="A46" s="7"/>
      <c r="B46" s="9"/>
      <c r="D46" s="8"/>
    </row>
    <row r="47" spans="1:4" ht="14.25" customHeight="1">
      <c r="A47" s="22" t="s">
        <v>114</v>
      </c>
      <c r="B47" s="8"/>
      <c r="D47" s="8"/>
    </row>
    <row r="48" spans="1:4" ht="14.25" customHeight="1">
      <c r="A48" s="1" t="s">
        <v>90</v>
      </c>
      <c r="B48" s="8"/>
      <c r="D48" s="8"/>
    </row>
    <row r="49" spans="1:4" ht="14.25" customHeight="1">
      <c r="A49" s="7" t="s">
        <v>136</v>
      </c>
      <c r="B49" s="9">
        <f>SUM(B48:B48)</f>
        <v>0</v>
      </c>
      <c r="D49" s="9">
        <f>SUM(B49:C49)</f>
        <v>0</v>
      </c>
    </row>
    <row r="50" spans="1:4" ht="14.25" customHeight="1">
      <c r="A50" s="7"/>
      <c r="B50" s="9"/>
      <c r="D50" s="8"/>
    </row>
    <row r="51" spans="1:4" s="10" customFormat="1" ht="14.25" customHeight="1">
      <c r="A51" s="22" t="s">
        <v>329</v>
      </c>
      <c r="B51" s="41"/>
      <c r="D51" s="8"/>
    </row>
    <row r="52" spans="1:4" s="10" customFormat="1" ht="14.25" customHeight="1">
      <c r="A52" s="1" t="s">
        <v>137</v>
      </c>
      <c r="B52" s="8">
        <v>3686</v>
      </c>
      <c r="D52" s="8">
        <f>SUM(B52:C52)</f>
        <v>3686</v>
      </c>
    </row>
    <row r="53" spans="1:4" s="10" customFormat="1" ht="14.25" customHeight="1">
      <c r="A53" s="7" t="s">
        <v>330</v>
      </c>
      <c r="B53" s="9">
        <f>SUM(B52:B52)</f>
        <v>3686</v>
      </c>
      <c r="C53" s="9">
        <f>SUM(C52:C52)</f>
        <v>0</v>
      </c>
      <c r="D53" s="9">
        <f>SUM(D52:D52)</f>
        <v>3686</v>
      </c>
    </row>
    <row r="54" spans="1:4" s="10" customFormat="1" ht="14.25" customHeight="1">
      <c r="A54" s="7" t="s">
        <v>154</v>
      </c>
      <c r="B54" s="9"/>
      <c r="D54" s="8"/>
    </row>
    <row r="55" spans="1:4" s="10" customFormat="1" ht="14.25" customHeight="1">
      <c r="A55" s="7" t="s">
        <v>268</v>
      </c>
      <c r="B55" s="9">
        <v>743104</v>
      </c>
      <c r="D55" s="9">
        <f>SUM(B55:C55)</f>
        <v>743104</v>
      </c>
    </row>
    <row r="56" spans="1:4" s="10" customFormat="1" ht="14.25" customHeight="1">
      <c r="A56" s="7" t="s">
        <v>331</v>
      </c>
      <c r="B56" s="9">
        <f>B17+B21+B25+B45+B29+B53+B36+B49+B54+B55+B41</f>
        <v>790543</v>
      </c>
      <c r="C56" s="9">
        <f>C17+C21+C25+C45+C29+C53+C36+C49+C54+C55+C41</f>
        <v>13980</v>
      </c>
      <c r="D56" s="9">
        <f>D17+D21+D25+D45+D29+D53+D36+D49+D54+D55+D41</f>
        <v>804523</v>
      </c>
    </row>
    <row r="57" spans="1:4" s="10" customFormat="1" ht="25.5" customHeight="1">
      <c r="A57" s="7"/>
      <c r="B57" s="9"/>
      <c r="D57" s="8"/>
    </row>
    <row r="58" spans="1:4" s="10" customFormat="1" ht="14.25" customHeight="1">
      <c r="A58" s="20" t="s">
        <v>233</v>
      </c>
      <c r="B58" s="32"/>
      <c r="D58" s="8"/>
    </row>
    <row r="59" spans="1:4" s="10" customFormat="1" ht="14.25" customHeight="1">
      <c r="A59" s="11" t="s">
        <v>172</v>
      </c>
      <c r="B59" s="31"/>
      <c r="C59" s="103"/>
      <c r="D59" s="8"/>
    </row>
    <row r="60" spans="1:4" s="10" customFormat="1" ht="14.25" customHeight="1">
      <c r="A60" s="1" t="s">
        <v>139</v>
      </c>
      <c r="B60" s="31">
        <v>1000</v>
      </c>
      <c r="C60" s="10">
        <v>2844</v>
      </c>
      <c r="D60" s="8">
        <f>SUM(B60:C60)</f>
        <v>3844</v>
      </c>
    </row>
    <row r="61" spans="1:4" s="10" customFormat="1" ht="14.25" customHeight="1">
      <c r="A61" s="7" t="s">
        <v>349</v>
      </c>
      <c r="B61" s="9">
        <f>SUM(B59:B60)</f>
        <v>1000</v>
      </c>
      <c r="C61" s="9">
        <f>SUM(C59:C60)</f>
        <v>2844</v>
      </c>
      <c r="D61" s="9">
        <f>SUM(D59:D60)</f>
        <v>3844</v>
      </c>
    </row>
    <row r="62" spans="1:4" s="10" customFormat="1" ht="14.25" customHeight="1">
      <c r="A62" s="7"/>
      <c r="B62" s="9"/>
      <c r="D62" s="8"/>
    </row>
    <row r="63" spans="1:4" ht="14.25" customHeight="1">
      <c r="A63" s="7" t="s">
        <v>350</v>
      </c>
      <c r="B63" s="76"/>
      <c r="D63" s="8"/>
    </row>
    <row r="64" spans="1:4" ht="14.25" customHeight="1">
      <c r="A64" s="22" t="s">
        <v>114</v>
      </c>
      <c r="B64" s="76"/>
      <c r="D64" s="8"/>
    </row>
    <row r="65" spans="1:4" ht="14.25" customHeight="1">
      <c r="A65" s="1" t="s">
        <v>173</v>
      </c>
      <c r="B65" s="76"/>
      <c r="D65" s="8"/>
    </row>
    <row r="66" spans="1:4" ht="14.25" customHeight="1">
      <c r="A66" s="7" t="s">
        <v>136</v>
      </c>
      <c r="B66" s="9">
        <f>SUM(B65:B65)</f>
        <v>0</v>
      </c>
      <c r="C66" s="9">
        <f>SUM(C65:C65)</f>
        <v>0</v>
      </c>
      <c r="D66" s="9">
        <f>SUM(D65:D65)</f>
        <v>0</v>
      </c>
    </row>
    <row r="67" spans="1:4" ht="14.25" customHeight="1">
      <c r="A67" s="1" t="s">
        <v>139</v>
      </c>
      <c r="B67" s="8"/>
      <c r="D67" s="8"/>
    </row>
    <row r="68" spans="1:4" ht="14.25" customHeight="1">
      <c r="A68" s="11" t="s">
        <v>332</v>
      </c>
      <c r="B68" s="31">
        <v>1832</v>
      </c>
      <c r="D68" s="8">
        <f>SUM(B68:C68)</f>
        <v>1832</v>
      </c>
    </row>
    <row r="69" spans="1:4" ht="14.25" customHeight="1">
      <c r="A69" s="20" t="s">
        <v>337</v>
      </c>
      <c r="B69" s="32">
        <f>SUM(B66:B68)</f>
        <v>1832</v>
      </c>
      <c r="C69" s="32">
        <f>SUM(C66:C68)</f>
        <v>0</v>
      </c>
      <c r="D69" s="32">
        <f>SUM(D66:D68)</f>
        <v>1832</v>
      </c>
    </row>
    <row r="70" spans="2:4" ht="14.25" customHeight="1">
      <c r="B70" s="76"/>
      <c r="D70" s="8"/>
    </row>
    <row r="71" spans="1:4" ht="14.25" customHeight="1">
      <c r="A71" s="20" t="s">
        <v>211</v>
      </c>
      <c r="B71" s="76"/>
      <c r="D71" s="8"/>
    </row>
    <row r="72" spans="1:4" ht="14.25" customHeight="1">
      <c r="A72" s="1" t="s">
        <v>139</v>
      </c>
      <c r="B72" s="32">
        <v>0</v>
      </c>
      <c r="C72" s="7">
        <v>0</v>
      </c>
      <c r="D72" s="9">
        <f>SUM(B72:C72)</f>
        <v>0</v>
      </c>
    </row>
    <row r="73" spans="2:4" ht="14.25" customHeight="1">
      <c r="B73" s="32"/>
      <c r="D73" s="8"/>
    </row>
    <row r="74" spans="1:4" s="7" customFormat="1" ht="14.25" customHeight="1">
      <c r="A74" s="7" t="s">
        <v>1</v>
      </c>
      <c r="B74" s="32"/>
      <c r="D74" s="8"/>
    </row>
    <row r="75" spans="1:4" ht="14.25" customHeight="1">
      <c r="A75" s="1" t="s">
        <v>139</v>
      </c>
      <c r="B75" s="32"/>
      <c r="D75" s="8"/>
    </row>
    <row r="76" spans="1:4" ht="14.25" customHeight="1">
      <c r="A76" s="11" t="s">
        <v>332</v>
      </c>
      <c r="B76" s="32"/>
      <c r="D76" s="8"/>
    </row>
    <row r="77" spans="1:4" ht="14.25" customHeight="1">
      <c r="A77" s="7" t="s">
        <v>2</v>
      </c>
      <c r="B77" s="32">
        <f>SUM(B75:B76)</f>
        <v>0</v>
      </c>
      <c r="C77" s="32">
        <f>SUM(C75:C76)</f>
        <v>0</v>
      </c>
      <c r="D77" s="32">
        <f>SUM(D75:D76)</f>
        <v>0</v>
      </c>
    </row>
    <row r="78" spans="2:4" ht="14.25" customHeight="1">
      <c r="B78" s="32"/>
      <c r="D78" s="8"/>
    </row>
    <row r="79" spans="1:4" ht="14.25" customHeight="1">
      <c r="A79" s="7" t="s">
        <v>212</v>
      </c>
      <c r="B79" s="29"/>
      <c r="D79" s="8"/>
    </row>
    <row r="80" spans="1:4" ht="14.25" customHeight="1">
      <c r="A80" s="1" t="s">
        <v>139</v>
      </c>
      <c r="B80" s="8">
        <v>400</v>
      </c>
      <c r="C80" s="1">
        <v>480</v>
      </c>
      <c r="D80" s="8">
        <f>SUM(B80:C80)</f>
        <v>880</v>
      </c>
    </row>
    <row r="81" spans="1:4" ht="14.25" customHeight="1">
      <c r="A81" s="7" t="s">
        <v>338</v>
      </c>
      <c r="B81" s="9">
        <f>SUM(B80:B80)</f>
        <v>400</v>
      </c>
      <c r="C81" s="9">
        <f>SUM(C80:C80)</f>
        <v>480</v>
      </c>
      <c r="D81" s="9">
        <f>SUM(D80:D80)</f>
        <v>880</v>
      </c>
    </row>
    <row r="82" spans="1:4" ht="14.25" customHeight="1">
      <c r="A82" s="7"/>
      <c r="B82" s="75"/>
      <c r="D82" s="8"/>
    </row>
    <row r="83" spans="1:4" ht="14.25" customHeight="1">
      <c r="A83" s="7" t="s">
        <v>333</v>
      </c>
      <c r="B83" s="75"/>
      <c r="D83" s="8"/>
    </row>
    <row r="84" spans="1:4" ht="14.25" customHeight="1">
      <c r="A84" s="7" t="s">
        <v>136</v>
      </c>
      <c r="B84" s="75"/>
      <c r="D84" s="8"/>
    </row>
    <row r="85" spans="1:4" ht="14.25" customHeight="1">
      <c r="A85" s="1" t="s">
        <v>181</v>
      </c>
      <c r="B85" s="29"/>
      <c r="D85" s="8"/>
    </row>
    <row r="86" spans="1:4" ht="14.25" customHeight="1">
      <c r="A86" s="1" t="s">
        <v>139</v>
      </c>
      <c r="B86" s="8">
        <v>200</v>
      </c>
      <c r="D86" s="8">
        <f>SUM(B86:C86)</f>
        <v>200</v>
      </c>
    </row>
    <row r="87" spans="1:4" ht="14.25" customHeight="1">
      <c r="A87" s="7" t="s">
        <v>334</v>
      </c>
      <c r="B87" s="9">
        <f>SUM(B85:B86)</f>
        <v>200</v>
      </c>
      <c r="C87" s="9">
        <f>SUM(C85:C86)</f>
        <v>0</v>
      </c>
      <c r="D87" s="9">
        <f>SUM(D85:D86)</f>
        <v>200</v>
      </c>
    </row>
    <row r="88" spans="1:4" ht="14.25" customHeight="1">
      <c r="A88" s="7"/>
      <c r="B88" s="9"/>
      <c r="D88" s="8"/>
    </row>
    <row r="89" spans="1:4" ht="14.25" customHeight="1">
      <c r="A89" s="7" t="s">
        <v>335</v>
      </c>
      <c r="B89" s="9">
        <f>B87+B81+B72+B69+B61+B77</f>
        <v>3432</v>
      </c>
      <c r="C89" s="9">
        <f>C87+C81+C72+C69+C61+C77</f>
        <v>3324</v>
      </c>
      <c r="D89" s="9">
        <f>D87+D81+D72+D69+D61+D77</f>
        <v>6756</v>
      </c>
    </row>
    <row r="90" spans="1:4" ht="14.25" customHeight="1">
      <c r="A90" s="7" t="s">
        <v>175</v>
      </c>
      <c r="B90" s="9">
        <f>B56+B89</f>
        <v>793975</v>
      </c>
      <c r="C90" s="9">
        <f>C56+C89</f>
        <v>17304</v>
      </c>
      <c r="D90" s="9">
        <f>D56+D89</f>
        <v>811279</v>
      </c>
    </row>
    <row r="91" spans="1:4" s="7" customFormat="1" ht="14.25" customHeight="1">
      <c r="A91" s="7" t="s">
        <v>176</v>
      </c>
      <c r="B91" s="9">
        <f>B86+B72+B60+B67+B75+B80</f>
        <v>1600</v>
      </c>
      <c r="C91" s="9">
        <f>C86+C72+C60+C67+C75+C80</f>
        <v>3324</v>
      </c>
      <c r="D91" s="9">
        <f>D86+D72+D60+D67+D75+D80</f>
        <v>4924</v>
      </c>
    </row>
    <row r="92" spans="2:4" s="7" customFormat="1" ht="14.25" customHeight="1">
      <c r="B92" s="75"/>
      <c r="D92" s="8"/>
    </row>
    <row r="93" spans="1:4" ht="14.25" customHeight="1">
      <c r="A93" s="20" t="s">
        <v>153</v>
      </c>
      <c r="B93" s="32">
        <f>B90-B91</f>
        <v>792375</v>
      </c>
      <c r="C93" s="32">
        <f>C90-C91</f>
        <v>13980</v>
      </c>
      <c r="D93" s="9">
        <f>SUM(B93:C93)</f>
        <v>806355</v>
      </c>
    </row>
    <row r="94" spans="2:4" ht="14.25" customHeight="1">
      <c r="B94" s="8"/>
      <c r="D94" s="8"/>
    </row>
    <row r="95" spans="1:4" ht="14.25" customHeight="1">
      <c r="A95" s="20" t="s">
        <v>234</v>
      </c>
      <c r="B95" s="32">
        <f>B68+B55+B54+B76</f>
        <v>744936</v>
      </c>
      <c r="C95" s="32">
        <f>C68+C55+C54+C76</f>
        <v>0</v>
      </c>
      <c r="D95" s="32">
        <f>D68+D55+D54+D76</f>
        <v>744936</v>
      </c>
    </row>
    <row r="96" spans="2:4" ht="14.25" customHeight="1">
      <c r="B96" s="8"/>
      <c r="D96" s="8"/>
    </row>
    <row r="97" spans="1:4" ht="31.5">
      <c r="A97" s="56" t="s">
        <v>182</v>
      </c>
      <c r="B97" s="9">
        <f>B93-B95</f>
        <v>47439</v>
      </c>
      <c r="C97" s="9">
        <f>C93-C95</f>
        <v>13980</v>
      </c>
      <c r="D97" s="9">
        <f>D93-D95</f>
        <v>61419</v>
      </c>
    </row>
    <row r="98" ht="14.25" customHeight="1">
      <c r="B98" s="8"/>
    </row>
    <row r="99" ht="14.25" customHeight="1">
      <c r="B99" s="8"/>
    </row>
  </sheetData>
  <mergeCells count="4">
    <mergeCell ref="A2:D2"/>
    <mergeCell ref="A3:D3"/>
    <mergeCell ref="A4:D4"/>
    <mergeCell ref="A5:D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V27"/>
  <sheetViews>
    <sheetView workbookViewId="0" topLeftCell="D1">
      <selection activeCell="O10" sqref="O10"/>
    </sheetView>
  </sheetViews>
  <sheetFormatPr defaultColWidth="9.140625" defaultRowHeight="12.75"/>
  <cols>
    <col min="1" max="1" width="32.00390625" style="1" customWidth="1"/>
    <col min="2" max="2" width="8.421875" style="1" bestFit="1" customWidth="1"/>
    <col min="3" max="3" width="7.28125" style="1" bestFit="1" customWidth="1"/>
    <col min="4" max="5" width="8.421875" style="1" bestFit="1" customWidth="1"/>
    <col min="6" max="6" width="5.140625" style="1" customWidth="1"/>
    <col min="7" max="7" width="8.421875" style="1" customWidth="1"/>
    <col min="8" max="8" width="8.421875" style="1" bestFit="1" customWidth="1"/>
    <col min="9" max="9" width="7.28125" style="1" bestFit="1" customWidth="1"/>
    <col min="10" max="10" width="8.8515625" style="1" customWidth="1"/>
    <col min="11" max="11" width="8.421875" style="1" bestFit="1" customWidth="1"/>
    <col min="12" max="12" width="7.28125" style="1" bestFit="1" customWidth="1"/>
    <col min="13" max="13" width="8.7109375" style="1" customWidth="1"/>
    <col min="14" max="14" width="10.140625" style="1" bestFit="1" customWidth="1"/>
    <col min="15" max="15" width="7.28125" style="1" bestFit="1" customWidth="1"/>
    <col min="16" max="16" width="10.00390625" style="1" customWidth="1"/>
    <col min="17" max="17" width="8.421875" style="1" customWidth="1"/>
    <col min="18" max="18" width="5.28125" style="1" customWidth="1"/>
    <col min="19" max="19" width="8.421875" style="1" customWidth="1"/>
    <col min="20" max="20" width="10.140625" style="1" bestFit="1" customWidth="1"/>
    <col min="21" max="21" width="7.281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78" t="s">
        <v>215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1:22" ht="15.75">
      <c r="A2" s="177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s="7" customFormat="1" ht="15.75">
      <c r="A3" s="177" t="s">
        <v>276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.75">
      <c r="A4" s="177" t="s">
        <v>236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2" ht="15.75">
      <c r="A5" s="177" t="s">
        <v>126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3"/>
      <c r="O7" s="33"/>
      <c r="P7" s="33"/>
    </row>
    <row r="8" spans="1:22" s="13" customFormat="1" ht="29.25" customHeight="1">
      <c r="A8" s="182" t="s">
        <v>127</v>
      </c>
      <c r="B8" s="179" t="s">
        <v>237</v>
      </c>
      <c r="C8" s="180"/>
      <c r="D8" s="181"/>
      <c r="E8" s="179" t="s">
        <v>238</v>
      </c>
      <c r="F8" s="180"/>
      <c r="G8" s="181"/>
      <c r="H8" s="179" t="s">
        <v>239</v>
      </c>
      <c r="I8" s="180"/>
      <c r="J8" s="181"/>
      <c r="K8" s="179" t="s">
        <v>177</v>
      </c>
      <c r="L8" s="180"/>
      <c r="M8" s="181"/>
      <c r="N8" s="179" t="s">
        <v>142</v>
      </c>
      <c r="O8" s="180"/>
      <c r="P8" s="181"/>
      <c r="Q8" s="179" t="s">
        <v>210</v>
      </c>
      <c r="R8" s="180"/>
      <c r="S8" s="181"/>
      <c r="T8" s="182" t="s">
        <v>273</v>
      </c>
      <c r="U8" s="182"/>
      <c r="V8" s="182"/>
    </row>
    <row r="9" spans="1:22" s="13" customFormat="1" ht="25.5">
      <c r="A9" s="182"/>
      <c r="B9" s="6" t="s">
        <v>428</v>
      </c>
      <c r="C9" s="6" t="s">
        <v>19</v>
      </c>
      <c r="D9" s="6" t="s">
        <v>429</v>
      </c>
      <c r="E9" s="6" t="s">
        <v>428</v>
      </c>
      <c r="F9" s="6" t="s">
        <v>19</v>
      </c>
      <c r="G9" s="6" t="s">
        <v>429</v>
      </c>
      <c r="H9" s="6" t="s">
        <v>428</v>
      </c>
      <c r="I9" s="6" t="s">
        <v>19</v>
      </c>
      <c r="J9" s="6" t="s">
        <v>429</v>
      </c>
      <c r="K9" s="6" t="s">
        <v>428</v>
      </c>
      <c r="L9" s="6" t="s">
        <v>19</v>
      </c>
      <c r="M9" s="6" t="s">
        <v>429</v>
      </c>
      <c r="N9" s="6" t="s">
        <v>428</v>
      </c>
      <c r="O9" s="6" t="s">
        <v>19</v>
      </c>
      <c r="P9" s="6" t="s">
        <v>429</v>
      </c>
      <c r="Q9" s="6" t="s">
        <v>428</v>
      </c>
      <c r="R9" s="6" t="s">
        <v>19</v>
      </c>
      <c r="S9" s="6" t="s">
        <v>429</v>
      </c>
      <c r="T9" s="6" t="s">
        <v>428</v>
      </c>
      <c r="U9" s="6" t="s">
        <v>19</v>
      </c>
      <c r="V9" s="6" t="s">
        <v>429</v>
      </c>
    </row>
    <row r="10" spans="1:22" s="7" customFormat="1" ht="21.75" customHeight="1">
      <c r="A10" s="20" t="s">
        <v>339</v>
      </c>
      <c r="B10" s="32">
        <v>129652</v>
      </c>
      <c r="C10" s="32"/>
      <c r="D10" s="32">
        <f>SUM(B10:C10)</f>
        <v>129652</v>
      </c>
      <c r="E10" s="32">
        <v>785424</v>
      </c>
      <c r="F10" s="32">
        <v>0</v>
      </c>
      <c r="G10" s="32">
        <f>SUM(E10:F10)</f>
        <v>785424</v>
      </c>
      <c r="H10" s="32">
        <v>911015</v>
      </c>
      <c r="I10" s="32">
        <v>11255</v>
      </c>
      <c r="J10" s="32">
        <f>SUM(H10:I10)</f>
        <v>922270</v>
      </c>
      <c r="K10" s="32"/>
      <c r="L10" s="32"/>
      <c r="M10" s="32"/>
      <c r="N10" s="32">
        <f>B10+E10+H10+K10</f>
        <v>1826091</v>
      </c>
      <c r="O10" s="32">
        <f aca="true" t="shared" si="0" ref="O10:P18">C10+F10+I10+L10</f>
        <v>11255</v>
      </c>
      <c r="P10" s="32">
        <f t="shared" si="0"/>
        <v>1837346</v>
      </c>
      <c r="Q10" s="32">
        <v>267385</v>
      </c>
      <c r="R10" s="32"/>
      <c r="S10" s="32">
        <f>SUM(Q10:R10)</f>
        <v>267385</v>
      </c>
      <c r="T10" s="32">
        <f>N10+Q10</f>
        <v>2093476</v>
      </c>
      <c r="U10" s="32">
        <f aca="true" t="shared" si="1" ref="U10:V18">O10+R10</f>
        <v>11255</v>
      </c>
      <c r="V10" s="32">
        <f t="shared" si="1"/>
        <v>2104731</v>
      </c>
    </row>
    <row r="11" spans="1:22" ht="21.75" customHeight="1">
      <c r="A11" s="11" t="s">
        <v>120</v>
      </c>
      <c r="B11" s="31">
        <v>59539</v>
      </c>
      <c r="C11" s="31">
        <v>46000</v>
      </c>
      <c r="D11" s="31">
        <f aca="true" t="shared" si="2" ref="D11:D16">SUM(B11:C11)</f>
        <v>105539</v>
      </c>
      <c r="E11" s="31">
        <v>0</v>
      </c>
      <c r="F11" s="31"/>
      <c r="G11" s="32">
        <f aca="true" t="shared" si="3" ref="G11:G16">SUM(E11:F11)</f>
        <v>0</v>
      </c>
      <c r="H11" s="31">
        <v>7602</v>
      </c>
      <c r="I11" s="31"/>
      <c r="J11" s="31">
        <f aca="true" t="shared" si="4" ref="J11:J16">SUM(H11:I11)</f>
        <v>7602</v>
      </c>
      <c r="K11" s="31">
        <v>236962</v>
      </c>
      <c r="L11" s="31">
        <v>-19143</v>
      </c>
      <c r="M11" s="31">
        <f aca="true" t="shared" si="5" ref="M11:M16">SUM(K11:L11)</f>
        <v>217819</v>
      </c>
      <c r="N11" s="32">
        <f aca="true" t="shared" si="6" ref="N11:N18">B11+E11+H11+K11</f>
        <v>304103</v>
      </c>
      <c r="O11" s="32">
        <f t="shared" si="0"/>
        <v>26857</v>
      </c>
      <c r="P11" s="32">
        <f t="shared" si="0"/>
        <v>330960</v>
      </c>
      <c r="Q11" s="31">
        <v>4568</v>
      </c>
      <c r="R11" s="31"/>
      <c r="S11" s="31">
        <f aca="true" t="shared" si="7" ref="S11:S16">SUM(Q11:R11)</f>
        <v>4568</v>
      </c>
      <c r="T11" s="32">
        <f aca="true" t="shared" si="8" ref="T11:T17">N11+Q11</f>
        <v>308671</v>
      </c>
      <c r="U11" s="32">
        <f t="shared" si="1"/>
        <v>26857</v>
      </c>
      <c r="V11" s="32">
        <f t="shared" si="1"/>
        <v>335528</v>
      </c>
    </row>
    <row r="12" spans="1:22" ht="21.75" customHeight="1">
      <c r="A12" s="11" t="s">
        <v>121</v>
      </c>
      <c r="B12" s="31">
        <v>2010</v>
      </c>
      <c r="C12" s="31"/>
      <c r="D12" s="31">
        <f t="shared" si="2"/>
        <v>2010</v>
      </c>
      <c r="E12" s="31">
        <v>0</v>
      </c>
      <c r="F12" s="31"/>
      <c r="G12" s="32">
        <f t="shared" si="3"/>
        <v>0</v>
      </c>
      <c r="H12" s="31">
        <v>335</v>
      </c>
      <c r="I12" s="31"/>
      <c r="J12" s="31">
        <f t="shared" si="4"/>
        <v>335</v>
      </c>
      <c r="K12" s="31">
        <v>132291</v>
      </c>
      <c r="L12" s="31">
        <v>4416</v>
      </c>
      <c r="M12" s="31">
        <f t="shared" si="5"/>
        <v>136707</v>
      </c>
      <c r="N12" s="32">
        <f t="shared" si="6"/>
        <v>134636</v>
      </c>
      <c r="O12" s="32">
        <f t="shared" si="0"/>
        <v>4416</v>
      </c>
      <c r="P12" s="32">
        <f t="shared" si="0"/>
        <v>139052</v>
      </c>
      <c r="Q12" s="31">
        <v>1110</v>
      </c>
      <c r="R12" s="31"/>
      <c r="S12" s="31">
        <f t="shared" si="7"/>
        <v>1110</v>
      </c>
      <c r="T12" s="32">
        <f t="shared" si="8"/>
        <v>135746</v>
      </c>
      <c r="U12" s="32">
        <f t="shared" si="1"/>
        <v>4416</v>
      </c>
      <c r="V12" s="32">
        <f t="shared" si="1"/>
        <v>140162</v>
      </c>
    </row>
    <row r="13" spans="1:22" ht="21.75" customHeight="1">
      <c r="A13" s="11" t="s">
        <v>22</v>
      </c>
      <c r="B13" s="31">
        <v>1644</v>
      </c>
      <c r="C13" s="31"/>
      <c r="D13" s="31">
        <f t="shared" si="2"/>
        <v>1644</v>
      </c>
      <c r="E13" s="31">
        <v>0</v>
      </c>
      <c r="F13" s="31"/>
      <c r="G13" s="32">
        <f t="shared" si="3"/>
        <v>0</v>
      </c>
      <c r="H13" s="31">
        <v>0</v>
      </c>
      <c r="I13" s="31"/>
      <c r="J13" s="31">
        <f t="shared" si="4"/>
        <v>0</v>
      </c>
      <c r="K13" s="31">
        <v>247026</v>
      </c>
      <c r="L13" s="31">
        <v>8190</v>
      </c>
      <c r="M13" s="31">
        <f t="shared" si="5"/>
        <v>255216</v>
      </c>
      <c r="N13" s="32">
        <f t="shared" si="6"/>
        <v>248670</v>
      </c>
      <c r="O13" s="32">
        <f t="shared" si="0"/>
        <v>8190</v>
      </c>
      <c r="P13" s="32">
        <f t="shared" si="0"/>
        <v>256860</v>
      </c>
      <c r="Q13" s="31">
        <v>1306</v>
      </c>
      <c r="R13" s="31"/>
      <c r="S13" s="31">
        <f t="shared" si="7"/>
        <v>1306</v>
      </c>
      <c r="T13" s="32">
        <f t="shared" si="8"/>
        <v>249976</v>
      </c>
      <c r="U13" s="32">
        <f t="shared" si="1"/>
        <v>8190</v>
      </c>
      <c r="V13" s="32">
        <f t="shared" si="1"/>
        <v>258166</v>
      </c>
    </row>
    <row r="14" spans="1:22" ht="21.75" customHeight="1">
      <c r="A14" s="11" t="s">
        <v>23</v>
      </c>
      <c r="B14" s="31">
        <v>0</v>
      </c>
      <c r="C14" s="31"/>
      <c r="D14" s="31">
        <f t="shared" si="2"/>
        <v>0</v>
      </c>
      <c r="E14" s="31">
        <v>0</v>
      </c>
      <c r="F14" s="31"/>
      <c r="G14" s="32">
        <f t="shared" si="3"/>
        <v>0</v>
      </c>
      <c r="H14" s="31">
        <v>0</v>
      </c>
      <c r="I14" s="31"/>
      <c r="J14" s="31">
        <f t="shared" si="4"/>
        <v>0</v>
      </c>
      <c r="K14" s="31">
        <v>101613</v>
      </c>
      <c r="L14" s="31">
        <v>3053</v>
      </c>
      <c r="M14" s="31">
        <f t="shared" si="5"/>
        <v>104666</v>
      </c>
      <c r="N14" s="32">
        <f t="shared" si="6"/>
        <v>101613</v>
      </c>
      <c r="O14" s="32">
        <f t="shared" si="0"/>
        <v>3053</v>
      </c>
      <c r="P14" s="32">
        <f t="shared" si="0"/>
        <v>104666</v>
      </c>
      <c r="Q14" s="31">
        <v>193</v>
      </c>
      <c r="R14" s="31"/>
      <c r="S14" s="31">
        <f t="shared" si="7"/>
        <v>193</v>
      </c>
      <c r="T14" s="32">
        <f t="shared" si="8"/>
        <v>101806</v>
      </c>
      <c r="U14" s="32">
        <f t="shared" si="1"/>
        <v>3053</v>
      </c>
      <c r="V14" s="32">
        <f t="shared" si="1"/>
        <v>104859</v>
      </c>
    </row>
    <row r="15" spans="1:22" ht="21.75" customHeight="1">
      <c r="A15" s="11" t="s">
        <v>24</v>
      </c>
      <c r="B15" s="31">
        <v>62747</v>
      </c>
      <c r="C15" s="31"/>
      <c r="D15" s="31">
        <f t="shared" si="2"/>
        <v>62747</v>
      </c>
      <c r="E15" s="31">
        <v>0</v>
      </c>
      <c r="F15" s="31"/>
      <c r="G15" s="32">
        <f t="shared" si="3"/>
        <v>0</v>
      </c>
      <c r="H15" s="31">
        <v>7800</v>
      </c>
      <c r="I15" s="31"/>
      <c r="J15" s="31">
        <f t="shared" si="4"/>
        <v>7800</v>
      </c>
      <c r="K15" s="31">
        <v>110622</v>
      </c>
      <c r="L15" s="31">
        <v>4203</v>
      </c>
      <c r="M15" s="31">
        <f t="shared" si="5"/>
        <v>114825</v>
      </c>
      <c r="N15" s="32">
        <f t="shared" si="6"/>
        <v>181169</v>
      </c>
      <c r="O15" s="32">
        <f t="shared" si="0"/>
        <v>4203</v>
      </c>
      <c r="P15" s="32">
        <f t="shared" si="0"/>
        <v>185372</v>
      </c>
      <c r="Q15" s="31">
        <v>656</v>
      </c>
      <c r="R15" s="31"/>
      <c r="S15" s="31">
        <f t="shared" si="7"/>
        <v>656</v>
      </c>
      <c r="T15" s="32">
        <f t="shared" si="8"/>
        <v>181825</v>
      </c>
      <c r="U15" s="32">
        <f t="shared" si="1"/>
        <v>4203</v>
      </c>
      <c r="V15" s="32">
        <f t="shared" si="1"/>
        <v>186028</v>
      </c>
    </row>
    <row r="16" spans="1:22" ht="21.75" customHeight="1">
      <c r="A16" s="11" t="s">
        <v>25</v>
      </c>
      <c r="B16" s="31">
        <v>10735</v>
      </c>
      <c r="C16" s="31"/>
      <c r="D16" s="31">
        <f t="shared" si="2"/>
        <v>10735</v>
      </c>
      <c r="E16" s="31">
        <v>0</v>
      </c>
      <c r="F16" s="31"/>
      <c r="G16" s="32">
        <f t="shared" si="3"/>
        <v>0</v>
      </c>
      <c r="H16" s="31">
        <v>5605</v>
      </c>
      <c r="I16" s="31"/>
      <c r="J16" s="31">
        <f t="shared" si="4"/>
        <v>5605</v>
      </c>
      <c r="K16" s="31">
        <v>58587</v>
      </c>
      <c r="L16" s="31">
        <v>2465</v>
      </c>
      <c r="M16" s="31">
        <f t="shared" si="5"/>
        <v>61052</v>
      </c>
      <c r="N16" s="32">
        <f t="shared" si="6"/>
        <v>74927</v>
      </c>
      <c r="O16" s="32">
        <f t="shared" si="0"/>
        <v>2465</v>
      </c>
      <c r="P16" s="32">
        <f t="shared" si="0"/>
        <v>77392</v>
      </c>
      <c r="Q16" s="31">
        <v>676</v>
      </c>
      <c r="R16" s="31"/>
      <c r="S16" s="31">
        <f t="shared" si="7"/>
        <v>676</v>
      </c>
      <c r="T16" s="32">
        <f t="shared" si="8"/>
        <v>75603</v>
      </c>
      <c r="U16" s="32">
        <f t="shared" si="1"/>
        <v>2465</v>
      </c>
      <c r="V16" s="32">
        <f t="shared" si="1"/>
        <v>78068</v>
      </c>
    </row>
    <row r="17" spans="1:22" s="7" customFormat="1" ht="29.25">
      <c r="A17" s="129" t="s">
        <v>274</v>
      </c>
      <c r="B17" s="32">
        <f aca="true" t="shared" si="9" ref="B17:M17">SUM(B11:B16)</f>
        <v>136675</v>
      </c>
      <c r="C17" s="32">
        <f t="shared" si="9"/>
        <v>46000</v>
      </c>
      <c r="D17" s="32">
        <f t="shared" si="9"/>
        <v>182675</v>
      </c>
      <c r="E17" s="32">
        <f t="shared" si="9"/>
        <v>0</v>
      </c>
      <c r="F17" s="32">
        <f t="shared" si="9"/>
        <v>0</v>
      </c>
      <c r="G17" s="32">
        <f t="shared" si="9"/>
        <v>0</v>
      </c>
      <c r="H17" s="32">
        <f t="shared" si="9"/>
        <v>21342</v>
      </c>
      <c r="I17" s="32">
        <f t="shared" si="9"/>
        <v>0</v>
      </c>
      <c r="J17" s="32">
        <f t="shared" si="9"/>
        <v>21342</v>
      </c>
      <c r="K17" s="32">
        <f t="shared" si="9"/>
        <v>887101</v>
      </c>
      <c r="L17" s="32">
        <f t="shared" si="9"/>
        <v>3184</v>
      </c>
      <c r="M17" s="32">
        <f t="shared" si="9"/>
        <v>890285</v>
      </c>
      <c r="N17" s="32">
        <f t="shared" si="6"/>
        <v>1045118</v>
      </c>
      <c r="O17" s="32">
        <f t="shared" si="0"/>
        <v>49184</v>
      </c>
      <c r="P17" s="32">
        <f t="shared" si="0"/>
        <v>1094302</v>
      </c>
      <c r="Q17" s="32">
        <f>SUM(Q11:Q16)</f>
        <v>8509</v>
      </c>
      <c r="R17" s="32">
        <f>SUM(R11:R16)</f>
        <v>0</v>
      </c>
      <c r="S17" s="32">
        <f>SUM(S11:S16)</f>
        <v>8509</v>
      </c>
      <c r="T17" s="32">
        <f t="shared" si="8"/>
        <v>1053627</v>
      </c>
      <c r="U17" s="32">
        <f t="shared" si="1"/>
        <v>49184</v>
      </c>
      <c r="V17" s="32">
        <f t="shared" si="1"/>
        <v>1102811</v>
      </c>
    </row>
    <row r="18" spans="1:22" ht="21.75" customHeight="1">
      <c r="A18" s="20" t="s">
        <v>379</v>
      </c>
      <c r="B18" s="32">
        <f aca="true" t="shared" si="10" ref="B18:M18">B10+B17</f>
        <v>266327</v>
      </c>
      <c r="C18" s="32">
        <f t="shared" si="10"/>
        <v>46000</v>
      </c>
      <c r="D18" s="32">
        <f t="shared" si="10"/>
        <v>312327</v>
      </c>
      <c r="E18" s="32">
        <f t="shared" si="10"/>
        <v>785424</v>
      </c>
      <c r="F18" s="32">
        <f t="shared" si="10"/>
        <v>0</v>
      </c>
      <c r="G18" s="32">
        <f t="shared" si="10"/>
        <v>785424</v>
      </c>
      <c r="H18" s="32">
        <f t="shared" si="10"/>
        <v>932357</v>
      </c>
      <c r="I18" s="32">
        <f t="shared" si="10"/>
        <v>11255</v>
      </c>
      <c r="J18" s="32">
        <f t="shared" si="10"/>
        <v>943612</v>
      </c>
      <c r="K18" s="32">
        <f t="shared" si="10"/>
        <v>887101</v>
      </c>
      <c r="L18" s="32">
        <f t="shared" si="10"/>
        <v>3184</v>
      </c>
      <c r="M18" s="32">
        <f t="shared" si="10"/>
        <v>890285</v>
      </c>
      <c r="N18" s="32">
        <f t="shared" si="6"/>
        <v>2871209</v>
      </c>
      <c r="O18" s="32">
        <f t="shared" si="0"/>
        <v>60439</v>
      </c>
      <c r="P18" s="32">
        <f t="shared" si="0"/>
        <v>2931648</v>
      </c>
      <c r="Q18" s="32">
        <f>Q10+Q17</f>
        <v>275894</v>
      </c>
      <c r="R18" s="32">
        <f>R10+R17</f>
        <v>0</v>
      </c>
      <c r="S18" s="32">
        <f>S10+S17</f>
        <v>275894</v>
      </c>
      <c r="T18" s="32">
        <f>T10+T17</f>
        <v>3147103</v>
      </c>
      <c r="U18" s="32">
        <f t="shared" si="1"/>
        <v>60439</v>
      </c>
      <c r="V18" s="32">
        <f t="shared" si="1"/>
        <v>3207542</v>
      </c>
    </row>
    <row r="19" spans="1:22" ht="21.75" customHeight="1">
      <c r="A19" s="11" t="s">
        <v>272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>K18*-1</f>
        <v>-887101</v>
      </c>
      <c r="O19" s="31">
        <f>L18*-1</f>
        <v>-3184</v>
      </c>
      <c r="P19" s="31">
        <f>M18*-1</f>
        <v>-890285</v>
      </c>
      <c r="Q19" s="31"/>
      <c r="R19" s="31"/>
      <c r="S19" s="31"/>
      <c r="T19" s="31">
        <f>N19</f>
        <v>-887101</v>
      </c>
      <c r="U19" s="31">
        <f>O19</f>
        <v>-3184</v>
      </c>
      <c r="V19" s="31">
        <f>P19</f>
        <v>-890285</v>
      </c>
    </row>
    <row r="20" spans="1:22" ht="21.75" customHeight="1">
      <c r="A20" s="1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>
        <f>N18+N19</f>
        <v>1984108</v>
      </c>
      <c r="O20" s="32">
        <f>O18+O19</f>
        <v>57255</v>
      </c>
      <c r="P20" s="32">
        <f>P18+P19</f>
        <v>2041363</v>
      </c>
      <c r="Q20" s="32"/>
      <c r="R20" s="32"/>
      <c r="S20" s="32"/>
      <c r="T20" s="32">
        <f>T18+T19</f>
        <v>2260002</v>
      </c>
      <c r="U20" s="32">
        <f>U18+U19</f>
        <v>57255</v>
      </c>
      <c r="V20" s="32">
        <f>V18+V19</f>
        <v>2317257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5:V5"/>
    <mergeCell ref="E8:G8"/>
    <mergeCell ref="H8:J8"/>
    <mergeCell ref="K8:M8"/>
    <mergeCell ref="N8:P8"/>
    <mergeCell ref="A8:A9"/>
    <mergeCell ref="B8:D8"/>
    <mergeCell ref="Q8:S8"/>
    <mergeCell ref="T8:V8"/>
    <mergeCell ref="A2:V2"/>
    <mergeCell ref="A3:V3"/>
    <mergeCell ref="A4:V4"/>
    <mergeCell ref="A1:V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N40"/>
  <sheetViews>
    <sheetView workbookViewId="0" topLeftCell="A4">
      <selection activeCell="A19" sqref="A19"/>
    </sheetView>
  </sheetViews>
  <sheetFormatPr defaultColWidth="9.140625" defaultRowHeight="15" customHeight="1"/>
  <cols>
    <col min="1" max="1" width="40.7109375" style="11" bestFit="1" customWidth="1"/>
    <col min="2" max="2" width="8.421875" style="11" bestFit="1" customWidth="1"/>
    <col min="3" max="3" width="6.140625" style="11" bestFit="1" customWidth="1"/>
    <col min="4" max="5" width="8.421875" style="11" bestFit="1" customWidth="1"/>
    <col min="6" max="6" width="4.8515625" style="11" customWidth="1"/>
    <col min="7" max="7" width="8.57421875" style="11" customWidth="1"/>
    <col min="8" max="8" width="8.421875" style="11" bestFit="1" customWidth="1"/>
    <col min="9" max="9" width="7.28125" style="11" bestFit="1" customWidth="1"/>
    <col min="10" max="10" width="9.140625" style="11" customWidth="1"/>
    <col min="11" max="11" width="10.140625" style="11" bestFit="1" customWidth="1"/>
    <col min="12" max="12" width="8.00390625" style="11" bestFit="1" customWidth="1"/>
    <col min="13" max="13" width="10.7109375" style="11" customWidth="1"/>
    <col min="14" max="14" width="11.140625" style="11" customWidth="1"/>
    <col min="15" max="16384" width="9.140625" style="11" customWidth="1"/>
  </cols>
  <sheetData>
    <row r="1" spans="1:13" ht="15" customHeight="1">
      <c r="A1" s="183" t="s">
        <v>235</v>
      </c>
      <c r="B1" s="183"/>
      <c r="C1" s="183"/>
      <c r="D1" s="183"/>
      <c r="E1" s="183"/>
      <c r="F1" s="183"/>
      <c r="G1" s="183"/>
      <c r="H1" s="185" t="s">
        <v>269</v>
      </c>
      <c r="I1" s="185"/>
      <c r="J1" s="185"/>
      <c r="K1" s="185"/>
      <c r="L1" s="185"/>
      <c r="M1" s="185"/>
    </row>
    <row r="2" spans="1:14" ht="15" customHeight="1">
      <c r="A2" s="161" t="s">
        <v>276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0"/>
    </row>
    <row r="3" spans="1:14" s="20" customFormat="1" ht="15" customHeight="1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1"/>
    </row>
    <row r="4" spans="1:14" s="20" customFormat="1" ht="15" customHeight="1">
      <c r="A4" s="190" t="s">
        <v>126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1"/>
    </row>
    <row r="5" spans="1:13" ht="26.25" customHeight="1">
      <c r="A5" s="184" t="s">
        <v>127</v>
      </c>
      <c r="B5" s="186" t="s">
        <v>237</v>
      </c>
      <c r="C5" s="187"/>
      <c r="D5" s="188"/>
      <c r="E5" s="186" t="s">
        <v>238</v>
      </c>
      <c r="F5" s="187"/>
      <c r="G5" s="188"/>
      <c r="H5" s="186" t="s">
        <v>239</v>
      </c>
      <c r="I5" s="187"/>
      <c r="J5" s="188"/>
      <c r="K5" s="189" t="s">
        <v>228</v>
      </c>
      <c r="L5" s="189"/>
      <c r="M5" s="189"/>
    </row>
    <row r="6" spans="1:13" ht="24">
      <c r="A6" s="184"/>
      <c r="B6" s="136" t="s">
        <v>430</v>
      </c>
      <c r="C6" s="136" t="s">
        <v>19</v>
      </c>
      <c r="D6" s="136" t="s">
        <v>431</v>
      </c>
      <c r="E6" s="136" t="s">
        <v>430</v>
      </c>
      <c r="F6" s="136" t="s">
        <v>19</v>
      </c>
      <c r="G6" s="136" t="s">
        <v>431</v>
      </c>
      <c r="H6" s="136" t="s">
        <v>430</v>
      </c>
      <c r="I6" s="136" t="s">
        <v>19</v>
      </c>
      <c r="J6" s="136" t="s">
        <v>431</v>
      </c>
      <c r="K6" s="136" t="s">
        <v>430</v>
      </c>
      <c r="L6" s="136" t="s">
        <v>19</v>
      </c>
      <c r="M6" s="136" t="s">
        <v>431</v>
      </c>
    </row>
    <row r="7" spans="1:13" ht="15">
      <c r="A7" s="130" t="s">
        <v>240</v>
      </c>
      <c r="B7" s="131">
        <v>84</v>
      </c>
      <c r="C7" s="131"/>
      <c r="D7" s="131">
        <f>SUM(B7:C7)</f>
        <v>84</v>
      </c>
      <c r="E7" s="131"/>
      <c r="F7" s="131"/>
      <c r="G7" s="131"/>
      <c r="H7" s="131"/>
      <c r="I7" s="131"/>
      <c r="J7" s="131"/>
      <c r="K7" s="132">
        <f aca="true" t="shared" si="0" ref="K7:K37">B7+E7+H7</f>
        <v>84</v>
      </c>
      <c r="L7" s="132">
        <f aca="true" t="shared" si="1" ref="L7:M23">C7+F7+I7</f>
        <v>0</v>
      </c>
      <c r="M7" s="132">
        <f t="shared" si="1"/>
        <v>84</v>
      </c>
    </row>
    <row r="8" spans="1:13" ht="15">
      <c r="A8" s="79" t="s">
        <v>241</v>
      </c>
      <c r="B8" s="59"/>
      <c r="C8" s="59"/>
      <c r="D8" s="59"/>
      <c r="E8" s="59"/>
      <c r="F8" s="59"/>
      <c r="G8" s="59"/>
      <c r="H8" s="59"/>
      <c r="I8" s="59"/>
      <c r="J8" s="59"/>
      <c r="K8" s="60">
        <f t="shared" si="0"/>
        <v>0</v>
      </c>
      <c r="L8" s="60">
        <f t="shared" si="1"/>
        <v>0</v>
      </c>
      <c r="M8" s="60">
        <f t="shared" si="1"/>
        <v>0</v>
      </c>
    </row>
    <row r="9" spans="1:13" ht="15">
      <c r="A9" s="79" t="s">
        <v>140</v>
      </c>
      <c r="B9" s="59">
        <v>5334</v>
      </c>
      <c r="C9" s="59"/>
      <c r="D9" s="59">
        <f>SUM(B9:C9)</f>
        <v>5334</v>
      </c>
      <c r="E9" s="59"/>
      <c r="F9" s="59"/>
      <c r="G9" s="59"/>
      <c r="H9" s="59"/>
      <c r="I9" s="59"/>
      <c r="J9" s="59"/>
      <c r="K9" s="60">
        <f t="shared" si="0"/>
        <v>5334</v>
      </c>
      <c r="L9" s="60">
        <f t="shared" si="1"/>
        <v>0</v>
      </c>
      <c r="M9" s="60">
        <f t="shared" si="1"/>
        <v>5334</v>
      </c>
    </row>
    <row r="10" spans="1:13" ht="15">
      <c r="A10" s="79" t="s">
        <v>242</v>
      </c>
      <c r="B10" s="59"/>
      <c r="C10" s="59"/>
      <c r="D10" s="59"/>
      <c r="E10" s="59"/>
      <c r="F10" s="59"/>
      <c r="G10" s="59"/>
      <c r="H10" s="59"/>
      <c r="I10" s="59"/>
      <c r="J10" s="59"/>
      <c r="K10" s="60">
        <f t="shared" si="0"/>
        <v>0</v>
      </c>
      <c r="L10" s="60">
        <f t="shared" si="1"/>
        <v>0</v>
      </c>
      <c r="M10" s="60">
        <f t="shared" si="1"/>
        <v>0</v>
      </c>
    </row>
    <row r="11" spans="1:13" ht="15">
      <c r="A11" s="79" t="s">
        <v>243</v>
      </c>
      <c r="B11" s="59">
        <v>44000</v>
      </c>
      <c r="C11" s="59"/>
      <c r="D11" s="59">
        <f aca="true" t="shared" si="2" ref="D11:D18">SUM(B11:C11)</f>
        <v>44000</v>
      </c>
      <c r="E11" s="59"/>
      <c r="F11" s="59"/>
      <c r="G11" s="59"/>
      <c r="H11" s="59"/>
      <c r="I11" s="59"/>
      <c r="J11" s="59"/>
      <c r="K11" s="60">
        <f t="shared" si="0"/>
        <v>44000</v>
      </c>
      <c r="L11" s="60">
        <f t="shared" si="1"/>
        <v>0</v>
      </c>
      <c r="M11" s="60">
        <f t="shared" si="1"/>
        <v>44000</v>
      </c>
    </row>
    <row r="12" spans="1:13" ht="15">
      <c r="A12" s="79" t="s">
        <v>244</v>
      </c>
      <c r="B12" s="59"/>
      <c r="C12" s="59"/>
      <c r="D12" s="59"/>
      <c r="E12" s="59"/>
      <c r="F12" s="59"/>
      <c r="G12" s="59"/>
      <c r="H12" s="59"/>
      <c r="I12" s="59"/>
      <c r="J12" s="59"/>
      <c r="K12" s="60">
        <f t="shared" si="0"/>
        <v>0</v>
      </c>
      <c r="L12" s="60">
        <f t="shared" si="1"/>
        <v>0</v>
      </c>
      <c r="M12" s="60">
        <f t="shared" si="1"/>
        <v>0</v>
      </c>
    </row>
    <row r="13" spans="1:13" ht="15">
      <c r="A13" s="79" t="s">
        <v>245</v>
      </c>
      <c r="B13" s="59"/>
      <c r="C13" s="59"/>
      <c r="D13" s="59"/>
      <c r="E13" s="59"/>
      <c r="F13" s="59"/>
      <c r="G13" s="59"/>
      <c r="H13" s="59"/>
      <c r="I13" s="59"/>
      <c r="J13" s="59"/>
      <c r="K13" s="60">
        <f t="shared" si="0"/>
        <v>0</v>
      </c>
      <c r="L13" s="60">
        <f t="shared" si="1"/>
        <v>0</v>
      </c>
      <c r="M13" s="60">
        <f t="shared" si="1"/>
        <v>0</v>
      </c>
    </row>
    <row r="14" spans="1:13" ht="15">
      <c r="A14" s="79" t="s">
        <v>246</v>
      </c>
      <c r="B14" s="59">
        <v>77422</v>
      </c>
      <c r="C14" s="59"/>
      <c r="D14" s="59">
        <f t="shared" si="2"/>
        <v>77422</v>
      </c>
      <c r="E14" s="59"/>
      <c r="F14" s="59"/>
      <c r="G14" s="59"/>
      <c r="H14" s="59"/>
      <c r="I14" s="59">
        <v>7470</v>
      </c>
      <c r="J14" s="59">
        <f>SUM(H14:I14)</f>
        <v>7470</v>
      </c>
      <c r="K14" s="60">
        <f t="shared" si="0"/>
        <v>77422</v>
      </c>
      <c r="L14" s="60">
        <f t="shared" si="1"/>
        <v>7470</v>
      </c>
      <c r="M14" s="60">
        <f t="shared" si="1"/>
        <v>84892</v>
      </c>
    </row>
    <row r="15" spans="1:13" ht="15">
      <c r="A15" s="133" t="s">
        <v>28</v>
      </c>
      <c r="B15" s="106"/>
      <c r="C15" s="106"/>
      <c r="D15" s="106"/>
      <c r="E15" s="134"/>
      <c r="F15" s="134"/>
      <c r="G15" s="134"/>
      <c r="H15" s="134">
        <v>1035</v>
      </c>
      <c r="I15" s="134">
        <v>77</v>
      </c>
      <c r="J15" s="59">
        <f>SUM(H15:I15)</f>
        <v>1112</v>
      </c>
      <c r="K15" s="60">
        <f t="shared" si="0"/>
        <v>1035</v>
      </c>
      <c r="L15" s="60">
        <f t="shared" si="1"/>
        <v>77</v>
      </c>
      <c r="M15" s="60">
        <f t="shared" si="1"/>
        <v>1112</v>
      </c>
    </row>
    <row r="16" spans="1:13" ht="15">
      <c r="A16" s="79" t="s">
        <v>247</v>
      </c>
      <c r="B16" s="59">
        <v>1500</v>
      </c>
      <c r="C16" s="59"/>
      <c r="D16" s="59">
        <f t="shared" si="2"/>
        <v>1500</v>
      </c>
      <c r="E16" s="59"/>
      <c r="F16" s="59"/>
      <c r="G16" s="59"/>
      <c r="H16" s="59"/>
      <c r="I16" s="59"/>
      <c r="J16" s="59"/>
      <c r="K16" s="60">
        <f t="shared" si="0"/>
        <v>1500</v>
      </c>
      <c r="L16" s="60">
        <f t="shared" si="1"/>
        <v>0</v>
      </c>
      <c r="M16" s="60">
        <f t="shared" si="1"/>
        <v>1500</v>
      </c>
    </row>
    <row r="17" spans="1:13" ht="15">
      <c r="A17" s="79" t="s">
        <v>248</v>
      </c>
      <c r="B17" s="59">
        <v>1300</v>
      </c>
      <c r="C17" s="59"/>
      <c r="D17" s="59">
        <f t="shared" si="2"/>
        <v>1300</v>
      </c>
      <c r="E17" s="59"/>
      <c r="F17" s="59"/>
      <c r="G17" s="59"/>
      <c r="H17" s="59"/>
      <c r="I17" s="59"/>
      <c r="J17" s="59"/>
      <c r="K17" s="60">
        <f t="shared" si="0"/>
        <v>1300</v>
      </c>
      <c r="L17" s="60">
        <f t="shared" si="1"/>
        <v>0</v>
      </c>
      <c r="M17" s="60">
        <f t="shared" si="1"/>
        <v>1300</v>
      </c>
    </row>
    <row r="18" spans="1:13" ht="15">
      <c r="A18" s="79" t="s">
        <v>249</v>
      </c>
      <c r="B18" s="59">
        <v>12</v>
      </c>
      <c r="C18" s="59"/>
      <c r="D18" s="59">
        <f t="shared" si="2"/>
        <v>12</v>
      </c>
      <c r="E18" s="59"/>
      <c r="F18" s="59"/>
      <c r="G18" s="59"/>
      <c r="H18" s="59">
        <v>294</v>
      </c>
      <c r="I18" s="59"/>
      <c r="J18" s="59">
        <f>SUM(H18:I18)</f>
        <v>294</v>
      </c>
      <c r="K18" s="60">
        <f t="shared" si="0"/>
        <v>306</v>
      </c>
      <c r="L18" s="60">
        <f t="shared" si="1"/>
        <v>0</v>
      </c>
      <c r="M18" s="60">
        <f t="shared" si="1"/>
        <v>306</v>
      </c>
    </row>
    <row r="19" spans="1:13" ht="15">
      <c r="A19" s="79" t="s">
        <v>250</v>
      </c>
      <c r="B19" s="59"/>
      <c r="C19" s="59"/>
      <c r="D19" s="59"/>
      <c r="E19" s="59"/>
      <c r="F19" s="59"/>
      <c r="G19" s="59"/>
      <c r="H19" s="59"/>
      <c r="I19" s="59"/>
      <c r="J19" s="59"/>
      <c r="K19" s="60">
        <f t="shared" si="0"/>
        <v>0</v>
      </c>
      <c r="L19" s="60">
        <f t="shared" si="1"/>
        <v>0</v>
      </c>
      <c r="M19" s="60">
        <f t="shared" si="1"/>
        <v>0</v>
      </c>
    </row>
    <row r="20" spans="1:13" ht="15">
      <c r="A20" s="79" t="s">
        <v>168</v>
      </c>
      <c r="B20" s="59"/>
      <c r="C20" s="59"/>
      <c r="D20" s="59"/>
      <c r="E20" s="59">
        <v>676400</v>
      </c>
      <c r="F20" s="59"/>
      <c r="G20" s="59">
        <f>SUM(E20:F20)</f>
        <v>676400</v>
      </c>
      <c r="H20" s="59"/>
      <c r="I20" s="59"/>
      <c r="J20" s="59"/>
      <c r="K20" s="60">
        <f t="shared" si="0"/>
        <v>676400</v>
      </c>
      <c r="L20" s="60">
        <f t="shared" si="1"/>
        <v>0</v>
      </c>
      <c r="M20" s="60">
        <f t="shared" si="1"/>
        <v>676400</v>
      </c>
    </row>
    <row r="21" spans="1:13" ht="15">
      <c r="A21" s="79" t="s">
        <v>200</v>
      </c>
      <c r="B21" s="59"/>
      <c r="C21" s="59"/>
      <c r="D21" s="59"/>
      <c r="E21" s="59">
        <v>71874</v>
      </c>
      <c r="F21" s="59"/>
      <c r="G21" s="59">
        <f>SUM(E21:F21)</f>
        <v>71874</v>
      </c>
      <c r="H21" s="59"/>
      <c r="I21" s="59"/>
      <c r="J21" s="59"/>
      <c r="K21" s="60">
        <f t="shared" si="0"/>
        <v>71874</v>
      </c>
      <c r="L21" s="60">
        <f t="shared" si="1"/>
        <v>0</v>
      </c>
      <c r="M21" s="60">
        <f t="shared" si="1"/>
        <v>71874</v>
      </c>
    </row>
    <row r="22" spans="1:14" ht="15">
      <c r="A22" s="79" t="s">
        <v>156</v>
      </c>
      <c r="B22" s="59"/>
      <c r="C22" s="59"/>
      <c r="D22" s="59"/>
      <c r="E22" s="59">
        <v>36000</v>
      </c>
      <c r="F22" s="59"/>
      <c r="G22" s="59">
        <f>SUM(E22:F22)</f>
        <v>36000</v>
      </c>
      <c r="H22" s="59"/>
      <c r="I22" s="59"/>
      <c r="J22" s="59"/>
      <c r="K22" s="60">
        <f t="shared" si="0"/>
        <v>36000</v>
      </c>
      <c r="L22" s="60">
        <f t="shared" si="1"/>
        <v>0</v>
      </c>
      <c r="M22" s="60">
        <f t="shared" si="1"/>
        <v>36000</v>
      </c>
      <c r="N22" s="20"/>
    </row>
    <row r="23" spans="1:14" s="20" customFormat="1" ht="15">
      <c r="A23" s="79" t="s">
        <v>169</v>
      </c>
      <c r="B23" s="59"/>
      <c r="C23" s="59"/>
      <c r="D23" s="59"/>
      <c r="E23" s="59">
        <v>1150</v>
      </c>
      <c r="F23" s="59"/>
      <c r="G23" s="59">
        <f>SUM(E23:F23)</f>
        <v>1150</v>
      </c>
      <c r="H23" s="59"/>
      <c r="I23" s="59"/>
      <c r="J23" s="59"/>
      <c r="K23" s="60">
        <f t="shared" si="0"/>
        <v>1150</v>
      </c>
      <c r="L23" s="60">
        <f t="shared" si="1"/>
        <v>0</v>
      </c>
      <c r="M23" s="60">
        <f t="shared" si="1"/>
        <v>1150</v>
      </c>
      <c r="N23" s="11"/>
    </row>
    <row r="24" spans="1:14" s="20" customFormat="1" ht="15">
      <c r="A24" s="79" t="s">
        <v>251</v>
      </c>
      <c r="B24" s="59"/>
      <c r="C24" s="59"/>
      <c r="D24" s="59"/>
      <c r="E24" s="59"/>
      <c r="F24" s="59"/>
      <c r="G24" s="59"/>
      <c r="H24" s="59">
        <v>796777</v>
      </c>
      <c r="I24" s="59"/>
      <c r="J24" s="59">
        <f aca="true" t="shared" si="3" ref="J24:J35">SUM(H24:I24)</f>
        <v>796777</v>
      </c>
      <c r="K24" s="60">
        <f t="shared" si="0"/>
        <v>796777</v>
      </c>
      <c r="L24" s="60">
        <f aca="true" t="shared" si="4" ref="L24:L37">C24+F24+I24</f>
        <v>0</v>
      </c>
      <c r="M24" s="60">
        <f aca="true" t="shared" si="5" ref="M24:M37">D24+G24+J24</f>
        <v>796777</v>
      </c>
      <c r="N24" s="11"/>
    </row>
    <row r="25" spans="1:13" ht="15">
      <c r="A25" s="79" t="s">
        <v>252</v>
      </c>
      <c r="B25" s="60"/>
      <c r="C25" s="60"/>
      <c r="D25" s="60"/>
      <c r="E25" s="59"/>
      <c r="F25" s="59"/>
      <c r="G25" s="59"/>
      <c r="H25" s="59">
        <v>20359</v>
      </c>
      <c r="I25" s="59"/>
      <c r="J25" s="59">
        <f t="shared" si="3"/>
        <v>20359</v>
      </c>
      <c r="K25" s="60">
        <f t="shared" si="0"/>
        <v>20359</v>
      </c>
      <c r="L25" s="60">
        <f t="shared" si="4"/>
        <v>0</v>
      </c>
      <c r="M25" s="60">
        <f t="shared" si="5"/>
        <v>20359</v>
      </c>
    </row>
    <row r="26" spans="1:13" ht="15">
      <c r="A26" s="79" t="s">
        <v>68</v>
      </c>
      <c r="B26" s="60"/>
      <c r="C26" s="60"/>
      <c r="D26" s="60"/>
      <c r="E26" s="59"/>
      <c r="F26" s="59"/>
      <c r="G26" s="59"/>
      <c r="H26" s="59">
        <v>36351</v>
      </c>
      <c r="I26" s="59">
        <v>-12945</v>
      </c>
      <c r="J26" s="59">
        <f t="shared" si="3"/>
        <v>23406</v>
      </c>
      <c r="K26" s="60">
        <f t="shared" si="0"/>
        <v>36351</v>
      </c>
      <c r="L26" s="60">
        <f t="shared" si="4"/>
        <v>-12945</v>
      </c>
      <c r="M26" s="60">
        <f t="shared" si="5"/>
        <v>23406</v>
      </c>
    </row>
    <row r="27" spans="1:13" ht="15">
      <c r="A27" s="79" t="s">
        <v>29</v>
      </c>
      <c r="B27" s="60"/>
      <c r="C27" s="60"/>
      <c r="D27" s="60"/>
      <c r="E27" s="59"/>
      <c r="F27" s="59"/>
      <c r="G27" s="59"/>
      <c r="H27" s="59">
        <v>8649</v>
      </c>
      <c r="I27" s="59">
        <v>14073</v>
      </c>
      <c r="J27" s="59">
        <f t="shared" si="3"/>
        <v>22722</v>
      </c>
      <c r="K27" s="60">
        <f t="shared" si="0"/>
        <v>8649</v>
      </c>
      <c r="L27" s="60">
        <f t="shared" si="4"/>
        <v>14073</v>
      </c>
      <c r="M27" s="60">
        <f t="shared" si="5"/>
        <v>22722</v>
      </c>
    </row>
    <row r="28" spans="1:13" ht="15">
      <c r="A28" s="133" t="s">
        <v>184</v>
      </c>
      <c r="B28" s="106"/>
      <c r="C28" s="106"/>
      <c r="D28" s="106"/>
      <c r="E28" s="134"/>
      <c r="F28" s="134"/>
      <c r="G28" s="134"/>
      <c r="H28" s="134">
        <v>2955</v>
      </c>
      <c r="I28" s="134">
        <v>-357</v>
      </c>
      <c r="J28" s="59">
        <f>SUM(H28:I28)</f>
        <v>2598</v>
      </c>
      <c r="K28" s="60">
        <f>B28+E28+H28</f>
        <v>2955</v>
      </c>
      <c r="L28" s="60">
        <f>C28+F28+I28</f>
        <v>-357</v>
      </c>
      <c r="M28" s="60">
        <f>D28+G28+J28</f>
        <v>2598</v>
      </c>
    </row>
    <row r="29" spans="1:13" ht="15">
      <c r="A29" s="133" t="s">
        <v>54</v>
      </c>
      <c r="B29" s="106"/>
      <c r="C29" s="106"/>
      <c r="D29" s="106"/>
      <c r="E29" s="134"/>
      <c r="F29" s="134"/>
      <c r="G29" s="134"/>
      <c r="H29" s="106"/>
      <c r="I29" s="134">
        <v>453</v>
      </c>
      <c r="J29" s="59">
        <f t="shared" si="3"/>
        <v>453</v>
      </c>
      <c r="K29" s="60">
        <f t="shared" si="0"/>
        <v>0</v>
      </c>
      <c r="L29" s="60">
        <f t="shared" si="4"/>
        <v>453</v>
      </c>
      <c r="M29" s="60">
        <f t="shared" si="5"/>
        <v>453</v>
      </c>
    </row>
    <row r="30" spans="1:13" ht="15">
      <c r="A30" s="133" t="s">
        <v>434</v>
      </c>
      <c r="B30" s="106"/>
      <c r="C30" s="106"/>
      <c r="D30" s="106"/>
      <c r="E30" s="134"/>
      <c r="F30" s="134"/>
      <c r="G30" s="134"/>
      <c r="H30" s="134"/>
      <c r="I30" s="134">
        <v>2851</v>
      </c>
      <c r="J30" s="59">
        <f t="shared" si="3"/>
        <v>2851</v>
      </c>
      <c r="K30" s="60">
        <f t="shared" si="0"/>
        <v>0</v>
      </c>
      <c r="L30" s="60">
        <f t="shared" si="4"/>
        <v>2851</v>
      </c>
      <c r="M30" s="60">
        <f t="shared" si="5"/>
        <v>2851</v>
      </c>
    </row>
    <row r="31" spans="1:13" ht="15">
      <c r="A31" s="133" t="s">
        <v>27</v>
      </c>
      <c r="B31" s="106"/>
      <c r="C31" s="106"/>
      <c r="D31" s="106"/>
      <c r="E31" s="134"/>
      <c r="F31" s="134"/>
      <c r="G31" s="134"/>
      <c r="H31" s="134">
        <v>647</v>
      </c>
      <c r="I31" s="134"/>
      <c r="J31" s="59">
        <f t="shared" si="3"/>
        <v>647</v>
      </c>
      <c r="K31" s="60">
        <f t="shared" si="0"/>
        <v>647</v>
      </c>
      <c r="L31" s="60">
        <f t="shared" si="4"/>
        <v>0</v>
      </c>
      <c r="M31" s="60">
        <f t="shared" si="5"/>
        <v>647</v>
      </c>
    </row>
    <row r="32" spans="1:13" ht="15">
      <c r="A32" s="133" t="s">
        <v>106</v>
      </c>
      <c r="B32" s="106"/>
      <c r="C32" s="106"/>
      <c r="D32" s="106"/>
      <c r="E32" s="134"/>
      <c r="F32" s="134"/>
      <c r="G32" s="134"/>
      <c r="H32" s="134"/>
      <c r="I32" s="134">
        <v>-389</v>
      </c>
      <c r="J32" s="59">
        <f t="shared" si="3"/>
        <v>-389</v>
      </c>
      <c r="K32" s="60">
        <f t="shared" si="0"/>
        <v>0</v>
      </c>
      <c r="L32" s="60">
        <f t="shared" si="4"/>
        <v>-389</v>
      </c>
      <c r="M32" s="60">
        <f t="shared" si="5"/>
        <v>-389</v>
      </c>
    </row>
    <row r="33" spans="1:13" ht="15">
      <c r="A33" s="146" t="s">
        <v>452</v>
      </c>
      <c r="B33" s="106"/>
      <c r="C33" s="106"/>
      <c r="D33" s="106"/>
      <c r="E33" s="134"/>
      <c r="F33" s="134"/>
      <c r="G33" s="134"/>
      <c r="H33" s="134">
        <v>39391</v>
      </c>
      <c r="I33" s="134"/>
      <c r="J33" s="59">
        <f t="shared" si="3"/>
        <v>39391</v>
      </c>
      <c r="K33" s="60">
        <f t="shared" si="0"/>
        <v>39391</v>
      </c>
      <c r="L33" s="60">
        <f t="shared" si="4"/>
        <v>0</v>
      </c>
      <c r="M33" s="60">
        <f t="shared" si="5"/>
        <v>39391</v>
      </c>
    </row>
    <row r="34" spans="1:13" ht="15">
      <c r="A34" s="133" t="s">
        <v>297</v>
      </c>
      <c r="B34" s="106"/>
      <c r="C34" s="106"/>
      <c r="D34" s="106"/>
      <c r="E34" s="134"/>
      <c r="F34" s="134"/>
      <c r="G34" s="134"/>
      <c r="H34" s="134">
        <v>4137</v>
      </c>
      <c r="I34" s="134"/>
      <c r="J34" s="59">
        <f t="shared" si="3"/>
        <v>4137</v>
      </c>
      <c r="K34" s="60">
        <f t="shared" si="0"/>
        <v>4137</v>
      </c>
      <c r="L34" s="60">
        <f t="shared" si="4"/>
        <v>0</v>
      </c>
      <c r="M34" s="60">
        <f t="shared" si="5"/>
        <v>4137</v>
      </c>
    </row>
    <row r="35" spans="1:13" ht="15">
      <c r="A35" s="133" t="s">
        <v>363</v>
      </c>
      <c r="B35" s="106"/>
      <c r="C35" s="106"/>
      <c r="D35" s="106"/>
      <c r="E35" s="134"/>
      <c r="F35" s="134"/>
      <c r="G35" s="134"/>
      <c r="H35" s="134"/>
      <c r="I35" s="134">
        <v>22</v>
      </c>
      <c r="J35" s="59">
        <f t="shared" si="3"/>
        <v>22</v>
      </c>
      <c r="K35" s="60">
        <f t="shared" si="0"/>
        <v>0</v>
      </c>
      <c r="L35" s="60">
        <f t="shared" si="4"/>
        <v>22</v>
      </c>
      <c r="M35" s="60">
        <f t="shared" si="5"/>
        <v>22</v>
      </c>
    </row>
    <row r="36" spans="1:13" ht="15">
      <c r="A36" s="133" t="s">
        <v>298</v>
      </c>
      <c r="B36" s="106"/>
      <c r="C36" s="106"/>
      <c r="D36" s="106"/>
      <c r="E36" s="134"/>
      <c r="F36" s="134"/>
      <c r="G36" s="134"/>
      <c r="H36" s="106"/>
      <c r="I36" s="106"/>
      <c r="J36" s="59"/>
      <c r="K36" s="60">
        <f t="shared" si="0"/>
        <v>0</v>
      </c>
      <c r="L36" s="60">
        <f t="shared" si="4"/>
        <v>0</v>
      </c>
      <c r="M36" s="60">
        <f t="shared" si="5"/>
        <v>0</v>
      </c>
    </row>
    <row r="37" spans="1:13" ht="15">
      <c r="A37" s="133" t="s">
        <v>7</v>
      </c>
      <c r="B37" s="106"/>
      <c r="C37" s="106"/>
      <c r="D37" s="106"/>
      <c r="E37" s="134"/>
      <c r="F37" s="134"/>
      <c r="G37" s="134"/>
      <c r="H37" s="134">
        <v>420</v>
      </c>
      <c r="I37" s="134"/>
      <c r="J37" s="59">
        <f>SUM(H37:I37)</f>
        <v>420</v>
      </c>
      <c r="K37" s="60">
        <f t="shared" si="0"/>
        <v>420</v>
      </c>
      <c r="L37" s="60">
        <f t="shared" si="4"/>
        <v>0</v>
      </c>
      <c r="M37" s="60">
        <f t="shared" si="5"/>
        <v>420</v>
      </c>
    </row>
    <row r="38" spans="1:13" ht="15">
      <c r="A38" s="135" t="s">
        <v>400</v>
      </c>
      <c r="B38" s="106">
        <f aca="true" t="shared" si="6" ref="B38:M38">SUM(B7:B37)</f>
        <v>129652</v>
      </c>
      <c r="C38" s="106">
        <f t="shared" si="6"/>
        <v>0</v>
      </c>
      <c r="D38" s="106">
        <f t="shared" si="6"/>
        <v>129652</v>
      </c>
      <c r="E38" s="106">
        <f t="shared" si="6"/>
        <v>785424</v>
      </c>
      <c r="F38" s="106">
        <f t="shared" si="6"/>
        <v>0</v>
      </c>
      <c r="G38" s="106">
        <f t="shared" si="6"/>
        <v>785424</v>
      </c>
      <c r="H38" s="106">
        <f t="shared" si="6"/>
        <v>911015</v>
      </c>
      <c r="I38" s="106">
        <f t="shared" si="6"/>
        <v>11255</v>
      </c>
      <c r="J38" s="106">
        <f t="shared" si="6"/>
        <v>922270</v>
      </c>
      <c r="K38" s="106">
        <f t="shared" si="6"/>
        <v>1826091</v>
      </c>
      <c r="L38" s="106">
        <f t="shared" si="6"/>
        <v>11255</v>
      </c>
      <c r="M38" s="106">
        <f t="shared" si="6"/>
        <v>1837346</v>
      </c>
    </row>
    <row r="39" ht="15" customHeight="1">
      <c r="K39" s="31"/>
    </row>
    <row r="40" ht="15" customHeight="1">
      <c r="K40" s="31"/>
    </row>
  </sheetData>
  <mergeCells count="10">
    <mergeCell ref="A1:G1"/>
    <mergeCell ref="A5:A6"/>
    <mergeCell ref="H1:M1"/>
    <mergeCell ref="B5:D5"/>
    <mergeCell ref="E5:G5"/>
    <mergeCell ref="H5:J5"/>
    <mergeCell ref="K5:M5"/>
    <mergeCell ref="A2:M2"/>
    <mergeCell ref="A3:M3"/>
    <mergeCell ref="A4:M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Y21"/>
  <sheetViews>
    <sheetView workbookViewId="0" topLeftCell="A1">
      <selection activeCell="A6" sqref="A6"/>
    </sheetView>
  </sheetViews>
  <sheetFormatPr defaultColWidth="9.140625" defaultRowHeight="12.75"/>
  <cols>
    <col min="1" max="1" width="26.57421875" style="0" customWidth="1"/>
    <col min="2" max="2" width="7.421875" style="0" bestFit="1" customWidth="1"/>
    <col min="3" max="3" width="6.421875" style="0" bestFit="1" customWidth="1"/>
    <col min="4" max="4" width="7.421875" style="0" customWidth="1"/>
    <col min="5" max="6" width="7.421875" style="0" bestFit="1" customWidth="1"/>
    <col min="7" max="7" width="7.28125" style="0" customWidth="1"/>
    <col min="8" max="8" width="4.28125" style="0" customWidth="1"/>
    <col min="9" max="9" width="4.7109375" style="0" customWidth="1"/>
    <col min="10" max="10" width="6.421875" style="0" customWidth="1"/>
    <col min="11" max="11" width="6.140625" style="0" bestFit="1" customWidth="1"/>
    <col min="12" max="12" width="6.28125" style="0" customWidth="1"/>
    <col min="13" max="13" width="6.140625" style="0" customWidth="1"/>
    <col min="14" max="14" width="5.140625" style="0" customWidth="1"/>
    <col min="15" max="15" width="6.00390625" style="0" customWidth="1"/>
    <col min="16" max="16" width="6.421875" style="0" customWidth="1"/>
    <col min="17" max="17" width="5.421875" style="0" customWidth="1"/>
    <col min="18" max="18" width="5.7109375" style="0" customWidth="1"/>
    <col min="19" max="19" width="6.28125" style="0" customWidth="1"/>
    <col min="20" max="20" width="5.57421875" style="0" bestFit="1" customWidth="1"/>
    <col min="21" max="21" width="5.7109375" style="0" customWidth="1"/>
    <col min="22" max="22" width="6.7109375" style="0" customWidth="1"/>
    <col min="23" max="24" width="7.421875" style="0" bestFit="1" customWidth="1"/>
    <col min="25" max="25" width="7.8515625" style="0" customWidth="1"/>
  </cols>
  <sheetData>
    <row r="1" spans="20:25" ht="15.75" customHeight="1">
      <c r="T1" s="178" t="s">
        <v>144</v>
      </c>
      <c r="U1" s="178"/>
      <c r="V1" s="178"/>
      <c r="W1" s="178"/>
      <c r="X1" s="178"/>
      <c r="Y1" s="178"/>
    </row>
    <row r="2" spans="1:25" s="10" customFormat="1" ht="15.75">
      <c r="A2" s="177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5" s="10" customFormat="1" ht="15.75">
      <c r="A3" s="177" t="s">
        <v>276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s="10" customFormat="1" ht="15.75">
      <c r="A4" s="177" t="s">
        <v>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</row>
    <row r="5" spans="1:25" s="10" customFormat="1" ht="15.75">
      <c r="A5" s="177" t="s">
        <v>126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</row>
    <row r="6" spans="1:23" s="10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09"/>
    </row>
    <row r="7" spans="1:22" s="1" customFormat="1" ht="15.75">
      <c r="A7" s="3"/>
      <c r="B7" s="3"/>
      <c r="C7" s="3"/>
      <c r="D7" s="3"/>
      <c r="E7" s="3"/>
      <c r="F7" s="3"/>
      <c r="G7" s="3"/>
      <c r="T7" s="3"/>
      <c r="U7" s="3"/>
      <c r="V7" s="3"/>
    </row>
    <row r="8" spans="1:25" s="53" customFormat="1" ht="39.75" customHeight="1">
      <c r="A8" s="191" t="s">
        <v>224</v>
      </c>
      <c r="B8" s="194" t="s">
        <v>6</v>
      </c>
      <c r="C8" s="195"/>
      <c r="D8" s="196"/>
      <c r="E8" s="194" t="s">
        <v>254</v>
      </c>
      <c r="F8" s="195"/>
      <c r="G8" s="196"/>
      <c r="H8" s="179" t="s">
        <v>141</v>
      </c>
      <c r="I8" s="180"/>
      <c r="J8" s="181"/>
      <c r="K8" s="179" t="s">
        <v>30</v>
      </c>
      <c r="L8" s="180"/>
      <c r="M8" s="181"/>
      <c r="N8" s="203" t="s">
        <v>13</v>
      </c>
      <c r="O8" s="204"/>
      <c r="P8" s="204"/>
      <c r="Q8" s="204"/>
      <c r="R8" s="204"/>
      <c r="S8" s="205"/>
      <c r="T8" s="179" t="s">
        <v>179</v>
      </c>
      <c r="U8" s="180"/>
      <c r="V8" s="181"/>
      <c r="W8" s="206" t="s">
        <v>228</v>
      </c>
      <c r="X8" s="206"/>
      <c r="Y8" s="206"/>
    </row>
    <row r="9" spans="1:25" s="53" customFormat="1" ht="12.75">
      <c r="A9" s="192"/>
      <c r="B9" s="197"/>
      <c r="C9" s="198"/>
      <c r="D9" s="199"/>
      <c r="E9" s="197"/>
      <c r="F9" s="198"/>
      <c r="G9" s="199"/>
      <c r="H9" s="200"/>
      <c r="I9" s="201"/>
      <c r="J9" s="202"/>
      <c r="K9" s="200"/>
      <c r="L9" s="201"/>
      <c r="M9" s="202"/>
      <c r="N9" s="182" t="s">
        <v>31</v>
      </c>
      <c r="O9" s="182"/>
      <c r="P9" s="182"/>
      <c r="Q9" s="182" t="s">
        <v>32</v>
      </c>
      <c r="R9" s="182"/>
      <c r="S9" s="182"/>
      <c r="T9" s="200"/>
      <c r="U9" s="201"/>
      <c r="V9" s="202"/>
      <c r="W9" s="206"/>
      <c r="X9" s="206"/>
      <c r="Y9" s="206"/>
    </row>
    <row r="10" spans="1:25" s="53" customFormat="1" ht="24.75" customHeight="1">
      <c r="A10" s="193"/>
      <c r="B10" s="6" t="s">
        <v>432</v>
      </c>
      <c r="C10" s="6" t="s">
        <v>19</v>
      </c>
      <c r="D10" s="6" t="s">
        <v>433</v>
      </c>
      <c r="E10" s="6" t="s">
        <v>432</v>
      </c>
      <c r="F10" s="6" t="s">
        <v>19</v>
      </c>
      <c r="G10" s="6" t="s">
        <v>433</v>
      </c>
      <c r="H10" s="6" t="s">
        <v>432</v>
      </c>
      <c r="I10" s="6" t="s">
        <v>19</v>
      </c>
      <c r="J10" s="6" t="s">
        <v>433</v>
      </c>
      <c r="K10" s="6" t="s">
        <v>432</v>
      </c>
      <c r="L10" s="6" t="s">
        <v>19</v>
      </c>
      <c r="M10" s="6" t="s">
        <v>433</v>
      </c>
      <c r="N10" s="6" t="s">
        <v>432</v>
      </c>
      <c r="O10" s="6" t="s">
        <v>19</v>
      </c>
      <c r="P10" s="6" t="s">
        <v>433</v>
      </c>
      <c r="Q10" s="6" t="s">
        <v>432</v>
      </c>
      <c r="R10" s="6" t="s">
        <v>19</v>
      </c>
      <c r="S10" s="6" t="s">
        <v>433</v>
      </c>
      <c r="T10" s="6" t="s">
        <v>432</v>
      </c>
      <c r="U10" s="6" t="s">
        <v>19</v>
      </c>
      <c r="V10" s="6" t="s">
        <v>433</v>
      </c>
      <c r="W10" s="6" t="s">
        <v>432</v>
      </c>
      <c r="X10" s="6" t="s">
        <v>19</v>
      </c>
      <c r="Y10" s="6" t="s">
        <v>433</v>
      </c>
    </row>
    <row r="11" spans="2:22" s="1" customFormat="1" ht="15.75">
      <c r="B11" s="111"/>
      <c r="C11" s="111"/>
      <c r="D11" s="111"/>
      <c r="E11" s="2"/>
      <c r="F11" s="2"/>
      <c r="G11" s="2"/>
      <c r="T11" s="2"/>
      <c r="U11" s="2"/>
      <c r="V11" s="2"/>
    </row>
    <row r="12" spans="1:25" s="7" customFormat="1" ht="24.75" customHeight="1">
      <c r="A12" s="53" t="s">
        <v>339</v>
      </c>
      <c r="B12" s="137">
        <v>127903</v>
      </c>
      <c r="C12" s="137">
        <v>18267</v>
      </c>
      <c r="D12" s="137">
        <f aca="true" t="shared" si="0" ref="D12:D18">SUM(B12:C12)</f>
        <v>146170</v>
      </c>
      <c r="E12" s="69">
        <v>392150</v>
      </c>
      <c r="F12" s="69">
        <v>13580</v>
      </c>
      <c r="G12" s="69">
        <f>SUM(E12:F12)</f>
        <v>405730</v>
      </c>
      <c r="H12" s="69">
        <v>0</v>
      </c>
      <c r="I12" s="69"/>
      <c r="J12" s="69">
        <f>SUM(H12:I12)</f>
        <v>0</v>
      </c>
      <c r="K12" s="69">
        <v>0</v>
      </c>
      <c r="L12" s="69"/>
      <c r="M12" s="69">
        <f>SUM(K12:L12)</f>
        <v>0</v>
      </c>
      <c r="N12" s="69">
        <v>1520</v>
      </c>
      <c r="O12" s="69"/>
      <c r="P12" s="69">
        <f>SUM(N12:O12)</f>
        <v>1520</v>
      </c>
      <c r="Q12" s="69">
        <v>2250</v>
      </c>
      <c r="R12" s="69"/>
      <c r="S12" s="69">
        <f>SUM(Q12:R12)</f>
        <v>2250</v>
      </c>
      <c r="T12" s="69">
        <v>4000</v>
      </c>
      <c r="U12" s="69"/>
      <c r="V12" s="69">
        <f>SUM(T12:U12)</f>
        <v>4000</v>
      </c>
      <c r="W12" s="69">
        <f>B12+E12+H12+K12+N12+Q12+T12</f>
        <v>527823</v>
      </c>
      <c r="X12" s="69">
        <f aca="true" t="shared" si="1" ref="X12:Y20">C12+F12+I12+L12+O12+R12+U12</f>
        <v>31847</v>
      </c>
      <c r="Y12" s="69">
        <f t="shared" si="1"/>
        <v>559670</v>
      </c>
    </row>
    <row r="13" spans="1:25" s="1" customFormat="1" ht="24.75" customHeight="1">
      <c r="A13" s="13" t="s">
        <v>171</v>
      </c>
      <c r="B13" s="70">
        <v>0</v>
      </c>
      <c r="C13" s="70"/>
      <c r="D13" s="70">
        <f t="shared" si="0"/>
        <v>0</v>
      </c>
      <c r="E13" s="70">
        <v>1000</v>
      </c>
      <c r="F13" s="70">
        <v>2844</v>
      </c>
      <c r="G13" s="70">
        <f aca="true" t="shared" si="2" ref="G13:G18">SUM(E13:F13)</f>
        <v>3844</v>
      </c>
      <c r="H13" s="70">
        <v>0</v>
      </c>
      <c r="I13" s="70"/>
      <c r="J13" s="70">
        <f aca="true" t="shared" si="3" ref="J13:J18">SUM(H13:I13)</f>
        <v>0</v>
      </c>
      <c r="K13" s="70">
        <v>0</v>
      </c>
      <c r="L13" s="70"/>
      <c r="M13" s="70">
        <f aca="true" t="shared" si="4" ref="M13:M18">SUM(K13:L13)</f>
        <v>0</v>
      </c>
      <c r="N13" s="70"/>
      <c r="O13" s="70"/>
      <c r="P13" s="70">
        <f aca="true" t="shared" si="5" ref="P13:P18">SUM(N13:O13)</f>
        <v>0</v>
      </c>
      <c r="Q13" s="70"/>
      <c r="R13" s="70"/>
      <c r="S13" s="70">
        <f aca="true" t="shared" si="6" ref="S13:S18">SUM(Q13:R13)</f>
        <v>0</v>
      </c>
      <c r="T13" s="70">
        <v>0</v>
      </c>
      <c r="U13" s="70"/>
      <c r="V13" s="70"/>
      <c r="W13" s="69">
        <f aca="true" t="shared" si="7" ref="W13:W20">B13+E13+H13+K13+N13+Q13+T13</f>
        <v>1000</v>
      </c>
      <c r="X13" s="69">
        <f t="shared" si="1"/>
        <v>2844</v>
      </c>
      <c r="Y13" s="69">
        <f t="shared" si="1"/>
        <v>3844</v>
      </c>
    </row>
    <row r="14" spans="1:25" s="7" customFormat="1" ht="24.75" customHeight="1">
      <c r="A14" s="13" t="s">
        <v>285</v>
      </c>
      <c r="B14" s="70">
        <v>0</v>
      </c>
      <c r="C14" s="70"/>
      <c r="D14" s="70">
        <f t="shared" si="0"/>
        <v>0</v>
      </c>
      <c r="E14" s="70">
        <v>1832</v>
      </c>
      <c r="F14" s="70"/>
      <c r="G14" s="70">
        <f t="shared" si="2"/>
        <v>1832</v>
      </c>
      <c r="H14" s="70">
        <v>0</v>
      </c>
      <c r="I14" s="70"/>
      <c r="J14" s="70">
        <f t="shared" si="3"/>
        <v>0</v>
      </c>
      <c r="K14" s="70">
        <v>0</v>
      </c>
      <c r="L14" s="70"/>
      <c r="M14" s="70">
        <f t="shared" si="4"/>
        <v>0</v>
      </c>
      <c r="N14" s="70"/>
      <c r="O14" s="70"/>
      <c r="P14" s="70">
        <f t="shared" si="5"/>
        <v>0</v>
      </c>
      <c r="Q14" s="70"/>
      <c r="R14" s="70"/>
      <c r="S14" s="70">
        <f t="shared" si="6"/>
        <v>0</v>
      </c>
      <c r="T14" s="70">
        <v>0</v>
      </c>
      <c r="U14" s="70"/>
      <c r="V14" s="70"/>
      <c r="W14" s="69">
        <f t="shared" si="7"/>
        <v>1832</v>
      </c>
      <c r="X14" s="69">
        <f t="shared" si="1"/>
        <v>0</v>
      </c>
      <c r="Y14" s="69">
        <f t="shared" si="1"/>
        <v>1832</v>
      </c>
    </row>
    <row r="15" spans="1:25" s="1" customFormat="1" ht="24.75" customHeight="1">
      <c r="A15" s="13" t="s">
        <v>34</v>
      </c>
      <c r="B15" s="70">
        <v>0</v>
      </c>
      <c r="C15" s="70"/>
      <c r="D15" s="70">
        <f t="shared" si="0"/>
        <v>0</v>
      </c>
      <c r="E15" s="70">
        <v>0</v>
      </c>
      <c r="F15" s="70"/>
      <c r="G15" s="70">
        <f t="shared" si="2"/>
        <v>0</v>
      </c>
      <c r="H15" s="70">
        <v>0</v>
      </c>
      <c r="I15" s="70"/>
      <c r="J15" s="70">
        <f t="shared" si="3"/>
        <v>0</v>
      </c>
      <c r="K15" s="70">
        <v>0</v>
      </c>
      <c r="L15" s="70"/>
      <c r="M15" s="70">
        <f t="shared" si="4"/>
        <v>0</v>
      </c>
      <c r="N15" s="70"/>
      <c r="O15" s="70"/>
      <c r="P15" s="70">
        <f t="shared" si="5"/>
        <v>0</v>
      </c>
      <c r="Q15" s="70"/>
      <c r="R15" s="70"/>
      <c r="S15" s="70">
        <f t="shared" si="6"/>
        <v>0</v>
      </c>
      <c r="T15" s="70">
        <v>0</v>
      </c>
      <c r="U15" s="70"/>
      <c r="V15" s="70"/>
      <c r="W15" s="69">
        <f t="shared" si="7"/>
        <v>0</v>
      </c>
      <c r="X15" s="69">
        <f t="shared" si="1"/>
        <v>0</v>
      </c>
      <c r="Y15" s="69">
        <f t="shared" si="1"/>
        <v>0</v>
      </c>
    </row>
    <row r="16" spans="1:25" s="1" customFormat="1" ht="24.75" customHeight="1">
      <c r="A16" s="13" t="s">
        <v>192</v>
      </c>
      <c r="B16" s="70">
        <v>0</v>
      </c>
      <c r="C16" s="70"/>
      <c r="D16" s="70">
        <f t="shared" si="0"/>
        <v>0</v>
      </c>
      <c r="E16" s="70">
        <v>0</v>
      </c>
      <c r="F16" s="70"/>
      <c r="G16" s="70">
        <f t="shared" si="2"/>
        <v>0</v>
      </c>
      <c r="H16" s="70">
        <v>0</v>
      </c>
      <c r="I16" s="70"/>
      <c r="J16" s="70">
        <f t="shared" si="3"/>
        <v>0</v>
      </c>
      <c r="K16" s="70">
        <v>0</v>
      </c>
      <c r="L16" s="70"/>
      <c r="M16" s="70">
        <f t="shared" si="4"/>
        <v>0</v>
      </c>
      <c r="N16" s="70"/>
      <c r="O16" s="70"/>
      <c r="P16" s="70">
        <f t="shared" si="5"/>
        <v>0</v>
      </c>
      <c r="Q16" s="70"/>
      <c r="R16" s="70"/>
      <c r="S16" s="70">
        <f t="shared" si="6"/>
        <v>0</v>
      </c>
      <c r="T16" s="70">
        <v>0</v>
      </c>
      <c r="U16" s="70"/>
      <c r="V16" s="70"/>
      <c r="W16" s="69">
        <f t="shared" si="7"/>
        <v>0</v>
      </c>
      <c r="X16" s="69">
        <f t="shared" si="1"/>
        <v>0</v>
      </c>
      <c r="Y16" s="69">
        <f t="shared" si="1"/>
        <v>0</v>
      </c>
    </row>
    <row r="17" spans="1:25" s="1" customFormat="1" ht="24.75" customHeight="1">
      <c r="A17" s="13" t="s">
        <v>35</v>
      </c>
      <c r="B17" s="70">
        <v>0</v>
      </c>
      <c r="C17" s="70"/>
      <c r="D17" s="70">
        <f t="shared" si="0"/>
        <v>0</v>
      </c>
      <c r="E17" s="70">
        <v>400</v>
      </c>
      <c r="F17" s="70">
        <v>480</v>
      </c>
      <c r="G17" s="70">
        <f t="shared" si="2"/>
        <v>880</v>
      </c>
      <c r="H17" s="70">
        <v>0</v>
      </c>
      <c r="I17" s="70"/>
      <c r="J17" s="70">
        <f t="shared" si="3"/>
        <v>0</v>
      </c>
      <c r="K17" s="70">
        <v>0</v>
      </c>
      <c r="L17" s="70"/>
      <c r="M17" s="70">
        <f t="shared" si="4"/>
        <v>0</v>
      </c>
      <c r="N17" s="70"/>
      <c r="O17" s="70"/>
      <c r="P17" s="70">
        <f t="shared" si="5"/>
        <v>0</v>
      </c>
      <c r="Q17" s="70"/>
      <c r="R17" s="70"/>
      <c r="S17" s="70">
        <f t="shared" si="6"/>
        <v>0</v>
      </c>
      <c r="T17" s="70">
        <v>0</v>
      </c>
      <c r="U17" s="70"/>
      <c r="V17" s="70"/>
      <c r="W17" s="69">
        <f t="shared" si="7"/>
        <v>400</v>
      </c>
      <c r="X17" s="69">
        <f t="shared" si="1"/>
        <v>480</v>
      </c>
      <c r="Y17" s="69">
        <f t="shared" si="1"/>
        <v>880</v>
      </c>
    </row>
    <row r="18" spans="1:25" s="1" customFormat="1" ht="24.75" customHeight="1">
      <c r="A18" s="13" t="s">
        <v>33</v>
      </c>
      <c r="B18" s="70">
        <v>0</v>
      </c>
      <c r="C18" s="70"/>
      <c r="D18" s="70">
        <f t="shared" si="0"/>
        <v>0</v>
      </c>
      <c r="E18" s="70">
        <v>200</v>
      </c>
      <c r="F18" s="70"/>
      <c r="G18" s="70">
        <f t="shared" si="2"/>
        <v>200</v>
      </c>
      <c r="H18" s="70">
        <v>0</v>
      </c>
      <c r="I18" s="70"/>
      <c r="J18" s="70">
        <f t="shared" si="3"/>
        <v>0</v>
      </c>
      <c r="K18" s="70">
        <v>0</v>
      </c>
      <c r="L18" s="70"/>
      <c r="M18" s="70">
        <f t="shared" si="4"/>
        <v>0</v>
      </c>
      <c r="N18" s="70"/>
      <c r="O18" s="70"/>
      <c r="P18" s="70">
        <f t="shared" si="5"/>
        <v>0</v>
      </c>
      <c r="Q18" s="70"/>
      <c r="R18" s="70"/>
      <c r="S18" s="70">
        <f t="shared" si="6"/>
        <v>0</v>
      </c>
      <c r="T18" s="70">
        <v>0</v>
      </c>
      <c r="U18" s="70"/>
      <c r="V18" s="70"/>
      <c r="W18" s="69">
        <f t="shared" si="7"/>
        <v>200</v>
      </c>
      <c r="X18" s="69">
        <f t="shared" si="1"/>
        <v>0</v>
      </c>
      <c r="Y18" s="69">
        <f t="shared" si="1"/>
        <v>200</v>
      </c>
    </row>
    <row r="19" spans="1:25" s="7" customFormat="1" ht="28.5" customHeight="1">
      <c r="A19" s="138" t="s">
        <v>170</v>
      </c>
      <c r="B19" s="69">
        <f aca="true" t="shared" si="8" ref="B19:V19">SUM(B13:B18)</f>
        <v>0</v>
      </c>
      <c r="C19" s="69">
        <f t="shared" si="8"/>
        <v>0</v>
      </c>
      <c r="D19" s="69">
        <f t="shared" si="8"/>
        <v>0</v>
      </c>
      <c r="E19" s="69">
        <f t="shared" si="8"/>
        <v>3432</v>
      </c>
      <c r="F19" s="69">
        <f t="shared" si="8"/>
        <v>3324</v>
      </c>
      <c r="G19" s="69">
        <f t="shared" si="8"/>
        <v>6756</v>
      </c>
      <c r="H19" s="69">
        <f t="shared" si="8"/>
        <v>0</v>
      </c>
      <c r="I19" s="69">
        <f t="shared" si="8"/>
        <v>0</v>
      </c>
      <c r="J19" s="69">
        <f t="shared" si="8"/>
        <v>0</v>
      </c>
      <c r="K19" s="69">
        <f t="shared" si="8"/>
        <v>0</v>
      </c>
      <c r="L19" s="69">
        <f t="shared" si="8"/>
        <v>0</v>
      </c>
      <c r="M19" s="69">
        <f t="shared" si="8"/>
        <v>0</v>
      </c>
      <c r="N19" s="69">
        <f t="shared" si="8"/>
        <v>0</v>
      </c>
      <c r="O19" s="69">
        <f t="shared" si="8"/>
        <v>0</v>
      </c>
      <c r="P19" s="69">
        <f t="shared" si="8"/>
        <v>0</v>
      </c>
      <c r="Q19" s="69">
        <f t="shared" si="8"/>
        <v>0</v>
      </c>
      <c r="R19" s="69">
        <f t="shared" si="8"/>
        <v>0</v>
      </c>
      <c r="S19" s="69">
        <f t="shared" si="8"/>
        <v>0</v>
      </c>
      <c r="T19" s="69">
        <f t="shared" si="8"/>
        <v>0</v>
      </c>
      <c r="U19" s="69">
        <f t="shared" si="8"/>
        <v>0</v>
      </c>
      <c r="V19" s="69">
        <f t="shared" si="8"/>
        <v>0</v>
      </c>
      <c r="W19" s="69">
        <f t="shared" si="7"/>
        <v>3432</v>
      </c>
      <c r="X19" s="69">
        <f t="shared" si="1"/>
        <v>3324</v>
      </c>
      <c r="Y19" s="69">
        <f t="shared" si="1"/>
        <v>6756</v>
      </c>
    </row>
    <row r="20" spans="1:25" s="7" customFormat="1" ht="24.75" customHeight="1">
      <c r="A20" s="53" t="s">
        <v>221</v>
      </c>
      <c r="B20" s="69">
        <f aca="true" t="shared" si="9" ref="B20:V20">B12+B19</f>
        <v>127903</v>
      </c>
      <c r="C20" s="69">
        <f t="shared" si="9"/>
        <v>18267</v>
      </c>
      <c r="D20" s="69">
        <f t="shared" si="9"/>
        <v>146170</v>
      </c>
      <c r="E20" s="69">
        <f t="shared" si="9"/>
        <v>395582</v>
      </c>
      <c r="F20" s="69">
        <f t="shared" si="9"/>
        <v>16904</v>
      </c>
      <c r="G20" s="69">
        <f t="shared" si="9"/>
        <v>412486</v>
      </c>
      <c r="H20" s="69">
        <f t="shared" si="9"/>
        <v>0</v>
      </c>
      <c r="I20" s="69">
        <f t="shared" si="9"/>
        <v>0</v>
      </c>
      <c r="J20" s="69">
        <f t="shared" si="9"/>
        <v>0</v>
      </c>
      <c r="K20" s="69">
        <f t="shared" si="9"/>
        <v>0</v>
      </c>
      <c r="L20" s="69">
        <f t="shared" si="9"/>
        <v>0</v>
      </c>
      <c r="M20" s="69">
        <f t="shared" si="9"/>
        <v>0</v>
      </c>
      <c r="N20" s="69">
        <f t="shared" si="9"/>
        <v>1520</v>
      </c>
      <c r="O20" s="69">
        <f t="shared" si="9"/>
        <v>0</v>
      </c>
      <c r="P20" s="69">
        <f t="shared" si="9"/>
        <v>1520</v>
      </c>
      <c r="Q20" s="69">
        <f t="shared" si="9"/>
        <v>2250</v>
      </c>
      <c r="R20" s="69">
        <f t="shared" si="9"/>
        <v>0</v>
      </c>
      <c r="S20" s="69">
        <f t="shared" si="9"/>
        <v>2250</v>
      </c>
      <c r="T20" s="69">
        <f t="shared" si="9"/>
        <v>4000</v>
      </c>
      <c r="U20" s="69">
        <f t="shared" si="9"/>
        <v>0</v>
      </c>
      <c r="V20" s="69">
        <f t="shared" si="9"/>
        <v>4000</v>
      </c>
      <c r="W20" s="69">
        <f t="shared" si="7"/>
        <v>531255</v>
      </c>
      <c r="X20" s="69">
        <f t="shared" si="1"/>
        <v>35171</v>
      </c>
      <c r="Y20" s="69">
        <f t="shared" si="1"/>
        <v>566426</v>
      </c>
    </row>
    <row r="21" spans="1:25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</sheetData>
  <mergeCells count="15">
    <mergeCell ref="T1:Y1"/>
    <mergeCell ref="N9:P9"/>
    <mergeCell ref="Q9:S9"/>
    <mergeCell ref="B8:D9"/>
    <mergeCell ref="E8:G9"/>
    <mergeCell ref="H8:J9"/>
    <mergeCell ref="K8:M9"/>
    <mergeCell ref="N8:S8"/>
    <mergeCell ref="T8:V9"/>
    <mergeCell ref="W8:Y9"/>
    <mergeCell ref="A8:A10"/>
    <mergeCell ref="A2:Y2"/>
    <mergeCell ref="A3:Y3"/>
    <mergeCell ref="A4:Y4"/>
    <mergeCell ref="A5:Y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J156"/>
  <sheetViews>
    <sheetView workbookViewId="0" topLeftCell="A94">
      <selection activeCell="A77" sqref="A77"/>
    </sheetView>
  </sheetViews>
  <sheetFormatPr defaultColWidth="9.140625" defaultRowHeight="13.5" customHeight="1"/>
  <cols>
    <col min="1" max="1" width="3.421875" style="61" customWidth="1"/>
    <col min="2" max="2" width="67.140625" style="61" customWidth="1"/>
    <col min="3" max="5" width="10.00390625" style="61" customWidth="1"/>
    <col min="6" max="16384" width="9.140625" style="61" customWidth="1"/>
  </cols>
  <sheetData>
    <row r="1" spans="1:8" ht="12.75" customHeight="1">
      <c r="A1" s="208" t="s">
        <v>214</v>
      </c>
      <c r="B1" s="208"/>
      <c r="C1" s="208"/>
      <c r="D1" s="208"/>
      <c r="E1" s="208"/>
      <c r="F1" s="208"/>
      <c r="G1" s="208"/>
      <c r="H1" s="208"/>
    </row>
    <row r="2" spans="1:8" ht="12.75" customHeight="1">
      <c r="A2" s="153"/>
      <c r="B2" s="153"/>
      <c r="C2" s="153"/>
      <c r="D2" s="153"/>
      <c r="E2" s="153"/>
      <c r="F2" s="153"/>
      <c r="G2" s="153"/>
      <c r="H2" s="153"/>
    </row>
    <row r="3" spans="1:8" ht="13.5" customHeight="1">
      <c r="A3" s="209" t="s">
        <v>222</v>
      </c>
      <c r="B3" s="209"/>
      <c r="C3" s="209"/>
      <c r="D3" s="209"/>
      <c r="E3" s="209"/>
      <c r="F3" s="209"/>
      <c r="G3" s="209"/>
      <c r="H3" s="209"/>
    </row>
    <row r="4" spans="1:8" ht="13.5" customHeight="1">
      <c r="A4" s="209" t="s">
        <v>276</v>
      </c>
      <c r="B4" s="209"/>
      <c r="C4" s="209"/>
      <c r="D4" s="209"/>
      <c r="E4" s="209"/>
      <c r="F4" s="209"/>
      <c r="G4" s="209"/>
      <c r="H4" s="209"/>
    </row>
    <row r="5" spans="1:8" ht="13.5" customHeight="1">
      <c r="A5" s="209" t="s">
        <v>5</v>
      </c>
      <c r="B5" s="209"/>
      <c r="C5" s="209"/>
      <c r="D5" s="209"/>
      <c r="E5" s="209"/>
      <c r="F5" s="209"/>
      <c r="G5" s="209"/>
      <c r="H5" s="209"/>
    </row>
    <row r="6" spans="1:8" ht="13.5" customHeight="1">
      <c r="A6" s="210" t="s">
        <v>126</v>
      </c>
      <c r="B6" s="210"/>
      <c r="C6" s="210"/>
      <c r="D6" s="210"/>
      <c r="E6" s="210"/>
      <c r="F6" s="210"/>
      <c r="G6" s="210"/>
      <c r="H6" s="210"/>
    </row>
    <row r="7" spans="1:2" ht="15" customHeight="1">
      <c r="A7" s="207"/>
      <c r="B7" s="207"/>
    </row>
    <row r="8" spans="1:9" ht="41.25">
      <c r="A8" s="78" t="s">
        <v>180</v>
      </c>
      <c r="B8" s="73" t="s">
        <v>127</v>
      </c>
      <c r="C8" s="6" t="s">
        <v>445</v>
      </c>
      <c r="D8" s="6" t="s">
        <v>439</v>
      </c>
      <c r="E8" s="6" t="s">
        <v>440</v>
      </c>
      <c r="F8" s="6" t="s">
        <v>441</v>
      </c>
      <c r="G8" s="6" t="s">
        <v>442</v>
      </c>
      <c r="H8" s="6" t="s">
        <v>443</v>
      </c>
      <c r="I8" s="6" t="s">
        <v>444</v>
      </c>
    </row>
    <row r="9" spans="1:5" ht="12.75">
      <c r="A9" s="58"/>
      <c r="B9" s="80"/>
      <c r="C9" s="107"/>
      <c r="D9" s="107"/>
      <c r="E9" s="107"/>
    </row>
    <row r="10" spans="2:8" ht="13.5" customHeight="1">
      <c r="B10" s="62" t="s">
        <v>283</v>
      </c>
      <c r="C10" s="65"/>
      <c r="D10" s="65"/>
      <c r="E10" s="65"/>
      <c r="G10" s="151"/>
      <c r="H10" s="151"/>
    </row>
    <row r="11" spans="2:8" ht="12.75">
      <c r="B11" s="62"/>
      <c r="C11" s="65"/>
      <c r="D11" s="65"/>
      <c r="E11" s="65"/>
      <c r="G11" s="151"/>
      <c r="H11" s="151"/>
    </row>
    <row r="12" spans="2:8" ht="13.5" customHeight="1">
      <c r="B12" s="62" t="s">
        <v>6</v>
      </c>
      <c r="C12" s="65"/>
      <c r="D12" s="65"/>
      <c r="E12" s="65"/>
      <c r="G12" s="151"/>
      <c r="H12" s="151"/>
    </row>
    <row r="13" spans="2:8" ht="13.5" customHeight="1">
      <c r="B13" s="66" t="s">
        <v>195</v>
      </c>
      <c r="C13" s="65"/>
      <c r="D13" s="65"/>
      <c r="E13" s="65"/>
      <c r="G13" s="151"/>
      <c r="H13" s="151"/>
    </row>
    <row r="14" spans="1:9" ht="25.5">
      <c r="A14" s="63" t="s">
        <v>204</v>
      </c>
      <c r="B14" s="64" t="s">
        <v>190</v>
      </c>
      <c r="C14" s="65">
        <v>20000</v>
      </c>
      <c r="D14" s="65">
        <v>4000</v>
      </c>
      <c r="E14" s="65"/>
      <c r="F14" s="65">
        <v>1000</v>
      </c>
      <c r="G14" s="147">
        <f>C14+E14</f>
        <v>20000</v>
      </c>
      <c r="H14" s="148">
        <f>D14+F14</f>
        <v>5000</v>
      </c>
      <c r="I14" s="65">
        <f>G14+H14</f>
        <v>25000</v>
      </c>
    </row>
    <row r="15" spans="1:9" ht="12.75">
      <c r="A15" s="63" t="s">
        <v>205</v>
      </c>
      <c r="B15" s="64" t="s">
        <v>193</v>
      </c>
      <c r="C15" s="65">
        <v>3500</v>
      </c>
      <c r="D15" s="65">
        <v>700</v>
      </c>
      <c r="E15" s="65"/>
      <c r="F15" s="65">
        <v>172</v>
      </c>
      <c r="G15" s="147">
        <f aca="true" t="shared" si="0" ref="G15:G26">C15+E15</f>
        <v>3500</v>
      </c>
      <c r="H15" s="148">
        <f aca="true" t="shared" si="1" ref="H15:H26">D15+F15</f>
        <v>872</v>
      </c>
      <c r="I15" s="65">
        <f aca="true" t="shared" si="2" ref="I15:I26">G15+H15</f>
        <v>4372</v>
      </c>
    </row>
    <row r="16" spans="1:9" ht="12.75">
      <c r="A16" s="63" t="s">
        <v>206</v>
      </c>
      <c r="B16" s="64" t="s">
        <v>408</v>
      </c>
      <c r="C16" s="65">
        <v>2500</v>
      </c>
      <c r="D16" s="65">
        <v>500</v>
      </c>
      <c r="E16" s="65"/>
      <c r="F16" s="65">
        <v>64</v>
      </c>
      <c r="G16" s="147">
        <f t="shared" si="0"/>
        <v>2500</v>
      </c>
      <c r="H16" s="148">
        <f t="shared" si="1"/>
        <v>564</v>
      </c>
      <c r="I16" s="65">
        <f t="shared" si="2"/>
        <v>3064</v>
      </c>
    </row>
    <row r="17" spans="1:9" ht="12.75">
      <c r="A17" s="63" t="s">
        <v>207</v>
      </c>
      <c r="B17" s="64" t="s">
        <v>402</v>
      </c>
      <c r="C17" s="65">
        <v>11236</v>
      </c>
      <c r="D17" s="65">
        <v>2247</v>
      </c>
      <c r="E17" s="65"/>
      <c r="F17" s="65">
        <v>111</v>
      </c>
      <c r="G17" s="147">
        <f t="shared" si="0"/>
        <v>11236</v>
      </c>
      <c r="H17" s="148">
        <f t="shared" si="1"/>
        <v>2358</v>
      </c>
      <c r="I17" s="65">
        <f t="shared" si="2"/>
        <v>13594</v>
      </c>
    </row>
    <row r="18" spans="1:9" ht="12.75">
      <c r="A18" s="63" t="s">
        <v>208</v>
      </c>
      <c r="B18" s="64" t="s">
        <v>77</v>
      </c>
      <c r="C18" s="65">
        <v>25183</v>
      </c>
      <c r="D18" s="65">
        <v>5037</v>
      </c>
      <c r="E18" s="65"/>
      <c r="F18" s="65">
        <v>1259</v>
      </c>
      <c r="G18" s="147">
        <f t="shared" si="0"/>
        <v>25183</v>
      </c>
      <c r="H18" s="148">
        <f t="shared" si="1"/>
        <v>6296</v>
      </c>
      <c r="I18" s="65">
        <f t="shared" si="2"/>
        <v>31479</v>
      </c>
    </row>
    <row r="19" spans="1:9" ht="25.5">
      <c r="A19" s="63" t="s">
        <v>78</v>
      </c>
      <c r="B19" s="64" t="s">
        <v>503</v>
      </c>
      <c r="C19" s="65">
        <v>5000</v>
      </c>
      <c r="D19" s="65"/>
      <c r="E19" s="65">
        <v>6000</v>
      </c>
      <c r="F19" s="65">
        <v>2750</v>
      </c>
      <c r="G19" s="147">
        <f t="shared" si="0"/>
        <v>11000</v>
      </c>
      <c r="H19" s="148">
        <f t="shared" si="1"/>
        <v>2750</v>
      </c>
      <c r="I19" s="65">
        <f t="shared" si="2"/>
        <v>13750</v>
      </c>
    </row>
    <row r="20" spans="1:9" ht="12.75">
      <c r="A20" s="63"/>
      <c r="B20" s="64"/>
      <c r="C20" s="65"/>
      <c r="D20" s="65"/>
      <c r="E20" s="65"/>
      <c r="F20" s="65"/>
      <c r="G20" s="152"/>
      <c r="H20" s="152"/>
      <c r="I20" s="152"/>
    </row>
    <row r="21" spans="1:9" ht="12.75">
      <c r="A21" s="63"/>
      <c r="B21" s="66" t="s">
        <v>194</v>
      </c>
      <c r="C21" s="65"/>
      <c r="D21" s="65"/>
      <c r="E21" s="65"/>
      <c r="F21" s="65"/>
      <c r="G21" s="152"/>
      <c r="H21" s="152"/>
      <c r="I21" s="152"/>
    </row>
    <row r="22" spans="1:9" ht="12.75">
      <c r="A22" s="63" t="s">
        <v>79</v>
      </c>
      <c r="B22" s="64" t="s">
        <v>407</v>
      </c>
      <c r="C22" s="65">
        <v>4500</v>
      </c>
      <c r="D22" s="65">
        <v>900</v>
      </c>
      <c r="E22" s="65"/>
      <c r="F22" s="65">
        <v>225</v>
      </c>
      <c r="G22" s="147">
        <f t="shared" si="0"/>
        <v>4500</v>
      </c>
      <c r="H22" s="148">
        <f t="shared" si="1"/>
        <v>1125</v>
      </c>
      <c r="I22" s="65">
        <f t="shared" si="2"/>
        <v>5625</v>
      </c>
    </row>
    <row r="23" spans="1:9" ht="12.75">
      <c r="A23" s="63" t="s">
        <v>80</v>
      </c>
      <c r="B23" s="64" t="s">
        <v>502</v>
      </c>
      <c r="C23" s="65">
        <v>10000</v>
      </c>
      <c r="D23" s="65">
        <v>2000</v>
      </c>
      <c r="E23" s="65">
        <v>4000</v>
      </c>
      <c r="F23" s="65">
        <v>1448</v>
      </c>
      <c r="G23" s="147">
        <f t="shared" si="0"/>
        <v>14000</v>
      </c>
      <c r="H23" s="148">
        <f t="shared" si="1"/>
        <v>3448</v>
      </c>
      <c r="I23" s="65">
        <f t="shared" si="2"/>
        <v>17448</v>
      </c>
    </row>
    <row r="24" spans="1:9" ht="12.75">
      <c r="A24" s="63" t="s">
        <v>81</v>
      </c>
      <c r="B24" s="64" t="s">
        <v>414</v>
      </c>
      <c r="C24" s="65">
        <v>500</v>
      </c>
      <c r="D24" s="65">
        <v>100</v>
      </c>
      <c r="E24" s="65"/>
      <c r="F24" s="65">
        <v>9</v>
      </c>
      <c r="G24" s="147">
        <f t="shared" si="0"/>
        <v>500</v>
      </c>
      <c r="H24" s="148">
        <f t="shared" si="1"/>
        <v>109</v>
      </c>
      <c r="I24" s="65">
        <f t="shared" si="2"/>
        <v>609</v>
      </c>
    </row>
    <row r="25" spans="1:9" ht="12.75">
      <c r="A25" s="63" t="s">
        <v>82</v>
      </c>
      <c r="B25" s="64" t="s">
        <v>410</v>
      </c>
      <c r="C25" s="65">
        <v>18000</v>
      </c>
      <c r="D25" s="65">
        <v>3600</v>
      </c>
      <c r="E25" s="65"/>
      <c r="F25" s="65">
        <v>879</v>
      </c>
      <c r="G25" s="147">
        <f t="shared" si="0"/>
        <v>18000</v>
      </c>
      <c r="H25" s="148">
        <f t="shared" si="1"/>
        <v>4479</v>
      </c>
      <c r="I25" s="65">
        <f t="shared" si="2"/>
        <v>22479</v>
      </c>
    </row>
    <row r="26" spans="1:9" ht="25.5">
      <c r="A26" s="63" t="s">
        <v>83</v>
      </c>
      <c r="B26" s="64" t="s">
        <v>128</v>
      </c>
      <c r="C26" s="65">
        <v>7000</v>
      </c>
      <c r="D26" s="65">
        <v>1400</v>
      </c>
      <c r="E26" s="65"/>
      <c r="F26" s="65">
        <v>350</v>
      </c>
      <c r="G26" s="147">
        <f t="shared" si="0"/>
        <v>7000</v>
      </c>
      <c r="H26" s="148">
        <f t="shared" si="1"/>
        <v>1750</v>
      </c>
      <c r="I26" s="65">
        <f t="shared" si="2"/>
        <v>8750</v>
      </c>
    </row>
    <row r="27" spans="1:9" ht="12.75">
      <c r="A27" s="63"/>
      <c r="B27" s="64"/>
      <c r="C27" s="65"/>
      <c r="D27" s="65"/>
      <c r="E27" s="65"/>
      <c r="F27" s="65"/>
      <c r="G27" s="147"/>
      <c r="H27" s="148"/>
      <c r="I27" s="65"/>
    </row>
    <row r="28" spans="1:9" ht="13.5" customHeight="1">
      <c r="A28" s="63"/>
      <c r="B28" s="62" t="s">
        <v>280</v>
      </c>
      <c r="C28" s="67">
        <f>SUM(C14:C26)</f>
        <v>107419</v>
      </c>
      <c r="D28" s="67">
        <f aca="true" t="shared" si="3" ref="D28:I28">SUM(D14:D26)</f>
        <v>20484</v>
      </c>
      <c r="E28" s="67">
        <f t="shared" si="3"/>
        <v>10000</v>
      </c>
      <c r="F28" s="67">
        <f t="shared" si="3"/>
        <v>8267</v>
      </c>
      <c r="G28" s="149">
        <f t="shared" si="3"/>
        <v>117419</v>
      </c>
      <c r="H28" s="150">
        <f t="shared" si="3"/>
        <v>28751</v>
      </c>
      <c r="I28" s="67">
        <f t="shared" si="3"/>
        <v>146170</v>
      </c>
    </row>
    <row r="29" spans="1:9" ht="12.75">
      <c r="A29" s="63"/>
      <c r="B29" s="62"/>
      <c r="C29" s="65"/>
      <c r="D29" s="65"/>
      <c r="E29" s="65"/>
      <c r="F29" s="65"/>
      <c r="G29" s="152"/>
      <c r="H29" s="152"/>
      <c r="I29" s="65"/>
    </row>
    <row r="30" spans="1:9" ht="13.5" customHeight="1">
      <c r="A30" s="63"/>
      <c r="B30" s="62" t="s">
        <v>254</v>
      </c>
      <c r="C30" s="65"/>
      <c r="D30" s="65"/>
      <c r="E30" s="65"/>
      <c r="F30" s="65"/>
      <c r="G30" s="65"/>
      <c r="H30" s="65"/>
      <c r="I30" s="65"/>
    </row>
    <row r="31" spans="1:9" ht="13.5" customHeight="1">
      <c r="A31" s="63"/>
      <c r="B31" s="66" t="s">
        <v>113</v>
      </c>
      <c r="C31" s="65"/>
      <c r="D31" s="65"/>
      <c r="E31" s="65"/>
      <c r="F31" s="65"/>
      <c r="G31" s="65"/>
      <c r="H31" s="65"/>
      <c r="I31" s="65"/>
    </row>
    <row r="32" spans="1:9" ht="13.5" customHeight="1">
      <c r="A32" s="63" t="s">
        <v>453</v>
      </c>
      <c r="B32" s="64" t="s">
        <v>129</v>
      </c>
      <c r="C32" s="65">
        <v>9000</v>
      </c>
      <c r="D32" s="65">
        <v>1800</v>
      </c>
      <c r="E32" s="65"/>
      <c r="F32" s="65">
        <v>440</v>
      </c>
      <c r="G32" s="147">
        <f aca="true" t="shared" si="4" ref="G32:G38">C32+E32</f>
        <v>9000</v>
      </c>
      <c r="H32" s="148">
        <f aca="true" t="shared" si="5" ref="H32:H38">D32+F32</f>
        <v>2240</v>
      </c>
      <c r="I32" s="65">
        <f aca="true" t="shared" si="6" ref="I32:I38">G32+H32</f>
        <v>11240</v>
      </c>
    </row>
    <row r="33" spans="1:9" ht="13.5" customHeight="1">
      <c r="A33" s="63" t="s">
        <v>454</v>
      </c>
      <c r="B33" s="64" t="s">
        <v>446</v>
      </c>
      <c r="C33" s="65"/>
      <c r="D33" s="65"/>
      <c r="E33" s="65">
        <v>2384</v>
      </c>
      <c r="F33" s="65">
        <v>596</v>
      </c>
      <c r="G33" s="147">
        <f>C33+E33</f>
        <v>2384</v>
      </c>
      <c r="H33" s="148">
        <f>D33+F33</f>
        <v>596</v>
      </c>
      <c r="I33" s="65">
        <f>G33+H33</f>
        <v>2980</v>
      </c>
    </row>
    <row r="34" spans="1:9" ht="13.5" customHeight="1">
      <c r="A34" s="63" t="s">
        <v>455</v>
      </c>
      <c r="B34" s="64" t="s">
        <v>178</v>
      </c>
      <c r="C34" s="65">
        <v>1000</v>
      </c>
      <c r="D34" s="65">
        <v>200</v>
      </c>
      <c r="E34" s="65"/>
      <c r="F34" s="65">
        <v>50</v>
      </c>
      <c r="G34" s="147">
        <f t="shared" si="4"/>
        <v>1000</v>
      </c>
      <c r="H34" s="148">
        <f t="shared" si="5"/>
        <v>250</v>
      </c>
      <c r="I34" s="65">
        <f t="shared" si="6"/>
        <v>1250</v>
      </c>
    </row>
    <row r="35" spans="1:9" ht="14.25" customHeight="1">
      <c r="A35" s="63" t="s">
        <v>456</v>
      </c>
      <c r="B35" s="64" t="s">
        <v>404</v>
      </c>
      <c r="C35" s="65">
        <v>1000</v>
      </c>
      <c r="D35" s="65">
        <v>200</v>
      </c>
      <c r="E35" s="65"/>
      <c r="F35" s="65"/>
      <c r="G35" s="147">
        <f t="shared" si="4"/>
        <v>1000</v>
      </c>
      <c r="H35" s="148">
        <f t="shared" si="5"/>
        <v>200</v>
      </c>
      <c r="I35" s="65">
        <f t="shared" si="6"/>
        <v>1200</v>
      </c>
    </row>
    <row r="36" spans="1:9" ht="14.25" customHeight="1">
      <c r="A36" s="63" t="s">
        <v>457</v>
      </c>
      <c r="B36" s="64" t="s">
        <v>406</v>
      </c>
      <c r="C36" s="65">
        <v>1000</v>
      </c>
      <c r="D36" s="65">
        <v>200</v>
      </c>
      <c r="E36" s="65"/>
      <c r="F36" s="65">
        <v>50</v>
      </c>
      <c r="G36" s="147">
        <f t="shared" si="4"/>
        <v>1000</v>
      </c>
      <c r="H36" s="148">
        <f t="shared" si="5"/>
        <v>250</v>
      </c>
      <c r="I36" s="65">
        <f t="shared" si="6"/>
        <v>1250</v>
      </c>
    </row>
    <row r="37" spans="1:9" ht="14.25" customHeight="1">
      <c r="A37" s="63" t="s">
        <v>458</v>
      </c>
      <c r="B37" s="64" t="s">
        <v>185</v>
      </c>
      <c r="C37" s="65">
        <v>1000</v>
      </c>
      <c r="D37" s="65">
        <v>200</v>
      </c>
      <c r="E37" s="65"/>
      <c r="F37" s="65">
        <v>50</v>
      </c>
      <c r="G37" s="147">
        <f t="shared" si="4"/>
        <v>1000</v>
      </c>
      <c r="H37" s="148">
        <f t="shared" si="5"/>
        <v>250</v>
      </c>
      <c r="I37" s="65">
        <f t="shared" si="6"/>
        <v>1250</v>
      </c>
    </row>
    <row r="38" spans="1:9" ht="13.5" customHeight="1">
      <c r="A38" s="63" t="s">
        <v>459</v>
      </c>
      <c r="B38" s="64" t="s">
        <v>167</v>
      </c>
      <c r="C38" s="65">
        <v>500</v>
      </c>
      <c r="D38" s="65">
        <v>100</v>
      </c>
      <c r="E38" s="65"/>
      <c r="F38" s="65">
        <v>25</v>
      </c>
      <c r="G38" s="147">
        <f t="shared" si="4"/>
        <v>500</v>
      </c>
      <c r="H38" s="148">
        <f t="shared" si="5"/>
        <v>125</v>
      </c>
      <c r="I38" s="65">
        <f t="shared" si="6"/>
        <v>625</v>
      </c>
    </row>
    <row r="39" spans="1:10" ht="13.5" customHeight="1">
      <c r="A39" s="63"/>
      <c r="B39" s="62" t="s">
        <v>188</v>
      </c>
      <c r="C39" s="67">
        <f aca="true" t="shared" si="7" ref="C39:I39">SUM(C32:C38)</f>
        <v>13500</v>
      </c>
      <c r="D39" s="67">
        <f t="shared" si="7"/>
        <v>2700</v>
      </c>
      <c r="E39" s="67">
        <f t="shared" si="7"/>
        <v>2384</v>
      </c>
      <c r="F39" s="67">
        <f t="shared" si="7"/>
        <v>1211</v>
      </c>
      <c r="G39" s="149">
        <f t="shared" si="7"/>
        <v>15884</v>
      </c>
      <c r="H39" s="150">
        <f t="shared" si="7"/>
        <v>3911</v>
      </c>
      <c r="I39" s="67">
        <f t="shared" si="7"/>
        <v>19795</v>
      </c>
      <c r="J39" s="67"/>
    </row>
    <row r="40" spans="1:9" ht="12.75">
      <c r="A40" s="63"/>
      <c r="B40" s="108"/>
      <c r="C40" s="107"/>
      <c r="D40" s="107"/>
      <c r="E40" s="107"/>
      <c r="F40" s="65"/>
      <c r="G40" s="65"/>
      <c r="H40" s="65"/>
      <c r="I40" s="65"/>
    </row>
    <row r="41" spans="1:9" ht="13.5" customHeight="1">
      <c r="A41" s="63"/>
      <c r="B41" s="66" t="s">
        <v>279</v>
      </c>
      <c r="C41" s="67"/>
      <c r="D41" s="67"/>
      <c r="E41" s="67"/>
      <c r="F41" s="65"/>
      <c r="G41" s="65"/>
      <c r="H41" s="65"/>
      <c r="I41" s="65"/>
    </row>
    <row r="42" spans="1:9" ht="13.5" customHeight="1">
      <c r="A42" s="63" t="s">
        <v>460</v>
      </c>
      <c r="B42" s="64" t="s">
        <v>401</v>
      </c>
      <c r="C42" s="65">
        <v>8000</v>
      </c>
      <c r="D42" s="65">
        <v>1600</v>
      </c>
      <c r="E42" s="65"/>
      <c r="F42" s="65">
        <v>257</v>
      </c>
      <c r="G42" s="147">
        <f aca="true" t="shared" si="8" ref="G42:G56">C42+E42</f>
        <v>8000</v>
      </c>
      <c r="H42" s="148">
        <f aca="true" t="shared" si="9" ref="H42:H56">D42+F42</f>
        <v>1857</v>
      </c>
      <c r="I42" s="65">
        <f aca="true" t="shared" si="10" ref="I42:I56">G42+H42</f>
        <v>9857</v>
      </c>
    </row>
    <row r="43" spans="1:9" ht="13.5" customHeight="1">
      <c r="A43" s="63" t="s">
        <v>461</v>
      </c>
      <c r="B43" s="64" t="s">
        <v>36</v>
      </c>
      <c r="C43" s="65">
        <v>143193</v>
      </c>
      <c r="D43" s="65">
        <v>28639</v>
      </c>
      <c r="E43" s="65"/>
      <c r="F43" s="65">
        <v>7159</v>
      </c>
      <c r="G43" s="147">
        <f t="shared" si="8"/>
        <v>143193</v>
      </c>
      <c r="H43" s="148">
        <f t="shared" si="9"/>
        <v>35798</v>
      </c>
      <c r="I43" s="65">
        <f t="shared" si="10"/>
        <v>178991</v>
      </c>
    </row>
    <row r="44" spans="1:9" ht="13.5" customHeight="1">
      <c r="A44" s="63" t="s">
        <v>462</v>
      </c>
      <c r="B44" s="64" t="s">
        <v>186</v>
      </c>
      <c r="C44" s="65">
        <v>80000</v>
      </c>
      <c r="D44" s="65">
        <v>16000</v>
      </c>
      <c r="E44" s="65"/>
      <c r="F44" s="65">
        <v>4000</v>
      </c>
      <c r="G44" s="147">
        <f t="shared" si="8"/>
        <v>80000</v>
      </c>
      <c r="H44" s="148">
        <f t="shared" si="9"/>
        <v>20000</v>
      </c>
      <c r="I44" s="65">
        <f t="shared" si="10"/>
        <v>100000</v>
      </c>
    </row>
    <row r="45" spans="1:9" ht="13.5" customHeight="1">
      <c r="A45" s="63" t="s">
        <v>463</v>
      </c>
      <c r="B45" s="64" t="s">
        <v>403</v>
      </c>
      <c r="C45" s="65">
        <v>138</v>
      </c>
      <c r="D45" s="65">
        <v>28</v>
      </c>
      <c r="E45" s="65"/>
      <c r="F45" s="65">
        <v>6</v>
      </c>
      <c r="G45" s="147">
        <f t="shared" si="8"/>
        <v>138</v>
      </c>
      <c r="H45" s="148">
        <f t="shared" si="9"/>
        <v>34</v>
      </c>
      <c r="I45" s="65">
        <f t="shared" si="10"/>
        <v>172</v>
      </c>
    </row>
    <row r="46" spans="1:9" ht="25.5" customHeight="1">
      <c r="A46" s="63" t="s">
        <v>464</v>
      </c>
      <c r="B46" s="64" t="s">
        <v>405</v>
      </c>
      <c r="C46" s="65">
        <v>5500</v>
      </c>
      <c r="D46" s="65">
        <v>1100</v>
      </c>
      <c r="E46" s="65"/>
      <c r="F46" s="65">
        <v>275</v>
      </c>
      <c r="G46" s="147">
        <f t="shared" si="8"/>
        <v>5500</v>
      </c>
      <c r="H46" s="148">
        <f t="shared" si="9"/>
        <v>1375</v>
      </c>
      <c r="I46" s="65">
        <f t="shared" si="10"/>
        <v>6875</v>
      </c>
    </row>
    <row r="47" spans="1:9" ht="13.5" customHeight="1">
      <c r="A47" s="63" t="s">
        <v>465</v>
      </c>
      <c r="B47" s="64" t="s">
        <v>187</v>
      </c>
      <c r="C47" s="65">
        <v>20000</v>
      </c>
      <c r="D47" s="65">
        <v>4000</v>
      </c>
      <c r="E47" s="65"/>
      <c r="F47" s="65">
        <v>990</v>
      </c>
      <c r="G47" s="147">
        <f t="shared" si="8"/>
        <v>20000</v>
      </c>
      <c r="H47" s="148">
        <f t="shared" si="9"/>
        <v>4990</v>
      </c>
      <c r="I47" s="65">
        <f t="shared" si="10"/>
        <v>24990</v>
      </c>
    </row>
    <row r="48" spans="1:9" ht="13.5" customHeight="1">
      <c r="A48" s="63" t="s">
        <v>466</v>
      </c>
      <c r="B48" s="64" t="s">
        <v>409</v>
      </c>
      <c r="C48" s="65">
        <v>3500</v>
      </c>
      <c r="D48" s="65">
        <v>700</v>
      </c>
      <c r="E48" s="65"/>
      <c r="F48" s="65">
        <v>175</v>
      </c>
      <c r="G48" s="147">
        <f t="shared" si="8"/>
        <v>3500</v>
      </c>
      <c r="H48" s="148">
        <f t="shared" si="9"/>
        <v>875</v>
      </c>
      <c r="I48" s="65">
        <f t="shared" si="10"/>
        <v>4375</v>
      </c>
    </row>
    <row r="49" spans="1:9" ht="13.5" customHeight="1">
      <c r="A49" s="63" t="s">
        <v>467</v>
      </c>
      <c r="B49" s="64" t="s">
        <v>411</v>
      </c>
      <c r="C49" s="65">
        <v>300</v>
      </c>
      <c r="D49" s="65">
        <v>60</v>
      </c>
      <c r="E49" s="65"/>
      <c r="F49" s="65"/>
      <c r="G49" s="147">
        <f t="shared" si="8"/>
        <v>300</v>
      </c>
      <c r="H49" s="148">
        <f t="shared" si="9"/>
        <v>60</v>
      </c>
      <c r="I49" s="65">
        <f t="shared" si="10"/>
        <v>360</v>
      </c>
    </row>
    <row r="50" spans="1:9" ht="13.5" customHeight="1">
      <c r="A50" s="63" t="s">
        <v>468</v>
      </c>
      <c r="B50" s="64" t="s">
        <v>130</v>
      </c>
      <c r="C50" s="65">
        <v>4500</v>
      </c>
      <c r="D50" s="65">
        <v>900</v>
      </c>
      <c r="E50" s="65"/>
      <c r="F50" s="65">
        <v>225</v>
      </c>
      <c r="G50" s="147">
        <f t="shared" si="8"/>
        <v>4500</v>
      </c>
      <c r="H50" s="148">
        <f t="shared" si="9"/>
        <v>1125</v>
      </c>
      <c r="I50" s="65">
        <f t="shared" si="10"/>
        <v>5625</v>
      </c>
    </row>
    <row r="51" spans="1:9" ht="25.5">
      <c r="A51" s="63" t="s">
        <v>469</v>
      </c>
      <c r="B51" s="64" t="s">
        <v>189</v>
      </c>
      <c r="C51" s="65">
        <v>10000</v>
      </c>
      <c r="D51" s="65">
        <v>2000</v>
      </c>
      <c r="E51" s="65"/>
      <c r="F51" s="65">
        <v>500</v>
      </c>
      <c r="G51" s="147">
        <f t="shared" si="8"/>
        <v>10000</v>
      </c>
      <c r="H51" s="148">
        <f t="shared" si="9"/>
        <v>2500</v>
      </c>
      <c r="I51" s="65">
        <f t="shared" si="10"/>
        <v>12500</v>
      </c>
    </row>
    <row r="52" spans="1:9" ht="13.5" customHeight="1">
      <c r="A52" s="63" t="s">
        <v>470</v>
      </c>
      <c r="B52" s="64" t="s">
        <v>412</v>
      </c>
      <c r="C52" s="65">
        <v>500</v>
      </c>
      <c r="D52" s="65">
        <v>100</v>
      </c>
      <c r="E52" s="65"/>
      <c r="F52" s="65">
        <v>25</v>
      </c>
      <c r="G52" s="147">
        <f t="shared" si="8"/>
        <v>500</v>
      </c>
      <c r="H52" s="148">
        <f t="shared" si="9"/>
        <v>125</v>
      </c>
      <c r="I52" s="65">
        <f t="shared" si="10"/>
        <v>625</v>
      </c>
    </row>
    <row r="53" spans="1:9" ht="13.5" customHeight="1">
      <c r="A53" s="63" t="s">
        <v>471</v>
      </c>
      <c r="B53" s="64" t="s">
        <v>413</v>
      </c>
      <c r="C53" s="65">
        <v>17600</v>
      </c>
      <c r="D53" s="65">
        <v>3520</v>
      </c>
      <c r="E53" s="65">
        <v>-4709</v>
      </c>
      <c r="F53" s="65">
        <v>-297</v>
      </c>
      <c r="G53" s="147">
        <f t="shared" si="8"/>
        <v>12891</v>
      </c>
      <c r="H53" s="148">
        <f t="shared" si="9"/>
        <v>3223</v>
      </c>
      <c r="I53" s="65">
        <f t="shared" si="10"/>
        <v>16114</v>
      </c>
    </row>
    <row r="54" spans="1:9" ht="13.5" customHeight="1">
      <c r="A54" s="63" t="s">
        <v>472</v>
      </c>
      <c r="B54" s="64" t="s">
        <v>134</v>
      </c>
      <c r="C54" s="65">
        <v>2000</v>
      </c>
      <c r="D54" s="65">
        <v>400</v>
      </c>
      <c r="E54" s="65"/>
      <c r="F54" s="65">
        <v>100</v>
      </c>
      <c r="G54" s="147">
        <f t="shared" si="8"/>
        <v>2000</v>
      </c>
      <c r="H54" s="148">
        <f t="shared" si="9"/>
        <v>500</v>
      </c>
      <c r="I54" s="65">
        <f t="shared" si="10"/>
        <v>2500</v>
      </c>
    </row>
    <row r="55" spans="1:9" ht="13.5" customHeight="1">
      <c r="A55" s="63" t="s">
        <v>473</v>
      </c>
      <c r="B55" s="64" t="s">
        <v>296</v>
      </c>
      <c r="C55" s="65">
        <v>1500</v>
      </c>
      <c r="D55" s="65">
        <v>300</v>
      </c>
      <c r="E55" s="65"/>
      <c r="F55" s="65">
        <v>75</v>
      </c>
      <c r="G55" s="147">
        <f t="shared" si="8"/>
        <v>1500</v>
      </c>
      <c r="H55" s="148">
        <f t="shared" si="9"/>
        <v>375</v>
      </c>
      <c r="I55" s="65">
        <f t="shared" si="10"/>
        <v>1875</v>
      </c>
    </row>
    <row r="56" spans="1:9" ht="13.5" customHeight="1">
      <c r="A56" s="63" t="s">
        <v>474</v>
      </c>
      <c r="B56" s="139" t="s">
        <v>38</v>
      </c>
      <c r="C56" s="65">
        <v>10000</v>
      </c>
      <c r="D56" s="65">
        <v>2000</v>
      </c>
      <c r="E56" s="65"/>
      <c r="F56" s="65">
        <v>500</v>
      </c>
      <c r="G56" s="147">
        <f t="shared" si="8"/>
        <v>10000</v>
      </c>
      <c r="H56" s="148">
        <f t="shared" si="9"/>
        <v>2500</v>
      </c>
      <c r="I56" s="65">
        <f t="shared" si="10"/>
        <v>12500</v>
      </c>
    </row>
    <row r="57" spans="1:9" ht="12.75">
      <c r="A57" s="63"/>
      <c r="B57" s="62" t="s">
        <v>281</v>
      </c>
      <c r="C57" s="67">
        <f>SUM(C42:C56)</f>
        <v>306731</v>
      </c>
      <c r="D57" s="67">
        <f aca="true" t="shared" si="11" ref="D57:I57">SUM(D42:D56)</f>
        <v>61347</v>
      </c>
      <c r="E57" s="67">
        <f t="shared" si="11"/>
        <v>-4709</v>
      </c>
      <c r="F57" s="67">
        <f t="shared" si="11"/>
        <v>13990</v>
      </c>
      <c r="G57" s="149">
        <f t="shared" si="11"/>
        <v>302022</v>
      </c>
      <c r="H57" s="150">
        <f t="shared" si="11"/>
        <v>75337</v>
      </c>
      <c r="I57" s="67">
        <f t="shared" si="11"/>
        <v>377359</v>
      </c>
    </row>
    <row r="58" spans="1:9" ht="11.25" customHeight="1">
      <c r="A58" s="63"/>
      <c r="B58" s="64"/>
      <c r="C58" s="65"/>
      <c r="D58" s="65"/>
      <c r="E58" s="65"/>
      <c r="F58" s="65"/>
      <c r="G58" s="65"/>
      <c r="H58" s="65"/>
      <c r="I58" s="65"/>
    </row>
    <row r="59" spans="1:9" ht="13.5" customHeight="1">
      <c r="A59" s="63"/>
      <c r="B59" s="66" t="s">
        <v>253</v>
      </c>
      <c r="C59" s="65"/>
      <c r="D59" s="65"/>
      <c r="E59" s="65"/>
      <c r="F59" s="65"/>
      <c r="G59" s="65"/>
      <c r="H59" s="65"/>
      <c r="I59" s="65"/>
    </row>
    <row r="60" spans="1:9" ht="13.5" customHeight="1">
      <c r="A60" s="63" t="s">
        <v>475</v>
      </c>
      <c r="B60" s="64" t="s">
        <v>111</v>
      </c>
      <c r="C60" s="65">
        <v>1491</v>
      </c>
      <c r="D60" s="65">
        <v>298</v>
      </c>
      <c r="E60" s="65"/>
      <c r="F60" s="65"/>
      <c r="G60" s="147">
        <f aca="true" t="shared" si="12" ref="G60:G65">C60+E60</f>
        <v>1491</v>
      </c>
      <c r="H60" s="148">
        <f aca="true" t="shared" si="13" ref="H60:H65">D60+F60</f>
        <v>298</v>
      </c>
      <c r="I60" s="65">
        <f aca="true" t="shared" si="14" ref="I60:I65">G60+H60</f>
        <v>1789</v>
      </c>
    </row>
    <row r="61" spans="1:9" ht="13.5" customHeight="1">
      <c r="A61" s="63" t="s">
        <v>476</v>
      </c>
      <c r="B61" s="64" t="s">
        <v>112</v>
      </c>
      <c r="C61" s="65">
        <v>240</v>
      </c>
      <c r="D61" s="65">
        <v>48</v>
      </c>
      <c r="E61" s="65"/>
      <c r="F61" s="65">
        <v>12</v>
      </c>
      <c r="G61" s="147">
        <f t="shared" si="12"/>
        <v>240</v>
      </c>
      <c r="H61" s="148">
        <f t="shared" si="13"/>
        <v>60</v>
      </c>
      <c r="I61" s="65">
        <f t="shared" si="14"/>
        <v>300</v>
      </c>
    </row>
    <row r="62" spans="1:9" ht="13.5" customHeight="1">
      <c r="A62" s="63" t="s">
        <v>477</v>
      </c>
      <c r="B62" s="64" t="s">
        <v>131</v>
      </c>
      <c r="C62" s="65">
        <v>130</v>
      </c>
      <c r="D62" s="65">
        <v>26</v>
      </c>
      <c r="E62" s="65"/>
      <c r="F62" s="65">
        <v>6</v>
      </c>
      <c r="G62" s="147">
        <f t="shared" si="12"/>
        <v>130</v>
      </c>
      <c r="H62" s="148">
        <f t="shared" si="13"/>
        <v>32</v>
      </c>
      <c r="I62" s="65">
        <f t="shared" si="14"/>
        <v>162</v>
      </c>
    </row>
    <row r="63" spans="1:9" ht="13.5" customHeight="1">
      <c r="A63" s="63" t="s">
        <v>478</v>
      </c>
      <c r="B63" s="64" t="s">
        <v>342</v>
      </c>
      <c r="C63" s="65">
        <v>1000</v>
      </c>
      <c r="D63" s="65">
        <v>200</v>
      </c>
      <c r="E63" s="65"/>
      <c r="F63" s="65">
        <v>35</v>
      </c>
      <c r="G63" s="147">
        <f t="shared" si="12"/>
        <v>1000</v>
      </c>
      <c r="H63" s="148">
        <f t="shared" si="13"/>
        <v>235</v>
      </c>
      <c r="I63" s="65">
        <f t="shared" si="14"/>
        <v>1235</v>
      </c>
    </row>
    <row r="64" spans="1:9" ht="25.5" customHeight="1">
      <c r="A64" s="63" t="s">
        <v>479</v>
      </c>
      <c r="B64" s="64" t="s">
        <v>183</v>
      </c>
      <c r="C64" s="65">
        <v>2500</v>
      </c>
      <c r="D64" s="65">
        <v>500</v>
      </c>
      <c r="E64" s="65"/>
      <c r="F64" s="65"/>
      <c r="G64" s="147">
        <f t="shared" si="12"/>
        <v>2500</v>
      </c>
      <c r="H64" s="148">
        <f t="shared" si="13"/>
        <v>500</v>
      </c>
      <c r="I64" s="65">
        <f t="shared" si="14"/>
        <v>3000</v>
      </c>
    </row>
    <row r="65" spans="1:9" ht="12.75">
      <c r="A65" s="63" t="s">
        <v>480</v>
      </c>
      <c r="B65" s="64" t="s">
        <v>37</v>
      </c>
      <c r="C65" s="65">
        <v>1199</v>
      </c>
      <c r="D65" s="65">
        <v>240</v>
      </c>
      <c r="E65" s="65"/>
      <c r="F65" s="65"/>
      <c r="G65" s="147">
        <f t="shared" si="12"/>
        <v>1199</v>
      </c>
      <c r="H65" s="148">
        <f t="shared" si="13"/>
        <v>240</v>
      </c>
      <c r="I65" s="65">
        <f t="shared" si="14"/>
        <v>1439</v>
      </c>
    </row>
    <row r="66" spans="1:9" ht="13.5" customHeight="1">
      <c r="A66" s="63" t="s">
        <v>481</v>
      </c>
      <c r="B66" s="64" t="s">
        <v>447</v>
      </c>
      <c r="C66" s="65"/>
      <c r="D66" s="65"/>
      <c r="E66" s="65">
        <v>286</v>
      </c>
      <c r="F66" s="65">
        <v>57</v>
      </c>
      <c r="G66" s="147">
        <f>C66+E66</f>
        <v>286</v>
      </c>
      <c r="H66" s="148">
        <f>D66+F66</f>
        <v>57</v>
      </c>
      <c r="I66" s="65">
        <f>G66+H66</f>
        <v>343</v>
      </c>
    </row>
    <row r="67" spans="1:9" ht="12.75">
      <c r="A67" s="63" t="s">
        <v>482</v>
      </c>
      <c r="B67" s="64" t="s">
        <v>448</v>
      </c>
      <c r="C67" s="65"/>
      <c r="D67" s="65"/>
      <c r="E67" s="65">
        <v>256</v>
      </c>
      <c r="F67" s="65">
        <v>52</v>
      </c>
      <c r="G67" s="147">
        <f>C67+E67</f>
        <v>256</v>
      </c>
      <c r="H67" s="148">
        <f>D67+F67</f>
        <v>52</v>
      </c>
      <c r="I67" s="65">
        <f>G67+H67</f>
        <v>308</v>
      </c>
    </row>
    <row r="68" spans="1:9" ht="13.5" customHeight="1">
      <c r="A68" s="63"/>
      <c r="B68" s="62" t="s">
        <v>255</v>
      </c>
      <c r="C68" s="67">
        <f>SUM(C60:C67)</f>
        <v>6560</v>
      </c>
      <c r="D68" s="67">
        <f aca="true" t="shared" si="15" ref="D68:I68">SUM(D60:D67)</f>
        <v>1312</v>
      </c>
      <c r="E68" s="67">
        <f t="shared" si="15"/>
        <v>542</v>
      </c>
      <c r="F68" s="67">
        <f t="shared" si="15"/>
        <v>162</v>
      </c>
      <c r="G68" s="149">
        <f t="shared" si="15"/>
        <v>7102</v>
      </c>
      <c r="H68" s="150">
        <f t="shared" si="15"/>
        <v>1474</v>
      </c>
      <c r="I68" s="67">
        <f t="shared" si="15"/>
        <v>8576</v>
      </c>
    </row>
    <row r="69" spans="1:9" ht="12.75">
      <c r="A69" s="63"/>
      <c r="B69" s="64"/>
      <c r="C69" s="65"/>
      <c r="D69" s="65"/>
      <c r="E69" s="65"/>
      <c r="F69" s="65"/>
      <c r="G69" s="147"/>
      <c r="H69" s="148"/>
      <c r="I69" s="65"/>
    </row>
    <row r="70" spans="1:9" ht="13.5" customHeight="1">
      <c r="A70" s="63"/>
      <c r="B70" s="62" t="s">
        <v>256</v>
      </c>
      <c r="C70" s="67">
        <f>C39+C57+C68</f>
        <v>326791</v>
      </c>
      <c r="D70" s="67">
        <f aca="true" t="shared" si="16" ref="D70:I70">D39+D57+D68</f>
        <v>65359</v>
      </c>
      <c r="E70" s="67">
        <f t="shared" si="16"/>
        <v>-1783</v>
      </c>
      <c r="F70" s="67">
        <f t="shared" si="16"/>
        <v>15363</v>
      </c>
      <c r="G70" s="149">
        <f t="shared" si="16"/>
        <v>325008</v>
      </c>
      <c r="H70" s="150">
        <f t="shared" si="16"/>
        <v>80722</v>
      </c>
      <c r="I70" s="67">
        <f t="shared" si="16"/>
        <v>405730</v>
      </c>
    </row>
    <row r="71" spans="1:9" ht="13.5" customHeight="1">
      <c r="A71" s="63"/>
      <c r="B71" s="64"/>
      <c r="C71" s="65"/>
      <c r="D71" s="65"/>
      <c r="E71" s="65"/>
      <c r="F71" s="65"/>
      <c r="G71" s="65"/>
      <c r="H71" s="65"/>
      <c r="I71" s="65"/>
    </row>
    <row r="72" spans="1:9" ht="12.75">
      <c r="A72" s="63"/>
      <c r="B72" s="62" t="s">
        <v>277</v>
      </c>
      <c r="C72" s="67"/>
      <c r="D72" s="67"/>
      <c r="E72" s="67"/>
      <c r="F72" s="65"/>
      <c r="G72" s="65"/>
      <c r="H72" s="65"/>
      <c r="I72" s="65"/>
    </row>
    <row r="73" spans="1:9" ht="12.75">
      <c r="A73" s="63" t="s">
        <v>483</v>
      </c>
      <c r="B73" s="64" t="s">
        <v>275</v>
      </c>
      <c r="C73" s="65">
        <v>0</v>
      </c>
      <c r="D73" s="65"/>
      <c r="E73" s="65"/>
      <c r="F73" s="65"/>
      <c r="G73" s="147">
        <f aca="true" t="shared" si="17" ref="G73:H75">C73+E73</f>
        <v>0</v>
      </c>
      <c r="H73" s="148">
        <f t="shared" si="17"/>
        <v>0</v>
      </c>
      <c r="I73" s="65">
        <f>G73+H73</f>
        <v>0</v>
      </c>
    </row>
    <row r="74" spans="1:9" ht="12.75">
      <c r="A74" s="63" t="s">
        <v>484</v>
      </c>
      <c r="B74" s="64" t="s">
        <v>39</v>
      </c>
      <c r="C74" s="65">
        <v>2250</v>
      </c>
      <c r="D74" s="65"/>
      <c r="E74" s="65"/>
      <c r="F74" s="65"/>
      <c r="G74" s="147">
        <f t="shared" si="17"/>
        <v>2250</v>
      </c>
      <c r="H74" s="148">
        <f t="shared" si="17"/>
        <v>0</v>
      </c>
      <c r="I74" s="65">
        <f>G74+H74</f>
        <v>2250</v>
      </c>
    </row>
    <row r="75" spans="1:9" ht="12.75">
      <c r="A75" s="63" t="s">
        <v>485</v>
      </c>
      <c r="B75" s="64" t="s">
        <v>40</v>
      </c>
      <c r="C75" s="65">
        <v>1500</v>
      </c>
      <c r="D75" s="65"/>
      <c r="E75" s="65"/>
      <c r="F75" s="65"/>
      <c r="G75" s="147">
        <f t="shared" si="17"/>
        <v>1500</v>
      </c>
      <c r="H75" s="148">
        <f t="shared" si="17"/>
        <v>0</v>
      </c>
      <c r="I75" s="65">
        <f>G75+H75</f>
        <v>1500</v>
      </c>
    </row>
    <row r="76" spans="1:9" ht="12.75">
      <c r="A76" s="63"/>
      <c r="B76" s="62" t="s">
        <v>278</v>
      </c>
      <c r="C76" s="67">
        <f>SUM(C73:C75)</f>
        <v>3750</v>
      </c>
      <c r="D76" s="67">
        <f aca="true" t="shared" si="18" ref="D76:I76">SUM(D73:D75)</f>
        <v>0</v>
      </c>
      <c r="E76" s="67">
        <f t="shared" si="18"/>
        <v>0</v>
      </c>
      <c r="F76" s="67">
        <f t="shared" si="18"/>
        <v>0</v>
      </c>
      <c r="G76" s="149">
        <f t="shared" si="18"/>
        <v>3750</v>
      </c>
      <c r="H76" s="150">
        <f t="shared" si="18"/>
        <v>0</v>
      </c>
      <c r="I76" s="67">
        <f t="shared" si="18"/>
        <v>3750</v>
      </c>
    </row>
    <row r="77" spans="1:9" ht="12.75">
      <c r="A77" s="63"/>
      <c r="B77" s="62"/>
      <c r="C77" s="67"/>
      <c r="D77" s="67"/>
      <c r="E77" s="67"/>
      <c r="F77" s="67"/>
      <c r="G77" s="154"/>
      <c r="H77" s="154"/>
      <c r="I77" s="67"/>
    </row>
    <row r="78" spans="1:9" ht="12.75">
      <c r="A78" s="63"/>
      <c r="B78" s="62"/>
      <c r="C78" s="67"/>
      <c r="D78" s="67"/>
      <c r="E78" s="67"/>
      <c r="F78" s="67"/>
      <c r="G78" s="154"/>
      <c r="H78" s="154"/>
      <c r="I78" s="67"/>
    </row>
    <row r="79" spans="1:9" ht="12.75">
      <c r="A79" s="63"/>
      <c r="B79" s="62"/>
      <c r="C79" s="67"/>
      <c r="D79" s="67"/>
      <c r="E79" s="67"/>
      <c r="F79" s="67"/>
      <c r="G79" s="67"/>
      <c r="H79" s="67"/>
      <c r="I79" s="67"/>
    </row>
    <row r="80" spans="1:9" ht="12.75">
      <c r="A80" s="63"/>
      <c r="B80" s="62" t="s">
        <v>41</v>
      </c>
      <c r="C80" s="67"/>
      <c r="D80" s="67"/>
      <c r="E80" s="67"/>
      <c r="F80" s="67"/>
      <c r="G80" s="67"/>
      <c r="H80" s="67"/>
      <c r="I80" s="67"/>
    </row>
    <row r="81" spans="1:9" ht="12.75">
      <c r="A81" s="63" t="s">
        <v>486</v>
      </c>
      <c r="B81" s="64" t="s">
        <v>45</v>
      </c>
      <c r="C81" s="65">
        <v>20</v>
      </c>
      <c r="D81" s="65"/>
      <c r="E81" s="65"/>
      <c r="F81" s="65"/>
      <c r="G81" s="147">
        <f>C81+E81</f>
        <v>20</v>
      </c>
      <c r="H81" s="148">
        <f>D81+F81</f>
        <v>0</v>
      </c>
      <c r="I81" s="65">
        <f>G81+H81</f>
        <v>20</v>
      </c>
    </row>
    <row r="82" spans="1:9" ht="12.75">
      <c r="A82" s="63"/>
      <c r="B82" s="62" t="s">
        <v>42</v>
      </c>
      <c r="C82" s="67">
        <f aca="true" t="shared" si="19" ref="C82:I82">SUM(C79:C81)</f>
        <v>20</v>
      </c>
      <c r="D82" s="67">
        <f t="shared" si="19"/>
        <v>0</v>
      </c>
      <c r="E82" s="67">
        <f t="shared" si="19"/>
        <v>0</v>
      </c>
      <c r="F82" s="67">
        <f t="shared" si="19"/>
        <v>0</v>
      </c>
      <c r="G82" s="149">
        <f t="shared" si="19"/>
        <v>20</v>
      </c>
      <c r="H82" s="150">
        <f t="shared" si="19"/>
        <v>0</v>
      </c>
      <c r="I82" s="67">
        <f t="shared" si="19"/>
        <v>20</v>
      </c>
    </row>
    <row r="83" spans="1:9" ht="12.75">
      <c r="A83" s="63"/>
      <c r="B83" s="62"/>
      <c r="C83" s="67"/>
      <c r="D83" s="67"/>
      <c r="E83" s="67"/>
      <c r="F83" s="67"/>
      <c r="G83" s="67"/>
      <c r="H83" s="67"/>
      <c r="I83" s="67"/>
    </row>
    <row r="84" spans="1:9" ht="12.75">
      <c r="A84" s="63"/>
      <c r="B84" s="62" t="s">
        <v>179</v>
      </c>
      <c r="C84" s="152"/>
      <c r="D84" s="152"/>
      <c r="E84" s="152"/>
      <c r="F84" s="152"/>
      <c r="G84" s="152"/>
      <c r="H84" s="152"/>
      <c r="I84" s="152"/>
    </row>
    <row r="85" spans="1:9" ht="12.75">
      <c r="A85" s="63" t="s">
        <v>487</v>
      </c>
      <c r="B85" s="64" t="s">
        <v>43</v>
      </c>
      <c r="C85" s="65">
        <v>800</v>
      </c>
      <c r="D85" s="65"/>
      <c r="E85" s="65"/>
      <c r="F85" s="65"/>
      <c r="G85" s="147">
        <f>C85+E85</f>
        <v>800</v>
      </c>
      <c r="H85" s="148">
        <f>D85+F85</f>
        <v>0</v>
      </c>
      <c r="I85" s="65">
        <f>G85+H85</f>
        <v>800</v>
      </c>
    </row>
    <row r="86" spans="1:9" ht="12.75">
      <c r="A86" s="63" t="s">
        <v>488</v>
      </c>
      <c r="B86" s="64" t="s">
        <v>44</v>
      </c>
      <c r="C86" s="65">
        <v>3200</v>
      </c>
      <c r="D86" s="65"/>
      <c r="E86" s="65"/>
      <c r="F86" s="65"/>
      <c r="G86" s="147">
        <f>C86+E86</f>
        <v>3200</v>
      </c>
      <c r="H86" s="148">
        <f>D86+F86</f>
        <v>0</v>
      </c>
      <c r="I86" s="65">
        <f>G86+H86</f>
        <v>3200</v>
      </c>
    </row>
    <row r="87" spans="1:9" ht="12.75">
      <c r="A87" s="63"/>
      <c r="B87" s="62" t="s">
        <v>46</v>
      </c>
      <c r="C87" s="67">
        <f aca="true" t="shared" si="20" ref="C87:I87">SUM(C84:C86)</f>
        <v>4000</v>
      </c>
      <c r="D87" s="67">
        <f t="shared" si="20"/>
        <v>0</v>
      </c>
      <c r="E87" s="67">
        <f t="shared" si="20"/>
        <v>0</v>
      </c>
      <c r="F87" s="67">
        <f t="shared" si="20"/>
        <v>0</v>
      </c>
      <c r="G87" s="149">
        <f t="shared" si="20"/>
        <v>4000</v>
      </c>
      <c r="H87" s="150">
        <f t="shared" si="20"/>
        <v>0</v>
      </c>
      <c r="I87" s="67">
        <f t="shared" si="20"/>
        <v>4000</v>
      </c>
    </row>
    <row r="88" spans="1:9" ht="12.75">
      <c r="A88" s="63"/>
      <c r="B88" s="64"/>
      <c r="C88" s="65"/>
      <c r="D88" s="65"/>
      <c r="E88" s="65"/>
      <c r="F88" s="65"/>
      <c r="G88" s="65"/>
      <c r="H88" s="65"/>
      <c r="I88" s="65"/>
    </row>
    <row r="89" spans="1:9" s="68" customFormat="1" ht="13.5" customHeight="1">
      <c r="A89" s="63"/>
      <c r="B89" s="62" t="s">
        <v>282</v>
      </c>
      <c r="C89" s="67">
        <v>1600</v>
      </c>
      <c r="D89" s="67"/>
      <c r="E89" s="67">
        <v>3324</v>
      </c>
      <c r="F89" s="67"/>
      <c r="G89" s="149">
        <f>C89+E89</f>
        <v>4924</v>
      </c>
      <c r="H89" s="150">
        <f>D89+F89</f>
        <v>0</v>
      </c>
      <c r="I89" s="67">
        <f>G89+H89</f>
        <v>4924</v>
      </c>
    </row>
    <row r="90" spans="1:9" s="68" customFormat="1" ht="13.5" customHeight="1">
      <c r="A90" s="63"/>
      <c r="B90" s="62"/>
      <c r="C90" s="67"/>
      <c r="D90" s="67"/>
      <c r="E90" s="67"/>
      <c r="F90" s="67"/>
      <c r="G90" s="67"/>
      <c r="H90" s="65"/>
      <c r="I90" s="65"/>
    </row>
    <row r="91" spans="1:9" s="68" customFormat="1" ht="13.5" customHeight="1">
      <c r="A91" s="110"/>
      <c r="B91" s="62" t="s">
        <v>257</v>
      </c>
      <c r="C91" s="67">
        <f aca="true" t="shared" si="21" ref="C91:I91">C28+C70+C76+C87+C89+C82</f>
        <v>443580</v>
      </c>
      <c r="D91" s="67">
        <f t="shared" si="21"/>
        <v>85843</v>
      </c>
      <c r="E91" s="67">
        <f t="shared" si="21"/>
        <v>11541</v>
      </c>
      <c r="F91" s="67">
        <f t="shared" si="21"/>
        <v>23630</v>
      </c>
      <c r="G91" s="149">
        <f t="shared" si="21"/>
        <v>455121</v>
      </c>
      <c r="H91" s="150">
        <f t="shared" si="21"/>
        <v>109473</v>
      </c>
      <c r="I91" s="67">
        <f t="shared" si="21"/>
        <v>564594</v>
      </c>
    </row>
    <row r="92" spans="2:9" s="68" customFormat="1" ht="12.75">
      <c r="B92" s="62"/>
      <c r="C92" s="67"/>
      <c r="D92" s="67"/>
      <c r="E92" s="67"/>
      <c r="F92" s="67"/>
      <c r="G92" s="67"/>
      <c r="H92" s="65"/>
      <c r="I92" s="65"/>
    </row>
    <row r="93" spans="2:9" s="68" customFormat="1" ht="13.5" customHeight="1">
      <c r="B93" s="62" t="s">
        <v>233</v>
      </c>
      <c r="C93" s="67"/>
      <c r="D93" s="67"/>
      <c r="E93" s="67"/>
      <c r="F93" s="67"/>
      <c r="G93" s="67"/>
      <c r="H93" s="65"/>
      <c r="I93" s="65"/>
    </row>
    <row r="94" spans="1:9" ht="13.5" customHeight="1">
      <c r="A94" s="61" t="s">
        <v>489</v>
      </c>
      <c r="B94" s="64" t="s">
        <v>415</v>
      </c>
      <c r="C94" s="65">
        <v>683</v>
      </c>
      <c r="D94" s="65">
        <v>137</v>
      </c>
      <c r="E94" s="65"/>
      <c r="F94" s="65"/>
      <c r="G94" s="147">
        <f aca="true" t="shared" si="22" ref="G94:H96">C94+E94</f>
        <v>683</v>
      </c>
      <c r="H94" s="148">
        <f t="shared" si="22"/>
        <v>137</v>
      </c>
      <c r="I94" s="65">
        <f>G94+H94</f>
        <v>820</v>
      </c>
    </row>
    <row r="95" spans="1:9" ht="12.75">
      <c r="A95" s="61" t="s">
        <v>490</v>
      </c>
      <c r="B95" s="64" t="s">
        <v>416</v>
      </c>
      <c r="C95" s="65">
        <v>150</v>
      </c>
      <c r="D95" s="65">
        <v>30</v>
      </c>
      <c r="E95" s="65"/>
      <c r="F95" s="65"/>
      <c r="G95" s="147">
        <f t="shared" si="22"/>
        <v>150</v>
      </c>
      <c r="H95" s="148">
        <f t="shared" si="22"/>
        <v>30</v>
      </c>
      <c r="I95" s="65">
        <f>G95+H95</f>
        <v>180</v>
      </c>
    </row>
    <row r="96" spans="1:9" ht="12.75">
      <c r="A96" s="61" t="s">
        <v>491</v>
      </c>
      <c r="B96" s="64" t="s">
        <v>449</v>
      </c>
      <c r="C96" s="65"/>
      <c r="D96" s="65"/>
      <c r="E96" s="65">
        <v>2370</v>
      </c>
      <c r="F96" s="65">
        <v>474</v>
      </c>
      <c r="G96" s="147">
        <f t="shared" si="22"/>
        <v>2370</v>
      </c>
      <c r="H96" s="148">
        <f t="shared" si="22"/>
        <v>474</v>
      </c>
      <c r="I96" s="65">
        <f>G96+H96</f>
        <v>2844</v>
      </c>
    </row>
    <row r="97" spans="2:9" s="68" customFormat="1" ht="13.5" customHeight="1">
      <c r="B97" s="62" t="s">
        <v>133</v>
      </c>
      <c r="C97" s="67">
        <f>SUM(C94:C96)</f>
        <v>833</v>
      </c>
      <c r="D97" s="67">
        <f aca="true" t="shared" si="23" ref="D97:I97">SUM(D94:D96)</f>
        <v>167</v>
      </c>
      <c r="E97" s="67">
        <f t="shared" si="23"/>
        <v>2370</v>
      </c>
      <c r="F97" s="67">
        <f t="shared" si="23"/>
        <v>474</v>
      </c>
      <c r="G97" s="149">
        <f t="shared" si="23"/>
        <v>3203</v>
      </c>
      <c r="H97" s="150">
        <f t="shared" si="23"/>
        <v>641</v>
      </c>
      <c r="I97" s="67">
        <f t="shared" si="23"/>
        <v>3844</v>
      </c>
    </row>
    <row r="98" spans="2:9" s="68" customFormat="1" ht="12.75">
      <c r="B98" s="62"/>
      <c r="C98" s="67"/>
      <c r="D98" s="67"/>
      <c r="E98" s="67"/>
      <c r="F98" s="67"/>
      <c r="G98" s="67"/>
      <c r="H98" s="65"/>
      <c r="I98" s="65"/>
    </row>
    <row r="99" spans="2:9" s="68" customFormat="1" ht="13.5" customHeight="1">
      <c r="B99" s="62" t="s">
        <v>350</v>
      </c>
      <c r="C99" s="67"/>
      <c r="D99" s="67"/>
      <c r="E99" s="67"/>
      <c r="F99" s="67"/>
      <c r="G99" s="67"/>
      <c r="H99" s="65"/>
      <c r="I99" s="65"/>
    </row>
    <row r="100" spans="1:9" s="68" customFormat="1" ht="13.5" customHeight="1">
      <c r="A100" s="61" t="s">
        <v>492</v>
      </c>
      <c r="B100" s="64" t="s">
        <v>417</v>
      </c>
      <c r="C100" s="65">
        <v>1527</v>
      </c>
      <c r="D100" s="65">
        <v>305</v>
      </c>
      <c r="E100" s="65"/>
      <c r="F100" s="67"/>
      <c r="G100" s="147">
        <f>C100+E100</f>
        <v>1527</v>
      </c>
      <c r="H100" s="148">
        <f>D100+F100</f>
        <v>305</v>
      </c>
      <c r="I100" s="65">
        <f>G100+H100</f>
        <v>1832</v>
      </c>
    </row>
    <row r="101" spans="1:9" s="68" customFormat="1" ht="13.5" customHeight="1">
      <c r="A101" s="61"/>
      <c r="B101" s="62" t="s">
        <v>209</v>
      </c>
      <c r="C101" s="67">
        <f>SUM(C100:C100)</f>
        <v>1527</v>
      </c>
      <c r="D101" s="67">
        <f aca="true" t="shared" si="24" ref="D101:I101">SUM(D100:D100)</f>
        <v>305</v>
      </c>
      <c r="E101" s="67">
        <f t="shared" si="24"/>
        <v>0</v>
      </c>
      <c r="F101" s="67">
        <f t="shared" si="24"/>
        <v>0</v>
      </c>
      <c r="G101" s="149">
        <f t="shared" si="24"/>
        <v>1527</v>
      </c>
      <c r="H101" s="150">
        <f t="shared" si="24"/>
        <v>305</v>
      </c>
      <c r="I101" s="67">
        <f t="shared" si="24"/>
        <v>1832</v>
      </c>
    </row>
    <row r="102" spans="1:9" s="68" customFormat="1" ht="13.5" customHeight="1">
      <c r="A102" s="61"/>
      <c r="B102" s="64"/>
      <c r="C102" s="67"/>
      <c r="D102" s="67"/>
      <c r="E102" s="67"/>
      <c r="F102" s="67"/>
      <c r="G102" s="67"/>
      <c r="H102" s="65"/>
      <c r="I102" s="65"/>
    </row>
    <row r="103" spans="2:9" s="68" customFormat="1" ht="13.5" customHeight="1">
      <c r="B103" s="62" t="s">
        <v>212</v>
      </c>
      <c r="C103" s="67"/>
      <c r="D103" s="67"/>
      <c r="E103" s="67"/>
      <c r="F103" s="67"/>
      <c r="G103" s="67"/>
      <c r="H103" s="65"/>
      <c r="I103" s="65"/>
    </row>
    <row r="104" spans="1:9" ht="13.5" customHeight="1">
      <c r="A104" s="61" t="s">
        <v>493</v>
      </c>
      <c r="B104" s="61" t="s">
        <v>418</v>
      </c>
      <c r="C104" s="65">
        <v>333</v>
      </c>
      <c r="D104" s="65">
        <v>67</v>
      </c>
      <c r="E104" s="65"/>
      <c r="F104" s="65"/>
      <c r="G104" s="147">
        <f>C104+E104</f>
        <v>333</v>
      </c>
      <c r="H104" s="148">
        <f>D104+F104</f>
        <v>67</v>
      </c>
      <c r="I104" s="65">
        <f>G104+H104</f>
        <v>400</v>
      </c>
    </row>
    <row r="105" spans="1:9" ht="13.5" customHeight="1">
      <c r="A105" s="61" t="s">
        <v>494</v>
      </c>
      <c r="B105" s="61" t="s">
        <v>450</v>
      </c>
      <c r="C105" s="65"/>
      <c r="D105" s="65"/>
      <c r="E105" s="65">
        <v>400</v>
      </c>
      <c r="F105" s="65">
        <v>80</v>
      </c>
      <c r="G105" s="147">
        <f>C105+E105</f>
        <v>400</v>
      </c>
      <c r="H105" s="148">
        <f>D105+F105</f>
        <v>80</v>
      </c>
      <c r="I105" s="65">
        <f>G105+H105</f>
        <v>480</v>
      </c>
    </row>
    <row r="106" spans="1:9" s="68" customFormat="1" ht="13.5" customHeight="1">
      <c r="A106" s="61"/>
      <c r="B106" s="68" t="s">
        <v>217</v>
      </c>
      <c r="C106" s="67">
        <f>SUM(C104:C105)</f>
        <v>333</v>
      </c>
      <c r="D106" s="67">
        <f aca="true" t="shared" si="25" ref="D106:I106">SUM(D104:D105)</f>
        <v>67</v>
      </c>
      <c r="E106" s="67">
        <f t="shared" si="25"/>
        <v>400</v>
      </c>
      <c r="F106" s="67">
        <f t="shared" si="25"/>
        <v>80</v>
      </c>
      <c r="G106" s="149">
        <f t="shared" si="25"/>
        <v>733</v>
      </c>
      <c r="H106" s="150">
        <f t="shared" si="25"/>
        <v>147</v>
      </c>
      <c r="I106" s="67">
        <f t="shared" si="25"/>
        <v>880</v>
      </c>
    </row>
    <row r="107" spans="3:9" s="68" customFormat="1" ht="13.5" customHeight="1">
      <c r="C107" s="67"/>
      <c r="D107" s="67"/>
      <c r="E107" s="67"/>
      <c r="F107" s="67"/>
      <c r="G107" s="67"/>
      <c r="H107" s="65"/>
      <c r="I107" s="65"/>
    </row>
    <row r="108" spans="2:9" s="68" customFormat="1" ht="13.5" customHeight="1">
      <c r="B108" s="68" t="s">
        <v>333</v>
      </c>
      <c r="C108" s="67"/>
      <c r="D108" s="67"/>
      <c r="E108" s="67"/>
      <c r="F108" s="67"/>
      <c r="G108" s="67"/>
      <c r="H108" s="65"/>
      <c r="I108" s="65"/>
    </row>
    <row r="109" spans="1:9" s="68" customFormat="1" ht="13.5" customHeight="1">
      <c r="A109" s="61" t="s">
        <v>495</v>
      </c>
      <c r="B109" s="61" t="s">
        <v>132</v>
      </c>
      <c r="C109" s="65">
        <v>167</v>
      </c>
      <c r="D109" s="65">
        <v>33</v>
      </c>
      <c r="E109" s="65"/>
      <c r="F109" s="67"/>
      <c r="G109" s="147">
        <f>C109+E109</f>
        <v>167</v>
      </c>
      <c r="H109" s="148">
        <f>D109+F109</f>
        <v>33</v>
      </c>
      <c r="I109" s="65">
        <f>G109+H109</f>
        <v>200</v>
      </c>
    </row>
    <row r="110" spans="1:9" s="68" customFormat="1" ht="13.5" customHeight="1">
      <c r="A110" s="61"/>
      <c r="B110" s="68" t="s">
        <v>107</v>
      </c>
      <c r="C110" s="67">
        <f>SUM(C109:C109)</f>
        <v>167</v>
      </c>
      <c r="D110" s="67">
        <f aca="true" t="shared" si="26" ref="D110:I110">SUM(D109:D109)</f>
        <v>33</v>
      </c>
      <c r="E110" s="67">
        <f t="shared" si="26"/>
        <v>0</v>
      </c>
      <c r="F110" s="67">
        <f t="shared" si="26"/>
        <v>0</v>
      </c>
      <c r="G110" s="149">
        <f t="shared" si="26"/>
        <v>167</v>
      </c>
      <c r="H110" s="150">
        <f t="shared" si="26"/>
        <v>33</v>
      </c>
      <c r="I110" s="67">
        <f t="shared" si="26"/>
        <v>200</v>
      </c>
    </row>
    <row r="111" spans="1:9" s="68" customFormat="1" ht="13.5" customHeight="1">
      <c r="A111" s="61"/>
      <c r="C111" s="67"/>
      <c r="D111" s="67"/>
      <c r="E111" s="67"/>
      <c r="F111" s="67"/>
      <c r="G111" s="67"/>
      <c r="H111" s="65"/>
      <c r="I111" s="65"/>
    </row>
    <row r="112" spans="1:9" s="68" customFormat="1" ht="13.5" customHeight="1">
      <c r="A112" s="61"/>
      <c r="B112" s="68" t="s">
        <v>202</v>
      </c>
      <c r="C112" s="67">
        <f>C97+C101+C106+C110</f>
        <v>2860</v>
      </c>
      <c r="D112" s="67">
        <f aca="true" t="shared" si="27" ref="D112:I112">D97+D101+D106+D110</f>
        <v>572</v>
      </c>
      <c r="E112" s="67">
        <f t="shared" si="27"/>
        <v>2770</v>
      </c>
      <c r="F112" s="67">
        <f t="shared" si="27"/>
        <v>554</v>
      </c>
      <c r="G112" s="149">
        <f t="shared" si="27"/>
        <v>5630</v>
      </c>
      <c r="H112" s="150">
        <f t="shared" si="27"/>
        <v>1126</v>
      </c>
      <c r="I112" s="67">
        <f t="shared" si="27"/>
        <v>6756</v>
      </c>
    </row>
    <row r="113" spans="2:9" s="68" customFormat="1" ht="13.5" customHeight="1">
      <c r="B113" s="68" t="s">
        <v>203</v>
      </c>
      <c r="C113" s="67">
        <v>1600</v>
      </c>
      <c r="D113" s="67"/>
      <c r="E113" s="67">
        <v>3324</v>
      </c>
      <c r="F113" s="67"/>
      <c r="G113" s="149">
        <f>C113+E113</f>
        <v>4924</v>
      </c>
      <c r="H113" s="150">
        <f>D113+F113</f>
        <v>0</v>
      </c>
      <c r="I113" s="67">
        <f>G113+H113</f>
        <v>4924</v>
      </c>
    </row>
    <row r="114" spans="3:9" s="68" customFormat="1" ht="13.5" customHeight="1">
      <c r="C114" s="67"/>
      <c r="D114" s="67"/>
      <c r="E114" s="67"/>
      <c r="F114" s="67"/>
      <c r="G114" s="67"/>
      <c r="H114" s="65"/>
      <c r="I114" s="65"/>
    </row>
    <row r="115" spans="1:9" s="68" customFormat="1" ht="13.5" customHeight="1">
      <c r="A115" s="61"/>
      <c r="B115" s="68" t="s">
        <v>149</v>
      </c>
      <c r="C115" s="67">
        <f>C28</f>
        <v>107419</v>
      </c>
      <c r="D115" s="67">
        <f aca="true" t="shared" si="28" ref="D115:I115">D28</f>
        <v>20484</v>
      </c>
      <c r="E115" s="67">
        <f t="shared" si="28"/>
        <v>10000</v>
      </c>
      <c r="F115" s="67">
        <f t="shared" si="28"/>
        <v>8267</v>
      </c>
      <c r="G115" s="149">
        <f t="shared" si="28"/>
        <v>117419</v>
      </c>
      <c r="H115" s="150">
        <f t="shared" si="28"/>
        <v>28751</v>
      </c>
      <c r="I115" s="67">
        <f t="shared" si="28"/>
        <v>146170</v>
      </c>
    </row>
    <row r="116" spans="1:9" s="68" customFormat="1" ht="13.5" customHeight="1">
      <c r="A116" s="61"/>
      <c r="B116" s="68" t="s">
        <v>150</v>
      </c>
      <c r="C116" s="67">
        <f aca="true" t="shared" si="29" ref="C116:I116">C70+C97+C101+C106+C110</f>
        <v>329651</v>
      </c>
      <c r="D116" s="67">
        <f t="shared" si="29"/>
        <v>65931</v>
      </c>
      <c r="E116" s="67">
        <f t="shared" si="29"/>
        <v>987</v>
      </c>
      <c r="F116" s="67">
        <f t="shared" si="29"/>
        <v>15917</v>
      </c>
      <c r="G116" s="149">
        <f t="shared" si="29"/>
        <v>330638</v>
      </c>
      <c r="H116" s="150">
        <f t="shared" si="29"/>
        <v>81848</v>
      </c>
      <c r="I116" s="67">
        <f t="shared" si="29"/>
        <v>412486</v>
      </c>
    </row>
    <row r="117" spans="1:9" s="68" customFormat="1" ht="13.5" customHeight="1">
      <c r="A117" s="61"/>
      <c r="B117" s="68" t="s">
        <v>151</v>
      </c>
      <c r="C117" s="67">
        <f>C76</f>
        <v>3750</v>
      </c>
      <c r="D117" s="67"/>
      <c r="E117" s="67"/>
      <c r="F117" s="67">
        <f>F76</f>
        <v>0</v>
      </c>
      <c r="G117" s="149">
        <f>C117+E117</f>
        <v>3750</v>
      </c>
      <c r="H117" s="150">
        <f>H76</f>
        <v>0</v>
      </c>
      <c r="I117" s="67">
        <f>I76</f>
        <v>3750</v>
      </c>
    </row>
    <row r="118" spans="1:9" s="68" customFormat="1" ht="13.5" customHeight="1">
      <c r="A118" s="61"/>
      <c r="B118" s="68" t="s">
        <v>47</v>
      </c>
      <c r="C118" s="67">
        <f>C82</f>
        <v>20</v>
      </c>
      <c r="D118" s="67"/>
      <c r="E118" s="67"/>
      <c r="F118" s="67">
        <f>F82</f>
        <v>0</v>
      </c>
      <c r="G118" s="149">
        <f>C118+E118</f>
        <v>20</v>
      </c>
      <c r="H118" s="150">
        <f>H82</f>
        <v>0</v>
      </c>
      <c r="I118" s="67">
        <f>I82</f>
        <v>20</v>
      </c>
    </row>
    <row r="119" spans="1:9" s="68" customFormat="1" ht="13.5" customHeight="1">
      <c r="A119" s="61"/>
      <c r="B119" s="62" t="s">
        <v>152</v>
      </c>
      <c r="C119" s="67">
        <f>C87</f>
        <v>4000</v>
      </c>
      <c r="D119" s="67"/>
      <c r="E119" s="67"/>
      <c r="F119" s="67">
        <f>F87</f>
        <v>0</v>
      </c>
      <c r="G119" s="149">
        <f>C119+E119</f>
        <v>4000</v>
      </c>
      <c r="H119" s="150">
        <f>H87</f>
        <v>0</v>
      </c>
      <c r="I119" s="67">
        <f>I87</f>
        <v>4000</v>
      </c>
    </row>
    <row r="120" spans="3:9" ht="13.5" customHeight="1">
      <c r="C120" s="65"/>
      <c r="D120" s="65"/>
      <c r="E120" s="65"/>
      <c r="F120" s="65"/>
      <c r="G120" s="65"/>
      <c r="H120" s="65"/>
      <c r="I120" s="65"/>
    </row>
    <row r="121" spans="1:9" s="68" customFormat="1" ht="13.5" customHeight="1">
      <c r="A121" s="61"/>
      <c r="B121" s="68" t="s">
        <v>451</v>
      </c>
      <c r="C121" s="67">
        <f>C112-C113+C91</f>
        <v>444840</v>
      </c>
      <c r="D121" s="67">
        <f aca="true" t="shared" si="30" ref="D121:I121">D112-D113+D91</f>
        <v>86415</v>
      </c>
      <c r="E121" s="67">
        <f t="shared" si="30"/>
        <v>10987</v>
      </c>
      <c r="F121" s="67">
        <f t="shared" si="30"/>
        <v>24184</v>
      </c>
      <c r="G121" s="67">
        <f t="shared" si="30"/>
        <v>455827</v>
      </c>
      <c r="H121" s="67">
        <f t="shared" si="30"/>
        <v>110599</v>
      </c>
      <c r="I121" s="67">
        <f t="shared" si="30"/>
        <v>566426</v>
      </c>
    </row>
    <row r="122" spans="3:5" ht="13.5" customHeight="1">
      <c r="C122" s="65"/>
      <c r="D122" s="65"/>
      <c r="E122" s="65"/>
    </row>
    <row r="123" spans="3:5" ht="13.5" customHeight="1">
      <c r="C123" s="65"/>
      <c r="D123" s="65"/>
      <c r="E123" s="65"/>
    </row>
    <row r="124" spans="3:5" ht="13.5" customHeight="1">
      <c r="C124" s="65"/>
      <c r="D124" s="65"/>
      <c r="E124" s="65"/>
    </row>
    <row r="125" spans="3:5" ht="13.5" customHeight="1">
      <c r="C125" s="65"/>
      <c r="D125" s="65"/>
      <c r="E125" s="65"/>
    </row>
    <row r="126" spans="3:5" ht="13.5" customHeight="1">
      <c r="C126" s="65"/>
      <c r="D126" s="65"/>
      <c r="E126" s="65"/>
    </row>
    <row r="127" spans="3:5" ht="13.5" customHeight="1">
      <c r="C127" s="65"/>
      <c r="D127" s="65"/>
      <c r="E127" s="65"/>
    </row>
    <row r="128" spans="3:5" ht="13.5" customHeight="1">
      <c r="C128" s="65"/>
      <c r="D128" s="65"/>
      <c r="E128" s="65"/>
    </row>
    <row r="129" spans="3:5" ht="13.5" customHeight="1">
      <c r="C129" s="65"/>
      <c r="D129" s="65"/>
      <c r="E129" s="65"/>
    </row>
    <row r="130" spans="3:5" ht="13.5" customHeight="1">
      <c r="C130" s="65"/>
      <c r="D130" s="65"/>
      <c r="E130" s="65"/>
    </row>
    <row r="131" spans="3:5" ht="13.5" customHeight="1">
      <c r="C131" s="65"/>
      <c r="D131" s="65"/>
      <c r="E131" s="65"/>
    </row>
    <row r="132" spans="3:5" ht="13.5" customHeight="1">
      <c r="C132" s="65"/>
      <c r="D132" s="65"/>
      <c r="E132" s="65"/>
    </row>
    <row r="133" spans="3:5" ht="13.5" customHeight="1">
      <c r="C133" s="65"/>
      <c r="D133" s="65"/>
      <c r="E133" s="65"/>
    </row>
    <row r="134" spans="3:5" ht="13.5" customHeight="1">
      <c r="C134" s="65"/>
      <c r="D134" s="65"/>
      <c r="E134" s="65"/>
    </row>
    <row r="135" spans="3:5" ht="13.5" customHeight="1">
      <c r="C135" s="65"/>
      <c r="D135" s="65"/>
      <c r="E135" s="65"/>
    </row>
    <row r="136" spans="3:5" ht="13.5" customHeight="1">
      <c r="C136" s="65"/>
      <c r="D136" s="65"/>
      <c r="E136" s="65"/>
    </row>
    <row r="137" spans="3:5" ht="13.5" customHeight="1">
      <c r="C137" s="65"/>
      <c r="D137" s="65"/>
      <c r="E137" s="65"/>
    </row>
    <row r="138" spans="3:5" ht="13.5" customHeight="1">
      <c r="C138" s="65"/>
      <c r="D138" s="65"/>
      <c r="E138" s="65"/>
    </row>
    <row r="139" spans="3:5" ht="13.5" customHeight="1">
      <c r="C139" s="65"/>
      <c r="D139" s="65"/>
      <c r="E139" s="65"/>
    </row>
    <row r="140" spans="3:5" ht="13.5" customHeight="1">
      <c r="C140" s="65"/>
      <c r="D140" s="65"/>
      <c r="E140" s="65"/>
    </row>
    <row r="141" spans="3:5" ht="13.5" customHeight="1">
      <c r="C141" s="65"/>
      <c r="D141" s="65"/>
      <c r="E141" s="65"/>
    </row>
    <row r="142" spans="3:5" ht="13.5" customHeight="1">
      <c r="C142" s="65"/>
      <c r="D142" s="65"/>
      <c r="E142" s="65"/>
    </row>
    <row r="143" spans="3:5" ht="13.5" customHeight="1">
      <c r="C143" s="65"/>
      <c r="D143" s="65"/>
      <c r="E143" s="65"/>
    </row>
    <row r="144" spans="3:5" ht="13.5" customHeight="1">
      <c r="C144" s="65"/>
      <c r="D144" s="65"/>
      <c r="E144" s="65"/>
    </row>
    <row r="145" spans="3:5" ht="13.5" customHeight="1">
      <c r="C145" s="65"/>
      <c r="D145" s="65"/>
      <c r="E145" s="65"/>
    </row>
    <row r="146" spans="3:5" ht="13.5" customHeight="1">
      <c r="C146" s="65"/>
      <c r="D146" s="65"/>
      <c r="E146" s="65"/>
    </row>
    <row r="147" spans="3:5" ht="13.5" customHeight="1">
      <c r="C147" s="65"/>
      <c r="D147" s="65"/>
      <c r="E147" s="65"/>
    </row>
    <row r="148" spans="3:5" ht="13.5" customHeight="1">
      <c r="C148" s="65"/>
      <c r="D148" s="65"/>
      <c r="E148" s="65"/>
    </row>
    <row r="149" spans="3:5" ht="13.5" customHeight="1">
      <c r="C149" s="65"/>
      <c r="D149" s="65"/>
      <c r="E149" s="65"/>
    </row>
    <row r="150" spans="3:5" ht="13.5" customHeight="1">
      <c r="C150" s="65"/>
      <c r="D150" s="65"/>
      <c r="E150" s="65"/>
    </row>
    <row r="151" spans="3:5" ht="13.5" customHeight="1">
      <c r="C151" s="65"/>
      <c r="D151" s="65"/>
      <c r="E151" s="65"/>
    </row>
    <row r="152" spans="3:5" ht="13.5" customHeight="1">
      <c r="C152" s="65"/>
      <c r="D152" s="65"/>
      <c r="E152" s="65"/>
    </row>
    <row r="153" spans="3:5" ht="13.5" customHeight="1">
      <c r="C153" s="65"/>
      <c r="D153" s="65"/>
      <c r="E153" s="65"/>
    </row>
    <row r="154" spans="3:5" ht="13.5" customHeight="1">
      <c r="C154" s="65"/>
      <c r="D154" s="65"/>
      <c r="E154" s="65"/>
    </row>
    <row r="155" spans="3:5" ht="13.5" customHeight="1">
      <c r="C155" s="65"/>
      <c r="D155" s="65"/>
      <c r="E155" s="65"/>
    </row>
    <row r="156" spans="3:5" ht="13.5" customHeight="1">
      <c r="C156" s="65"/>
      <c r="D156" s="65"/>
      <c r="E156" s="65"/>
    </row>
  </sheetData>
  <mergeCells count="6">
    <mergeCell ref="A7:B7"/>
    <mergeCell ref="A1:H1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V19"/>
  <sheetViews>
    <sheetView workbookViewId="0" topLeftCell="A1">
      <selection activeCell="A19" sqref="A19"/>
    </sheetView>
  </sheetViews>
  <sheetFormatPr defaultColWidth="9.140625" defaultRowHeight="12.75"/>
  <cols>
    <col min="1" max="1" width="25.140625" style="0" customWidth="1"/>
    <col min="2" max="2" width="8.421875" style="0" bestFit="1" customWidth="1"/>
    <col min="3" max="3" width="7.28125" style="0" bestFit="1" customWidth="1"/>
    <col min="4" max="4" width="8.140625" style="0" customWidth="1"/>
    <col min="5" max="5" width="8.421875" style="0" bestFit="1" customWidth="1"/>
    <col min="6" max="6" width="7.28125" style="0" bestFit="1" customWidth="1"/>
    <col min="7" max="8" width="8.421875" style="0" bestFit="1" customWidth="1"/>
    <col min="9" max="9" width="7.28125" style="0" bestFit="1" customWidth="1"/>
    <col min="10" max="11" width="8.421875" style="0" bestFit="1" customWidth="1"/>
    <col min="12" max="12" width="6.8515625" style="0" bestFit="1" customWidth="1"/>
    <col min="13" max="13" width="8.421875" style="0" bestFit="1" customWidth="1"/>
    <col min="14" max="14" width="6.140625" style="0" bestFit="1" customWidth="1"/>
    <col min="15" max="15" width="4.421875" style="0" customWidth="1"/>
    <col min="16" max="16" width="6.140625" style="0" customWidth="1"/>
    <col min="17" max="17" width="7.28125" style="0" bestFit="1" customWidth="1"/>
    <col min="18" max="18" width="5.00390625" style="0" customWidth="1"/>
    <col min="19" max="19" width="7.28125" style="0" bestFit="1" customWidth="1"/>
    <col min="20" max="20" width="10.140625" style="0" bestFit="1" customWidth="1"/>
    <col min="21" max="21" width="7.28125" style="0" bestFit="1" customWidth="1"/>
    <col min="22" max="22" width="10.140625" style="0" bestFit="1" customWidth="1"/>
  </cols>
  <sheetData>
    <row r="1" spans="17:22" ht="15.75">
      <c r="Q1" s="178" t="s">
        <v>290</v>
      </c>
      <c r="R1" s="178"/>
      <c r="S1" s="178"/>
      <c r="T1" s="178"/>
      <c r="U1" s="178"/>
      <c r="V1" s="178"/>
    </row>
    <row r="2" spans="1:22" s="1" customFormat="1" ht="15.75">
      <c r="A2" s="177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s="1" customFormat="1" ht="15.75">
      <c r="A3" s="177" t="s">
        <v>276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s="1" customFormat="1" ht="15.75">
      <c r="A4" s="177" t="s">
        <v>291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2" s="1" customFormat="1" ht="15.75">
      <c r="A5" s="177" t="s">
        <v>126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16" s="1" customFormat="1" ht="15.75">
      <c r="A6" s="5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3" customFormat="1" ht="36.75" customHeight="1">
      <c r="A7" s="191" t="s">
        <v>127</v>
      </c>
      <c r="B7" s="182" t="s">
        <v>292</v>
      </c>
      <c r="C7" s="182"/>
      <c r="D7" s="182"/>
      <c r="E7" s="179" t="s">
        <v>294</v>
      </c>
      <c r="F7" s="180"/>
      <c r="G7" s="181"/>
      <c r="H7" s="179" t="s">
        <v>286</v>
      </c>
      <c r="I7" s="180"/>
      <c r="J7" s="181"/>
      <c r="K7" s="179" t="s">
        <v>293</v>
      </c>
      <c r="L7" s="180"/>
      <c r="M7" s="181"/>
      <c r="N7" s="179" t="s">
        <v>287</v>
      </c>
      <c r="O7" s="180"/>
      <c r="P7" s="181"/>
      <c r="Q7" s="179" t="s">
        <v>288</v>
      </c>
      <c r="R7" s="180"/>
      <c r="S7" s="181"/>
      <c r="T7" s="182" t="s">
        <v>228</v>
      </c>
      <c r="U7" s="182"/>
      <c r="V7" s="182"/>
    </row>
    <row r="8" spans="1:22" s="13" customFormat="1" ht="24" customHeight="1">
      <c r="A8" s="193"/>
      <c r="B8" s="6" t="s">
        <v>432</v>
      </c>
      <c r="C8" s="6" t="s">
        <v>19</v>
      </c>
      <c r="D8" s="6" t="s">
        <v>433</v>
      </c>
      <c r="E8" s="6" t="s">
        <v>432</v>
      </c>
      <c r="F8" s="6" t="s">
        <v>19</v>
      </c>
      <c r="G8" s="6" t="s">
        <v>433</v>
      </c>
      <c r="H8" s="6" t="s">
        <v>432</v>
      </c>
      <c r="I8" s="6" t="s">
        <v>19</v>
      </c>
      <c r="J8" s="6" t="s">
        <v>433</v>
      </c>
      <c r="K8" s="6" t="s">
        <v>432</v>
      </c>
      <c r="L8" s="6" t="s">
        <v>19</v>
      </c>
      <c r="M8" s="6" t="s">
        <v>433</v>
      </c>
      <c r="N8" s="6" t="s">
        <v>432</v>
      </c>
      <c r="O8" s="6" t="s">
        <v>19</v>
      </c>
      <c r="P8" s="6" t="s">
        <v>433</v>
      </c>
      <c r="Q8" s="6" t="s">
        <v>432</v>
      </c>
      <c r="R8" s="6" t="s">
        <v>19</v>
      </c>
      <c r="S8" s="6" t="s">
        <v>433</v>
      </c>
      <c r="T8" s="6" t="s">
        <v>432</v>
      </c>
      <c r="U8" s="6" t="s">
        <v>19</v>
      </c>
      <c r="V8" s="6" t="s">
        <v>433</v>
      </c>
    </row>
    <row r="9" spans="2:20" s="13" customFormat="1" ht="1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</row>
    <row r="10" spans="1:22" s="1" customFormat="1" ht="24.75" customHeight="1">
      <c r="A10" s="20" t="s">
        <v>339</v>
      </c>
      <c r="B10" s="32">
        <v>259149</v>
      </c>
      <c r="C10" s="32">
        <v>9667</v>
      </c>
      <c r="D10" s="32">
        <f>SUM(B10:C10)</f>
        <v>268816</v>
      </c>
      <c r="E10" s="32">
        <v>76539</v>
      </c>
      <c r="F10" s="32">
        <v>3034</v>
      </c>
      <c r="G10" s="32">
        <f>SUM(E10:F10)</f>
        <v>79573</v>
      </c>
      <c r="H10" s="32">
        <v>242428</v>
      </c>
      <c r="I10" s="32">
        <v>17150</v>
      </c>
      <c r="J10" s="32">
        <f>SUM(H10:I10)</f>
        <v>259578</v>
      </c>
      <c r="K10" s="32">
        <v>128336</v>
      </c>
      <c r="L10" s="32">
        <v>690</v>
      </c>
      <c r="M10" s="32">
        <f>SUM(K10:L10)</f>
        <v>129026</v>
      </c>
      <c r="N10" s="32">
        <v>0</v>
      </c>
      <c r="O10" s="32"/>
      <c r="P10" s="32">
        <f>SUM(N10:O10)</f>
        <v>0</v>
      </c>
      <c r="Q10" s="118">
        <v>34635</v>
      </c>
      <c r="R10" s="118">
        <v>180</v>
      </c>
      <c r="S10" s="118">
        <f>SUM(Q10:R10)</f>
        <v>34815</v>
      </c>
      <c r="T10" s="32">
        <f>B10+E10+H10+K10+N10+Q10</f>
        <v>741087</v>
      </c>
      <c r="U10" s="32">
        <f aca="true" t="shared" si="0" ref="U10:V18">C10+F10+I10+L10+O10+R10</f>
        <v>30721</v>
      </c>
      <c r="V10" s="32">
        <f t="shared" si="0"/>
        <v>771808</v>
      </c>
    </row>
    <row r="11" spans="1:22" s="1" customFormat="1" ht="24.75" customHeight="1">
      <c r="A11" s="11" t="s">
        <v>120</v>
      </c>
      <c r="B11" s="31">
        <v>146522</v>
      </c>
      <c r="C11" s="31">
        <v>9589</v>
      </c>
      <c r="D11" s="31">
        <f aca="true" t="shared" si="1" ref="D11:D16">SUM(B11:C11)</f>
        <v>156111</v>
      </c>
      <c r="E11" s="31">
        <v>40636</v>
      </c>
      <c r="F11" s="31">
        <v>2729</v>
      </c>
      <c r="G11" s="31">
        <f aca="true" t="shared" si="2" ref="G11:G16">SUM(E11:F11)</f>
        <v>43365</v>
      </c>
      <c r="H11" s="31">
        <v>121513</v>
      </c>
      <c r="I11" s="31">
        <v>14539</v>
      </c>
      <c r="J11" s="31">
        <f aca="true" t="shared" si="3" ref="J11:J16">SUM(H11:I11)</f>
        <v>136052</v>
      </c>
      <c r="K11" s="31"/>
      <c r="L11" s="31"/>
      <c r="M11" s="31">
        <f aca="true" t="shared" si="4" ref="M11:M16">SUM(K11:L11)</f>
        <v>0</v>
      </c>
      <c r="N11" s="31"/>
      <c r="O11" s="31"/>
      <c r="P11" s="31">
        <f aca="true" t="shared" si="5" ref="P11:P16">SUM(N11:O11)</f>
        <v>0</v>
      </c>
      <c r="Q11" s="31"/>
      <c r="R11" s="31"/>
      <c r="S11" s="141">
        <f aca="true" t="shared" si="6" ref="S11:S17">SUM(Q11:R11)</f>
        <v>0</v>
      </c>
      <c r="T11" s="32">
        <f aca="true" t="shared" si="7" ref="T11:T18">B11+E11+H11+K11+N11+Q11</f>
        <v>308671</v>
      </c>
      <c r="U11" s="32">
        <f t="shared" si="0"/>
        <v>26857</v>
      </c>
      <c r="V11" s="32">
        <f t="shared" si="0"/>
        <v>335528</v>
      </c>
    </row>
    <row r="12" spans="1:22" s="1" customFormat="1" ht="24.75" customHeight="1">
      <c r="A12" s="11" t="s">
        <v>121</v>
      </c>
      <c r="B12" s="31">
        <v>93192</v>
      </c>
      <c r="C12" s="31">
        <v>3173</v>
      </c>
      <c r="D12" s="31">
        <f t="shared" si="1"/>
        <v>96365</v>
      </c>
      <c r="E12" s="31">
        <v>26989</v>
      </c>
      <c r="F12" s="31">
        <v>1015</v>
      </c>
      <c r="G12" s="31">
        <f t="shared" si="2"/>
        <v>28004</v>
      </c>
      <c r="H12" s="31">
        <v>14365</v>
      </c>
      <c r="I12" s="31">
        <v>228</v>
      </c>
      <c r="J12" s="31">
        <f t="shared" si="3"/>
        <v>14593</v>
      </c>
      <c r="K12" s="31"/>
      <c r="L12" s="31"/>
      <c r="M12" s="31">
        <f t="shared" si="4"/>
        <v>0</v>
      </c>
      <c r="N12" s="31">
        <v>1200</v>
      </c>
      <c r="O12" s="31"/>
      <c r="P12" s="31">
        <f t="shared" si="5"/>
        <v>1200</v>
      </c>
      <c r="Q12" s="31"/>
      <c r="R12" s="31"/>
      <c r="S12" s="141">
        <f t="shared" si="6"/>
        <v>0</v>
      </c>
      <c r="T12" s="32">
        <f t="shared" si="7"/>
        <v>135746</v>
      </c>
      <c r="U12" s="32">
        <f t="shared" si="0"/>
        <v>4416</v>
      </c>
      <c r="V12" s="32">
        <f t="shared" si="0"/>
        <v>140162</v>
      </c>
    </row>
    <row r="13" spans="1:22" s="1" customFormat="1" ht="24.75" customHeight="1">
      <c r="A13" s="11" t="s">
        <v>48</v>
      </c>
      <c r="B13" s="31">
        <v>163959</v>
      </c>
      <c r="C13" s="31">
        <v>6004</v>
      </c>
      <c r="D13" s="31">
        <f t="shared" si="1"/>
        <v>169963</v>
      </c>
      <c r="E13" s="31">
        <v>47255</v>
      </c>
      <c r="F13" s="31">
        <v>1921</v>
      </c>
      <c r="G13" s="31">
        <f t="shared" si="2"/>
        <v>49176</v>
      </c>
      <c r="H13" s="31">
        <v>37562</v>
      </c>
      <c r="I13" s="31">
        <v>265</v>
      </c>
      <c r="J13" s="31">
        <f t="shared" si="3"/>
        <v>37827</v>
      </c>
      <c r="K13" s="31"/>
      <c r="L13" s="31"/>
      <c r="M13" s="31">
        <f t="shared" si="4"/>
        <v>0</v>
      </c>
      <c r="N13" s="31">
        <v>1200</v>
      </c>
      <c r="O13" s="31"/>
      <c r="P13" s="31">
        <f t="shared" si="5"/>
        <v>1200</v>
      </c>
      <c r="Q13" s="31"/>
      <c r="R13" s="31"/>
      <c r="S13" s="141">
        <f t="shared" si="6"/>
        <v>0</v>
      </c>
      <c r="T13" s="32">
        <f t="shared" si="7"/>
        <v>249976</v>
      </c>
      <c r="U13" s="32">
        <f t="shared" si="0"/>
        <v>8190</v>
      </c>
      <c r="V13" s="32">
        <f t="shared" si="0"/>
        <v>258166</v>
      </c>
    </row>
    <row r="14" spans="1:22" s="1" customFormat="1" ht="24.75" customHeight="1">
      <c r="A14" s="11" t="s">
        <v>122</v>
      </c>
      <c r="B14" s="31">
        <v>67469</v>
      </c>
      <c r="C14" s="31">
        <v>2205</v>
      </c>
      <c r="D14" s="31">
        <f t="shared" si="1"/>
        <v>69674</v>
      </c>
      <c r="E14" s="31">
        <v>19265</v>
      </c>
      <c r="F14" s="31">
        <v>705</v>
      </c>
      <c r="G14" s="31">
        <f t="shared" si="2"/>
        <v>19970</v>
      </c>
      <c r="H14" s="31">
        <v>15072</v>
      </c>
      <c r="I14" s="31">
        <v>143</v>
      </c>
      <c r="J14" s="31">
        <f t="shared" si="3"/>
        <v>15215</v>
      </c>
      <c r="K14" s="31"/>
      <c r="L14" s="31"/>
      <c r="M14" s="31">
        <f t="shared" si="4"/>
        <v>0</v>
      </c>
      <c r="N14" s="31"/>
      <c r="O14" s="31"/>
      <c r="P14" s="31">
        <f t="shared" si="5"/>
        <v>0</v>
      </c>
      <c r="Q14" s="31"/>
      <c r="R14" s="31"/>
      <c r="S14" s="141">
        <f t="shared" si="6"/>
        <v>0</v>
      </c>
      <c r="T14" s="32">
        <f t="shared" si="7"/>
        <v>101806</v>
      </c>
      <c r="U14" s="32">
        <f t="shared" si="0"/>
        <v>3053</v>
      </c>
      <c r="V14" s="32">
        <f t="shared" si="0"/>
        <v>104859</v>
      </c>
    </row>
    <row r="15" spans="1:22" s="1" customFormat="1" ht="24.75" customHeight="1">
      <c r="A15" s="11" t="s">
        <v>49</v>
      </c>
      <c r="B15" s="31">
        <v>99675</v>
      </c>
      <c r="C15" s="31">
        <v>3233</v>
      </c>
      <c r="D15" s="31">
        <f t="shared" si="1"/>
        <v>102908</v>
      </c>
      <c r="E15" s="31">
        <v>27970</v>
      </c>
      <c r="F15" s="31">
        <v>1035</v>
      </c>
      <c r="G15" s="31">
        <f t="shared" si="2"/>
        <v>29005</v>
      </c>
      <c r="H15" s="31">
        <v>54180</v>
      </c>
      <c r="I15" s="31">
        <v>-65</v>
      </c>
      <c r="J15" s="31">
        <f t="shared" si="3"/>
        <v>54115</v>
      </c>
      <c r="K15" s="31"/>
      <c r="L15" s="31"/>
      <c r="M15" s="31">
        <f t="shared" si="4"/>
        <v>0</v>
      </c>
      <c r="N15" s="31"/>
      <c r="O15" s="31"/>
      <c r="P15" s="31">
        <f t="shared" si="5"/>
        <v>0</v>
      </c>
      <c r="Q15" s="31"/>
      <c r="R15" s="31"/>
      <c r="S15" s="141">
        <f t="shared" si="6"/>
        <v>0</v>
      </c>
      <c r="T15" s="32">
        <f t="shared" si="7"/>
        <v>181825</v>
      </c>
      <c r="U15" s="32">
        <f t="shared" si="0"/>
        <v>4203</v>
      </c>
      <c r="V15" s="32">
        <f t="shared" si="0"/>
        <v>186028</v>
      </c>
    </row>
    <row r="16" spans="1:22" s="1" customFormat="1" ht="24.75" customHeight="1">
      <c r="A16" s="11" t="s">
        <v>50</v>
      </c>
      <c r="B16" s="31">
        <v>32296</v>
      </c>
      <c r="C16" s="31">
        <v>1034</v>
      </c>
      <c r="D16" s="31">
        <f t="shared" si="1"/>
        <v>33330</v>
      </c>
      <c r="E16" s="31">
        <v>9184</v>
      </c>
      <c r="F16" s="31">
        <v>331</v>
      </c>
      <c r="G16" s="31">
        <f t="shared" si="2"/>
        <v>9515</v>
      </c>
      <c r="H16" s="31">
        <v>32908</v>
      </c>
      <c r="I16" s="31">
        <v>1100</v>
      </c>
      <c r="J16" s="31">
        <f t="shared" si="3"/>
        <v>34008</v>
      </c>
      <c r="K16" s="31">
        <v>1215</v>
      </c>
      <c r="L16" s="31"/>
      <c r="M16" s="31">
        <f t="shared" si="4"/>
        <v>1215</v>
      </c>
      <c r="N16" s="31"/>
      <c r="O16" s="31"/>
      <c r="P16" s="31">
        <f t="shared" si="5"/>
        <v>0</v>
      </c>
      <c r="Q16" s="31"/>
      <c r="R16" s="31"/>
      <c r="S16" s="141">
        <f t="shared" si="6"/>
        <v>0</v>
      </c>
      <c r="T16" s="32">
        <f t="shared" si="7"/>
        <v>75603</v>
      </c>
      <c r="U16" s="32">
        <f t="shared" si="0"/>
        <v>2465</v>
      </c>
      <c r="V16" s="32">
        <f t="shared" si="0"/>
        <v>78068</v>
      </c>
    </row>
    <row r="17" spans="1:22" s="1" customFormat="1" ht="29.25" customHeight="1">
      <c r="A17" s="129" t="s">
        <v>289</v>
      </c>
      <c r="B17" s="32">
        <f>SUM(B11:B16)</f>
        <v>603113</v>
      </c>
      <c r="C17" s="32">
        <f aca="true" t="shared" si="8" ref="C17:Q17">SUM(C11:C16)</f>
        <v>25238</v>
      </c>
      <c r="D17" s="32">
        <f t="shared" si="8"/>
        <v>628351</v>
      </c>
      <c r="E17" s="32">
        <f t="shared" si="8"/>
        <v>171299</v>
      </c>
      <c r="F17" s="32">
        <f t="shared" si="8"/>
        <v>7736</v>
      </c>
      <c r="G17" s="32">
        <f t="shared" si="8"/>
        <v>179035</v>
      </c>
      <c r="H17" s="32">
        <f t="shared" si="8"/>
        <v>275600</v>
      </c>
      <c r="I17" s="32">
        <f t="shared" si="8"/>
        <v>16210</v>
      </c>
      <c r="J17" s="32">
        <f t="shared" si="8"/>
        <v>291810</v>
      </c>
      <c r="K17" s="32">
        <f t="shared" si="8"/>
        <v>1215</v>
      </c>
      <c r="L17" s="32">
        <f t="shared" si="8"/>
        <v>0</v>
      </c>
      <c r="M17" s="32">
        <f t="shared" si="8"/>
        <v>1215</v>
      </c>
      <c r="N17" s="32">
        <f t="shared" si="8"/>
        <v>2400</v>
      </c>
      <c r="O17" s="32">
        <f t="shared" si="8"/>
        <v>0</v>
      </c>
      <c r="P17" s="32">
        <f t="shared" si="8"/>
        <v>2400</v>
      </c>
      <c r="Q17" s="32">
        <f t="shared" si="8"/>
        <v>0</v>
      </c>
      <c r="R17" s="32"/>
      <c r="S17" s="118">
        <f t="shared" si="6"/>
        <v>0</v>
      </c>
      <c r="T17" s="32">
        <f t="shared" si="7"/>
        <v>1053627</v>
      </c>
      <c r="U17" s="32">
        <f t="shared" si="0"/>
        <v>49184</v>
      </c>
      <c r="V17" s="32">
        <f t="shared" si="0"/>
        <v>1102811</v>
      </c>
    </row>
    <row r="18" spans="1:22" s="1" customFormat="1" ht="24.75" customHeight="1">
      <c r="A18" s="20" t="s">
        <v>379</v>
      </c>
      <c r="B18" s="32">
        <f aca="true" t="shared" si="9" ref="B18:S18">B10+B17</f>
        <v>862262</v>
      </c>
      <c r="C18" s="32">
        <f t="shared" si="9"/>
        <v>34905</v>
      </c>
      <c r="D18" s="32">
        <f t="shared" si="9"/>
        <v>897167</v>
      </c>
      <c r="E18" s="32">
        <f t="shared" si="9"/>
        <v>247838</v>
      </c>
      <c r="F18" s="32">
        <f t="shared" si="9"/>
        <v>10770</v>
      </c>
      <c r="G18" s="32">
        <f t="shared" si="9"/>
        <v>258608</v>
      </c>
      <c r="H18" s="32">
        <f t="shared" si="9"/>
        <v>518028</v>
      </c>
      <c r="I18" s="32">
        <f t="shared" si="9"/>
        <v>33360</v>
      </c>
      <c r="J18" s="32">
        <f t="shared" si="9"/>
        <v>551388</v>
      </c>
      <c r="K18" s="32">
        <f t="shared" si="9"/>
        <v>129551</v>
      </c>
      <c r="L18" s="32">
        <f t="shared" si="9"/>
        <v>690</v>
      </c>
      <c r="M18" s="32">
        <f t="shared" si="9"/>
        <v>130241</v>
      </c>
      <c r="N18" s="32">
        <f t="shared" si="9"/>
        <v>2400</v>
      </c>
      <c r="O18" s="32">
        <f t="shared" si="9"/>
        <v>0</v>
      </c>
      <c r="P18" s="32">
        <f t="shared" si="9"/>
        <v>2400</v>
      </c>
      <c r="Q18" s="32">
        <f t="shared" si="9"/>
        <v>34635</v>
      </c>
      <c r="R18" s="32">
        <f t="shared" si="9"/>
        <v>180</v>
      </c>
      <c r="S18" s="32">
        <f t="shared" si="9"/>
        <v>34815</v>
      </c>
      <c r="T18" s="32">
        <f t="shared" si="7"/>
        <v>1794714</v>
      </c>
      <c r="U18" s="32">
        <f t="shared" si="0"/>
        <v>79905</v>
      </c>
      <c r="V18" s="32">
        <f t="shared" si="0"/>
        <v>1874619</v>
      </c>
    </row>
    <row r="19" spans="1:22" ht="14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32"/>
      <c r="N19" s="140"/>
      <c r="O19" s="140"/>
      <c r="P19" s="140"/>
      <c r="Q19" s="140"/>
      <c r="R19" s="140"/>
      <c r="S19" s="140"/>
      <c r="T19" s="140"/>
      <c r="U19" s="140"/>
      <c r="V19" s="140"/>
    </row>
  </sheetData>
  <mergeCells count="13">
    <mergeCell ref="K7:M7"/>
    <mergeCell ref="N7:P7"/>
    <mergeCell ref="Q7:S7"/>
    <mergeCell ref="A7:A8"/>
    <mergeCell ref="B7:D7"/>
    <mergeCell ref="E7:G7"/>
    <mergeCell ref="Q1:V1"/>
    <mergeCell ref="T7:V7"/>
    <mergeCell ref="A2:V2"/>
    <mergeCell ref="A3:V3"/>
    <mergeCell ref="A4:V4"/>
    <mergeCell ref="A5:V5"/>
    <mergeCell ref="H7:J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V36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23.8515625" style="7" customWidth="1"/>
    <col min="2" max="2" width="7.421875" style="1" bestFit="1" customWidth="1"/>
    <col min="3" max="3" width="6.421875" style="1" bestFit="1" customWidth="1"/>
    <col min="4" max="4" width="7.421875" style="1" bestFit="1" customWidth="1"/>
    <col min="5" max="5" width="7.00390625" style="1" bestFit="1" customWidth="1"/>
    <col min="6" max="6" width="5.28125" style="1" customWidth="1"/>
    <col min="7" max="7" width="7.00390625" style="1" bestFit="1" customWidth="1"/>
    <col min="8" max="8" width="7.421875" style="1" bestFit="1" customWidth="1"/>
    <col min="9" max="9" width="6.421875" style="1" bestFit="1" customWidth="1"/>
    <col min="10" max="10" width="7.421875" style="1" bestFit="1" customWidth="1"/>
    <col min="11" max="11" width="6.421875" style="1" bestFit="1" customWidth="1"/>
    <col min="12" max="12" width="5.140625" style="1" customWidth="1"/>
    <col min="13" max="13" width="7.00390625" style="1" bestFit="1" customWidth="1"/>
    <col min="14" max="14" width="6.421875" style="1" bestFit="1" customWidth="1"/>
    <col min="15" max="15" width="7.00390625" style="1" bestFit="1" customWidth="1"/>
    <col min="16" max="16" width="7.421875" style="1" bestFit="1" customWidth="1"/>
    <col min="17" max="17" width="6.421875" style="1" bestFit="1" customWidth="1"/>
    <col min="18" max="18" width="4.7109375" style="1" customWidth="1"/>
    <col min="19" max="19" width="7.00390625" style="1" bestFit="1" customWidth="1"/>
    <col min="20" max="20" width="7.421875" style="1" bestFit="1" customWidth="1"/>
    <col min="21" max="21" width="7.140625" style="1" customWidth="1"/>
    <col min="22" max="22" width="7.421875" style="1" bestFit="1" customWidth="1"/>
    <col min="23" max="16384" width="9.140625" style="1" customWidth="1"/>
  </cols>
  <sheetData>
    <row r="1" spans="11:20" ht="15.75">
      <c r="K1" s="178" t="s">
        <v>299</v>
      </c>
      <c r="L1" s="178"/>
      <c r="M1" s="178"/>
      <c r="N1" s="178"/>
      <c r="O1" s="178"/>
      <c r="P1" s="178"/>
      <c r="Q1" s="178"/>
      <c r="R1" s="178"/>
      <c r="S1" s="178"/>
      <c r="T1" s="178"/>
    </row>
    <row r="2" spans="1:22" ht="15.75">
      <c r="A2" s="177" t="s">
        <v>125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ht="15.75">
      <c r="A3" s="177" t="s">
        <v>276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.75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2" ht="15.75">
      <c r="A5" s="177" t="s">
        <v>126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3" customFormat="1" ht="37.5" customHeight="1">
      <c r="A7" s="182" t="s">
        <v>127</v>
      </c>
      <c r="B7" s="182" t="s">
        <v>300</v>
      </c>
      <c r="C7" s="182"/>
      <c r="D7" s="182"/>
      <c r="E7" s="182" t="s">
        <v>314</v>
      </c>
      <c r="F7" s="182"/>
      <c r="G7" s="182"/>
      <c r="H7" s="182" t="s">
        <v>315</v>
      </c>
      <c r="I7" s="182"/>
      <c r="J7" s="182"/>
      <c r="K7" s="182" t="s">
        <v>316</v>
      </c>
      <c r="L7" s="182"/>
      <c r="M7" s="182"/>
      <c r="N7" s="182" t="s">
        <v>317</v>
      </c>
      <c r="O7" s="182"/>
      <c r="P7" s="182"/>
      <c r="Q7" s="182" t="s">
        <v>301</v>
      </c>
      <c r="R7" s="182"/>
      <c r="S7" s="182"/>
      <c r="T7" s="182" t="s">
        <v>228</v>
      </c>
      <c r="U7" s="182"/>
      <c r="V7" s="182"/>
    </row>
    <row r="8" spans="1:22" s="13" customFormat="1" ht="36.75" customHeight="1">
      <c r="A8" s="182"/>
      <c r="B8" s="6" t="s">
        <v>432</v>
      </c>
      <c r="C8" s="6" t="s">
        <v>19</v>
      </c>
      <c r="D8" s="6" t="s">
        <v>433</v>
      </c>
      <c r="E8" s="6" t="s">
        <v>432</v>
      </c>
      <c r="F8" s="6" t="s">
        <v>19</v>
      </c>
      <c r="G8" s="6" t="s">
        <v>433</v>
      </c>
      <c r="H8" s="6" t="s">
        <v>432</v>
      </c>
      <c r="I8" s="6" t="s">
        <v>19</v>
      </c>
      <c r="J8" s="6" t="s">
        <v>433</v>
      </c>
      <c r="K8" s="6" t="s">
        <v>432</v>
      </c>
      <c r="L8" s="6" t="s">
        <v>19</v>
      </c>
      <c r="M8" s="6" t="s">
        <v>433</v>
      </c>
      <c r="N8" s="6" t="s">
        <v>432</v>
      </c>
      <c r="O8" s="6" t="s">
        <v>19</v>
      </c>
      <c r="P8" s="6" t="s">
        <v>433</v>
      </c>
      <c r="Q8" s="6" t="s">
        <v>432</v>
      </c>
      <c r="R8" s="6" t="s">
        <v>19</v>
      </c>
      <c r="S8" s="6" t="s">
        <v>433</v>
      </c>
      <c r="T8" s="6" t="s">
        <v>432</v>
      </c>
      <c r="U8" s="6" t="s">
        <v>19</v>
      </c>
      <c r="V8" s="6" t="s">
        <v>433</v>
      </c>
    </row>
    <row r="9" spans="1:22" s="34" customFormat="1" ht="15" customHeight="1">
      <c r="A9" s="34" t="s">
        <v>500</v>
      </c>
      <c r="B9" s="35"/>
      <c r="C9" s="35"/>
      <c r="D9" s="35"/>
      <c r="E9" s="35"/>
      <c r="F9" s="35"/>
      <c r="G9" s="35"/>
      <c r="H9" s="35"/>
      <c r="I9" s="35">
        <v>550</v>
      </c>
      <c r="J9" s="35">
        <f>SUM(H9:I9)</f>
        <v>550</v>
      </c>
      <c r="K9" s="35"/>
      <c r="L9" s="35"/>
      <c r="M9" s="35"/>
      <c r="N9" s="35"/>
      <c r="O9" s="35"/>
      <c r="P9" s="35"/>
      <c r="Q9" s="35"/>
      <c r="R9" s="35"/>
      <c r="S9" s="35"/>
      <c r="T9" s="36">
        <f aca="true" t="shared" si="0" ref="T9:T34">B9+E9+H9+K9+N9+Q9</f>
        <v>0</v>
      </c>
      <c r="U9" s="36">
        <f aca="true" t="shared" si="1" ref="U9:V29">C9+F9+I9+L9+O9+R9</f>
        <v>550</v>
      </c>
      <c r="V9" s="36">
        <f t="shared" si="1"/>
        <v>550</v>
      </c>
    </row>
    <row r="10" spans="1:22" s="13" customFormat="1" ht="15" customHeight="1">
      <c r="A10" s="34" t="s">
        <v>240</v>
      </c>
      <c r="B10" s="35">
        <v>400</v>
      </c>
      <c r="C10" s="35"/>
      <c r="D10" s="35">
        <f>SUM(B10:C10)</f>
        <v>400</v>
      </c>
      <c r="E10" s="35">
        <v>136</v>
      </c>
      <c r="F10" s="35"/>
      <c r="G10" s="35">
        <f>SUM(E10:F10)</f>
        <v>136</v>
      </c>
      <c r="H10" s="35">
        <v>7444</v>
      </c>
      <c r="I10" s="35">
        <v>-550</v>
      </c>
      <c r="J10" s="35">
        <f>SUM(H10:I10)</f>
        <v>6894</v>
      </c>
      <c r="K10" s="35"/>
      <c r="L10" s="35"/>
      <c r="M10" s="35"/>
      <c r="N10" s="35"/>
      <c r="O10" s="35"/>
      <c r="P10" s="35"/>
      <c r="Q10" s="35"/>
      <c r="R10" s="35"/>
      <c r="S10" s="35"/>
      <c r="T10" s="36">
        <f>B10+E10+H10+K10+N10+Q10</f>
        <v>7980</v>
      </c>
      <c r="U10" s="36">
        <f>C10+F10+I10+L10+O10+R10</f>
        <v>-550</v>
      </c>
      <c r="V10" s="36">
        <f>D10+G10+J10+M10+P10+S10</f>
        <v>7430</v>
      </c>
    </row>
    <row r="11" spans="1:22" s="13" customFormat="1" ht="15" customHeight="1">
      <c r="A11" s="34" t="s">
        <v>302</v>
      </c>
      <c r="B11" s="35"/>
      <c r="C11" s="35"/>
      <c r="D11" s="35"/>
      <c r="E11" s="35"/>
      <c r="F11" s="35"/>
      <c r="G11" s="35"/>
      <c r="H11" s="35">
        <v>103</v>
      </c>
      <c r="I11" s="35"/>
      <c r="J11" s="35">
        <f>SUM(H11:I11)</f>
        <v>103</v>
      </c>
      <c r="K11" s="35"/>
      <c r="L11" s="35"/>
      <c r="M11" s="35"/>
      <c r="N11" s="35"/>
      <c r="O11" s="35"/>
      <c r="P11" s="35"/>
      <c r="Q11" s="35"/>
      <c r="R11" s="35"/>
      <c r="S11" s="35"/>
      <c r="T11" s="36">
        <f t="shared" si="0"/>
        <v>103</v>
      </c>
      <c r="U11" s="36">
        <f t="shared" si="1"/>
        <v>0</v>
      </c>
      <c r="V11" s="36">
        <f t="shared" si="1"/>
        <v>103</v>
      </c>
    </row>
    <row r="12" spans="1:22" s="13" customFormat="1" ht="15" customHeight="1">
      <c r="A12" s="34" t="s">
        <v>140</v>
      </c>
      <c r="B12" s="35"/>
      <c r="C12" s="35"/>
      <c r="D12" s="35"/>
      <c r="E12" s="35"/>
      <c r="F12" s="35"/>
      <c r="G12" s="35"/>
      <c r="H12" s="35">
        <v>5434</v>
      </c>
      <c r="I12" s="35"/>
      <c r="J12" s="35">
        <f aca="true" t="shared" si="2" ref="J12:J33">SUM(H12:I12)</f>
        <v>5434</v>
      </c>
      <c r="K12" s="35"/>
      <c r="L12" s="35"/>
      <c r="M12" s="35"/>
      <c r="N12" s="35"/>
      <c r="O12" s="35"/>
      <c r="P12" s="35"/>
      <c r="Q12" s="35"/>
      <c r="R12" s="35"/>
      <c r="S12" s="35"/>
      <c r="T12" s="36">
        <f t="shared" si="0"/>
        <v>5434</v>
      </c>
      <c r="U12" s="36">
        <f t="shared" si="1"/>
        <v>0</v>
      </c>
      <c r="V12" s="36">
        <f t="shared" si="1"/>
        <v>5434</v>
      </c>
    </row>
    <row r="13" spans="1:22" s="13" customFormat="1" ht="15" customHeight="1">
      <c r="A13" s="34" t="s">
        <v>303</v>
      </c>
      <c r="B13" s="35"/>
      <c r="C13" s="35"/>
      <c r="D13" s="35"/>
      <c r="E13" s="35"/>
      <c r="F13" s="35"/>
      <c r="G13" s="35"/>
      <c r="H13" s="35">
        <v>13800</v>
      </c>
      <c r="I13" s="35"/>
      <c r="J13" s="35">
        <f t="shared" si="2"/>
        <v>13800</v>
      </c>
      <c r="K13" s="35"/>
      <c r="L13" s="35"/>
      <c r="M13" s="35"/>
      <c r="N13" s="35"/>
      <c r="O13" s="35"/>
      <c r="P13" s="35"/>
      <c r="Q13" s="35"/>
      <c r="R13" s="35"/>
      <c r="S13" s="35"/>
      <c r="T13" s="36">
        <f t="shared" si="0"/>
        <v>13800</v>
      </c>
      <c r="U13" s="36">
        <f t="shared" si="1"/>
        <v>0</v>
      </c>
      <c r="V13" s="36">
        <f t="shared" si="1"/>
        <v>13800</v>
      </c>
    </row>
    <row r="14" spans="1:22" s="13" customFormat="1" ht="15" customHeight="1">
      <c r="A14" s="34" t="s">
        <v>242</v>
      </c>
      <c r="B14" s="35"/>
      <c r="C14" s="35"/>
      <c r="D14" s="35"/>
      <c r="E14" s="35"/>
      <c r="F14" s="35"/>
      <c r="G14" s="35"/>
      <c r="H14" s="35">
        <v>9700</v>
      </c>
      <c r="I14" s="35">
        <v>6028</v>
      </c>
      <c r="J14" s="35">
        <f t="shared" si="2"/>
        <v>15728</v>
      </c>
      <c r="K14" s="35"/>
      <c r="L14" s="35"/>
      <c r="M14" s="35"/>
      <c r="N14" s="35">
        <v>32000</v>
      </c>
      <c r="O14" s="35"/>
      <c r="P14" s="35">
        <f>SUM(N14:O14)</f>
        <v>32000</v>
      </c>
      <c r="Q14" s="35"/>
      <c r="R14" s="35"/>
      <c r="S14" s="35"/>
      <c r="T14" s="36">
        <f t="shared" si="0"/>
        <v>41700</v>
      </c>
      <c r="U14" s="36">
        <f t="shared" si="1"/>
        <v>6028</v>
      </c>
      <c r="V14" s="36">
        <f t="shared" si="1"/>
        <v>47728</v>
      </c>
    </row>
    <row r="15" spans="1:22" s="13" customFormat="1" ht="15" customHeight="1">
      <c r="A15" s="34" t="s">
        <v>304</v>
      </c>
      <c r="B15" s="35"/>
      <c r="C15" s="35"/>
      <c r="D15" s="35"/>
      <c r="E15" s="35"/>
      <c r="F15" s="35"/>
      <c r="G15" s="35"/>
      <c r="H15" s="35">
        <v>19132</v>
      </c>
      <c r="I15" s="35"/>
      <c r="J15" s="35">
        <f t="shared" si="2"/>
        <v>19132</v>
      </c>
      <c r="K15" s="35"/>
      <c r="L15" s="35"/>
      <c r="M15" s="35"/>
      <c r="N15" s="35"/>
      <c r="O15" s="35"/>
      <c r="P15" s="35"/>
      <c r="Q15" s="35"/>
      <c r="R15" s="35"/>
      <c r="S15" s="35"/>
      <c r="T15" s="36">
        <f t="shared" si="0"/>
        <v>19132</v>
      </c>
      <c r="U15" s="36">
        <f t="shared" si="1"/>
        <v>0</v>
      </c>
      <c r="V15" s="36">
        <f t="shared" si="1"/>
        <v>19132</v>
      </c>
    </row>
    <row r="16" spans="1:22" s="13" customFormat="1" ht="15" customHeight="1">
      <c r="A16" s="34" t="s">
        <v>305</v>
      </c>
      <c r="B16" s="35"/>
      <c r="C16" s="35"/>
      <c r="D16" s="35"/>
      <c r="E16" s="35"/>
      <c r="F16" s="35"/>
      <c r="G16" s="35"/>
      <c r="H16" s="35"/>
      <c r="I16" s="35"/>
      <c r="J16" s="35">
        <f t="shared" si="2"/>
        <v>0</v>
      </c>
      <c r="K16" s="35"/>
      <c r="L16" s="35"/>
      <c r="M16" s="35"/>
      <c r="N16" s="35"/>
      <c r="O16" s="35"/>
      <c r="P16" s="35"/>
      <c r="Q16" s="35"/>
      <c r="R16" s="35"/>
      <c r="S16" s="35"/>
      <c r="T16" s="36">
        <f t="shared" si="0"/>
        <v>0</v>
      </c>
      <c r="U16" s="36">
        <f t="shared" si="1"/>
        <v>0</v>
      </c>
      <c r="V16" s="36">
        <f t="shared" si="1"/>
        <v>0</v>
      </c>
    </row>
    <row r="17" spans="1:22" s="13" customFormat="1" ht="15" customHeight="1">
      <c r="A17" s="34" t="s">
        <v>306</v>
      </c>
      <c r="B17" s="35">
        <v>7007</v>
      </c>
      <c r="C17" s="35"/>
      <c r="D17" s="35">
        <f>SUM(B17:C17)</f>
        <v>7007</v>
      </c>
      <c r="E17" s="35">
        <v>2027</v>
      </c>
      <c r="F17" s="35"/>
      <c r="G17" s="35">
        <f>SUM(E17:F17)</f>
        <v>2027</v>
      </c>
      <c r="H17" s="35">
        <v>208</v>
      </c>
      <c r="I17" s="35"/>
      <c r="J17" s="35">
        <f t="shared" si="2"/>
        <v>208</v>
      </c>
      <c r="K17" s="35"/>
      <c r="L17" s="35"/>
      <c r="M17" s="35"/>
      <c r="N17" s="35"/>
      <c r="O17" s="35"/>
      <c r="P17" s="35"/>
      <c r="Q17" s="35"/>
      <c r="R17" s="35"/>
      <c r="S17" s="35"/>
      <c r="T17" s="36">
        <f t="shared" si="0"/>
        <v>9242</v>
      </c>
      <c r="U17" s="36">
        <f t="shared" si="1"/>
        <v>0</v>
      </c>
      <c r="V17" s="36">
        <f t="shared" si="1"/>
        <v>9242</v>
      </c>
    </row>
    <row r="18" spans="1:22" s="13" customFormat="1" ht="15" customHeight="1">
      <c r="A18" s="34" t="s">
        <v>307</v>
      </c>
      <c r="B18" s="35">
        <v>31487</v>
      </c>
      <c r="C18" s="35"/>
      <c r="D18" s="35">
        <f aca="true" t="shared" si="3" ref="D18:D30">SUM(B18:C18)</f>
        <v>31487</v>
      </c>
      <c r="E18" s="35">
        <v>8912</v>
      </c>
      <c r="F18" s="35"/>
      <c r="G18" s="35">
        <f aca="true" t="shared" si="4" ref="G18:G31">SUM(E18:F18)</f>
        <v>8912</v>
      </c>
      <c r="H18" s="35">
        <v>4024</v>
      </c>
      <c r="I18" s="35"/>
      <c r="J18" s="35">
        <f t="shared" si="2"/>
        <v>4024</v>
      </c>
      <c r="K18" s="35"/>
      <c r="L18" s="35"/>
      <c r="M18" s="35"/>
      <c r="N18" s="35"/>
      <c r="O18" s="35"/>
      <c r="P18" s="35"/>
      <c r="Q18" s="35"/>
      <c r="R18" s="35"/>
      <c r="S18" s="35"/>
      <c r="T18" s="36">
        <f t="shared" si="0"/>
        <v>44423</v>
      </c>
      <c r="U18" s="36">
        <f t="shared" si="1"/>
        <v>0</v>
      </c>
      <c r="V18" s="36">
        <f t="shared" si="1"/>
        <v>44423</v>
      </c>
    </row>
    <row r="19" spans="1:22" s="30" customFormat="1" ht="15" customHeight="1">
      <c r="A19" s="38" t="s">
        <v>308</v>
      </c>
      <c r="B19" s="39">
        <f>SUM(B17:B18)</f>
        <v>38494</v>
      </c>
      <c r="C19" s="39"/>
      <c r="D19" s="39">
        <f t="shared" si="3"/>
        <v>38494</v>
      </c>
      <c r="E19" s="39">
        <f>SUM(E17:E18)</f>
        <v>10939</v>
      </c>
      <c r="F19" s="39"/>
      <c r="G19" s="35">
        <f t="shared" si="4"/>
        <v>10939</v>
      </c>
      <c r="H19" s="39">
        <f>SUM(H17:H18)</f>
        <v>4232</v>
      </c>
      <c r="I19" s="39"/>
      <c r="J19" s="39">
        <f t="shared" si="2"/>
        <v>4232</v>
      </c>
      <c r="K19" s="39"/>
      <c r="L19" s="39"/>
      <c r="M19" s="39"/>
      <c r="N19" s="39"/>
      <c r="O19" s="39"/>
      <c r="P19" s="39"/>
      <c r="Q19" s="39"/>
      <c r="R19" s="39"/>
      <c r="S19" s="39"/>
      <c r="T19" s="36">
        <f t="shared" si="0"/>
        <v>53665</v>
      </c>
      <c r="U19" s="36">
        <f t="shared" si="1"/>
        <v>0</v>
      </c>
      <c r="V19" s="36">
        <f t="shared" si="1"/>
        <v>53665</v>
      </c>
    </row>
    <row r="20" spans="1:22" s="13" customFormat="1" ht="15" customHeight="1">
      <c r="A20" s="34" t="s">
        <v>246</v>
      </c>
      <c r="B20" s="35">
        <v>193548</v>
      </c>
      <c r="C20" s="35">
        <v>9613</v>
      </c>
      <c r="D20" s="35">
        <f t="shared" si="3"/>
        <v>203161</v>
      </c>
      <c r="E20" s="35">
        <v>56189</v>
      </c>
      <c r="F20" s="35">
        <v>3048</v>
      </c>
      <c r="G20" s="35">
        <f t="shared" si="4"/>
        <v>59237</v>
      </c>
      <c r="H20" s="35">
        <v>141703</v>
      </c>
      <c r="I20" s="35">
        <v>8393</v>
      </c>
      <c r="J20" s="35">
        <f t="shared" si="2"/>
        <v>150096</v>
      </c>
      <c r="K20" s="35">
        <v>50991</v>
      </c>
      <c r="L20" s="35"/>
      <c r="M20" s="35">
        <f>SUM(K20:L20)</f>
        <v>50991</v>
      </c>
      <c r="N20" s="35">
        <v>12905</v>
      </c>
      <c r="O20" s="35">
        <v>616</v>
      </c>
      <c r="P20" s="35">
        <f>SUM(N20:O20)</f>
        <v>13521</v>
      </c>
      <c r="Q20" s="35"/>
      <c r="R20" s="35"/>
      <c r="S20" s="35"/>
      <c r="T20" s="36">
        <f t="shared" si="0"/>
        <v>455336</v>
      </c>
      <c r="U20" s="36">
        <f t="shared" si="1"/>
        <v>21670</v>
      </c>
      <c r="V20" s="36">
        <f t="shared" si="1"/>
        <v>477006</v>
      </c>
    </row>
    <row r="21" spans="1:22" s="13" customFormat="1" ht="15" customHeight="1">
      <c r="A21" s="34" t="s">
        <v>52</v>
      </c>
      <c r="B21" s="35">
        <v>574</v>
      </c>
      <c r="C21" s="35">
        <v>54</v>
      </c>
      <c r="D21" s="35">
        <f t="shared" si="3"/>
        <v>628</v>
      </c>
      <c r="E21" s="35">
        <v>175</v>
      </c>
      <c r="F21" s="35">
        <v>-14</v>
      </c>
      <c r="G21" s="35">
        <f t="shared" si="4"/>
        <v>161</v>
      </c>
      <c r="H21" s="35">
        <v>598</v>
      </c>
      <c r="I21" s="35"/>
      <c r="J21" s="35">
        <f t="shared" si="2"/>
        <v>598</v>
      </c>
      <c r="K21" s="35"/>
      <c r="L21" s="35"/>
      <c r="M21" s="35"/>
      <c r="N21" s="35"/>
      <c r="O21" s="35"/>
      <c r="P21" s="35"/>
      <c r="Q21" s="35"/>
      <c r="R21" s="35"/>
      <c r="S21" s="35"/>
      <c r="T21" s="36">
        <f t="shared" si="0"/>
        <v>1347</v>
      </c>
      <c r="U21" s="36">
        <f t="shared" si="1"/>
        <v>40</v>
      </c>
      <c r="V21" s="36">
        <f t="shared" si="1"/>
        <v>1387</v>
      </c>
    </row>
    <row r="22" spans="1:22" s="13" customFormat="1" ht="15" customHeight="1">
      <c r="A22" s="34" t="s">
        <v>247</v>
      </c>
      <c r="B22" s="35">
        <v>9846</v>
      </c>
      <c r="C22" s="35"/>
      <c r="D22" s="35">
        <f t="shared" si="3"/>
        <v>9846</v>
      </c>
      <c r="E22" s="35">
        <v>2774</v>
      </c>
      <c r="F22" s="35"/>
      <c r="G22" s="35">
        <f t="shared" si="4"/>
        <v>2774</v>
      </c>
      <c r="H22" s="35">
        <v>230</v>
      </c>
      <c r="I22" s="35"/>
      <c r="J22" s="35">
        <f t="shared" si="2"/>
        <v>230</v>
      </c>
      <c r="K22" s="35"/>
      <c r="L22" s="35"/>
      <c r="M22" s="35"/>
      <c r="N22" s="35"/>
      <c r="O22" s="35"/>
      <c r="P22" s="35"/>
      <c r="Q22" s="35"/>
      <c r="R22" s="35"/>
      <c r="S22" s="35"/>
      <c r="T22" s="36">
        <f t="shared" si="0"/>
        <v>12850</v>
      </c>
      <c r="U22" s="36">
        <f t="shared" si="1"/>
        <v>0</v>
      </c>
      <c r="V22" s="36">
        <f t="shared" si="1"/>
        <v>12850</v>
      </c>
    </row>
    <row r="23" spans="1:22" s="13" customFormat="1" ht="15" customHeight="1">
      <c r="A23" s="34" t="s">
        <v>248</v>
      </c>
      <c r="B23" s="35">
        <v>13592</v>
      </c>
      <c r="C23" s="35"/>
      <c r="D23" s="35">
        <f t="shared" si="3"/>
        <v>13592</v>
      </c>
      <c r="E23" s="35">
        <v>3804</v>
      </c>
      <c r="F23" s="35"/>
      <c r="G23" s="35">
        <f t="shared" si="4"/>
        <v>3804</v>
      </c>
      <c r="H23" s="35">
        <v>556</v>
      </c>
      <c r="I23" s="35"/>
      <c r="J23" s="35">
        <f t="shared" si="2"/>
        <v>556</v>
      </c>
      <c r="K23" s="35"/>
      <c r="L23" s="35"/>
      <c r="M23" s="35"/>
      <c r="N23" s="35"/>
      <c r="O23" s="35"/>
      <c r="P23" s="35"/>
      <c r="Q23" s="35"/>
      <c r="R23" s="35"/>
      <c r="S23" s="35"/>
      <c r="T23" s="36">
        <f t="shared" si="0"/>
        <v>17952</v>
      </c>
      <c r="U23" s="36">
        <f t="shared" si="1"/>
        <v>0</v>
      </c>
      <c r="V23" s="36">
        <f t="shared" si="1"/>
        <v>17952</v>
      </c>
    </row>
    <row r="24" spans="1:22" s="13" customFormat="1" ht="15" customHeight="1">
      <c r="A24" s="34" t="s">
        <v>309</v>
      </c>
      <c r="B24" s="35">
        <v>1124</v>
      </c>
      <c r="C24" s="35"/>
      <c r="D24" s="35">
        <f t="shared" si="3"/>
        <v>1124</v>
      </c>
      <c r="E24" s="35">
        <v>276</v>
      </c>
      <c r="F24" s="35"/>
      <c r="G24" s="35">
        <f t="shared" si="4"/>
        <v>276</v>
      </c>
      <c r="H24" s="35">
        <v>12216</v>
      </c>
      <c r="I24" s="35"/>
      <c r="J24" s="35">
        <f t="shared" si="2"/>
        <v>12216</v>
      </c>
      <c r="K24" s="35"/>
      <c r="L24" s="35"/>
      <c r="M24" s="35"/>
      <c r="N24" s="35"/>
      <c r="O24" s="35"/>
      <c r="P24" s="35"/>
      <c r="Q24" s="35"/>
      <c r="R24" s="35"/>
      <c r="S24" s="35"/>
      <c r="T24" s="36">
        <f t="shared" si="0"/>
        <v>13616</v>
      </c>
      <c r="U24" s="36">
        <f t="shared" si="1"/>
        <v>0</v>
      </c>
      <c r="V24" s="36">
        <f t="shared" si="1"/>
        <v>13616</v>
      </c>
    </row>
    <row r="25" spans="1:22" s="13" customFormat="1" ht="15" customHeight="1">
      <c r="A25" s="34" t="s">
        <v>310</v>
      </c>
      <c r="B25" s="35"/>
      <c r="C25" s="35"/>
      <c r="D25" s="35"/>
      <c r="E25" s="35"/>
      <c r="F25" s="35"/>
      <c r="G25" s="35"/>
      <c r="H25" s="35">
        <v>16800</v>
      </c>
      <c r="I25" s="35"/>
      <c r="J25" s="35">
        <f t="shared" si="2"/>
        <v>16800</v>
      </c>
      <c r="K25" s="35"/>
      <c r="L25" s="35"/>
      <c r="M25" s="35"/>
      <c r="N25" s="35"/>
      <c r="O25" s="35"/>
      <c r="P25" s="35"/>
      <c r="Q25" s="35"/>
      <c r="R25" s="35"/>
      <c r="S25" s="35"/>
      <c r="T25" s="36">
        <f t="shared" si="0"/>
        <v>16800</v>
      </c>
      <c r="U25" s="36">
        <f t="shared" si="1"/>
        <v>0</v>
      </c>
      <c r="V25" s="36">
        <f t="shared" si="1"/>
        <v>16800</v>
      </c>
    </row>
    <row r="26" spans="1:22" s="13" customFormat="1" ht="15" customHeight="1">
      <c r="A26" s="34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>
        <v>440</v>
      </c>
      <c r="L26" s="35">
        <v>74</v>
      </c>
      <c r="M26" s="35">
        <f>SUM(K26:L26)</f>
        <v>514</v>
      </c>
      <c r="N26" s="35"/>
      <c r="O26" s="35"/>
      <c r="P26" s="35"/>
      <c r="Q26" s="35"/>
      <c r="R26" s="35"/>
      <c r="S26" s="35"/>
      <c r="T26" s="36">
        <f t="shared" si="0"/>
        <v>440</v>
      </c>
      <c r="U26" s="36">
        <f t="shared" si="1"/>
        <v>74</v>
      </c>
      <c r="V26" s="36">
        <f t="shared" si="1"/>
        <v>514</v>
      </c>
    </row>
    <row r="27" spans="1:22" s="13" customFormat="1" ht="15" customHeight="1">
      <c r="A27" s="34" t="s">
        <v>501</v>
      </c>
      <c r="B27" s="35"/>
      <c r="C27" s="35"/>
      <c r="D27" s="35"/>
      <c r="E27" s="35"/>
      <c r="F27" s="35"/>
      <c r="G27" s="35"/>
      <c r="H27" s="35"/>
      <c r="I27" s="35">
        <v>2630</v>
      </c>
      <c r="J27" s="35">
        <f>SUM(H27:I27)</f>
        <v>2630</v>
      </c>
      <c r="K27" s="35"/>
      <c r="L27" s="35"/>
      <c r="M27" s="35">
        <f>SUM(K27:L27)</f>
        <v>0</v>
      </c>
      <c r="N27" s="35"/>
      <c r="O27" s="35"/>
      <c r="P27" s="35"/>
      <c r="Q27" s="35"/>
      <c r="R27" s="35"/>
      <c r="S27" s="35"/>
      <c r="T27" s="36">
        <f>B27+E27+H27+K27+N27+Q27</f>
        <v>0</v>
      </c>
      <c r="U27" s="36">
        <f>C27+F27+I27+L27+O27+R27</f>
        <v>2630</v>
      </c>
      <c r="V27" s="36">
        <f>D27+G27+J27+M27+P27+S27</f>
        <v>2630</v>
      </c>
    </row>
    <row r="28" spans="1:22" s="13" customFormat="1" ht="15" customHeight="1">
      <c r="A28" s="34" t="s">
        <v>510</v>
      </c>
      <c r="B28" s="35"/>
      <c r="C28" s="35"/>
      <c r="D28" s="35"/>
      <c r="E28" s="35"/>
      <c r="F28" s="35"/>
      <c r="G28" s="35"/>
      <c r="H28" s="35"/>
      <c r="I28" s="35">
        <v>99</v>
      </c>
      <c r="J28" s="35">
        <f>SUM(H28:I28)</f>
        <v>99</v>
      </c>
      <c r="K28" s="35"/>
      <c r="L28" s="35"/>
      <c r="M28" s="35"/>
      <c r="N28" s="35"/>
      <c r="O28" s="35"/>
      <c r="P28" s="35"/>
      <c r="Q28" s="35"/>
      <c r="R28" s="35"/>
      <c r="S28" s="35"/>
      <c r="T28" s="36">
        <f>B28+E28+H28+K28+N28+Q28</f>
        <v>0</v>
      </c>
      <c r="U28" s="36">
        <f>C28+F28+I28+L28+O28+R28</f>
        <v>99</v>
      </c>
      <c r="V28" s="36">
        <f>D28+G28+J28+M28+P28+S28</f>
        <v>99</v>
      </c>
    </row>
    <row r="29" spans="1:22" s="13" customFormat="1" ht="15" customHeight="1">
      <c r="A29" s="34" t="s">
        <v>155</v>
      </c>
      <c r="B29" s="35"/>
      <c r="C29" s="35"/>
      <c r="D29" s="35"/>
      <c r="E29" s="35"/>
      <c r="F29" s="35"/>
      <c r="G29" s="35"/>
      <c r="H29" s="35">
        <v>40</v>
      </c>
      <c r="I29" s="35"/>
      <c r="J29" s="35">
        <f t="shared" si="2"/>
        <v>40</v>
      </c>
      <c r="K29" s="35"/>
      <c r="L29" s="35"/>
      <c r="M29" s="35"/>
      <c r="N29" s="35"/>
      <c r="O29" s="35"/>
      <c r="P29" s="35"/>
      <c r="Q29" s="35"/>
      <c r="R29" s="35"/>
      <c r="S29" s="35"/>
      <c r="T29" s="36">
        <f t="shared" si="0"/>
        <v>40</v>
      </c>
      <c r="U29" s="36">
        <f t="shared" si="1"/>
        <v>0</v>
      </c>
      <c r="V29" s="36">
        <f t="shared" si="1"/>
        <v>40</v>
      </c>
    </row>
    <row r="30" spans="1:22" s="13" customFormat="1" ht="15" customHeight="1">
      <c r="A30" s="34" t="s">
        <v>311</v>
      </c>
      <c r="B30" s="35">
        <v>1571</v>
      </c>
      <c r="C30" s="35"/>
      <c r="D30" s="35">
        <f t="shared" si="3"/>
        <v>1571</v>
      </c>
      <c r="E30" s="35">
        <v>481</v>
      </c>
      <c r="F30" s="35"/>
      <c r="G30" s="35">
        <f t="shared" si="4"/>
        <v>481</v>
      </c>
      <c r="H30" s="35"/>
      <c r="I30" s="35"/>
      <c r="J30" s="35">
        <f t="shared" si="2"/>
        <v>0</v>
      </c>
      <c r="K30" s="35"/>
      <c r="L30" s="35"/>
      <c r="M30" s="35"/>
      <c r="N30" s="35"/>
      <c r="O30" s="35"/>
      <c r="P30" s="35"/>
      <c r="Q30" s="35"/>
      <c r="R30" s="35"/>
      <c r="S30" s="35"/>
      <c r="T30" s="36">
        <f t="shared" si="0"/>
        <v>2052</v>
      </c>
      <c r="U30" s="36">
        <f aca="true" t="shared" si="5" ref="U30:V34">C30+F30+I30+L30+O30+R30</f>
        <v>0</v>
      </c>
      <c r="V30" s="36">
        <f t="shared" si="5"/>
        <v>2052</v>
      </c>
    </row>
    <row r="31" spans="1:22" s="13" customFormat="1" ht="15" customHeight="1">
      <c r="A31" s="34" t="s">
        <v>199</v>
      </c>
      <c r="B31" s="35"/>
      <c r="C31" s="35"/>
      <c r="D31" s="35"/>
      <c r="E31" s="35">
        <v>1765</v>
      </c>
      <c r="F31" s="35"/>
      <c r="G31" s="35">
        <f t="shared" si="4"/>
        <v>1765</v>
      </c>
      <c r="H31" s="35">
        <v>120</v>
      </c>
      <c r="I31" s="35"/>
      <c r="J31" s="35">
        <f t="shared" si="2"/>
        <v>120</v>
      </c>
      <c r="K31" s="34"/>
      <c r="L31" s="34"/>
      <c r="M31" s="34"/>
      <c r="N31" s="34"/>
      <c r="O31" s="34"/>
      <c r="P31" s="35"/>
      <c r="Q31" s="35">
        <v>26134</v>
      </c>
      <c r="R31" s="35">
        <v>180</v>
      </c>
      <c r="S31" s="35">
        <f>SUM(Q31:R31)</f>
        <v>26314</v>
      </c>
      <c r="T31" s="36">
        <f t="shared" si="0"/>
        <v>28019</v>
      </c>
      <c r="U31" s="36">
        <f t="shared" si="5"/>
        <v>180</v>
      </c>
      <c r="V31" s="36">
        <f t="shared" si="5"/>
        <v>28199</v>
      </c>
    </row>
    <row r="32" spans="1:22" s="13" customFormat="1" ht="15" customHeight="1">
      <c r="A32" s="34" t="s">
        <v>312</v>
      </c>
      <c r="B32" s="35"/>
      <c r="C32" s="35"/>
      <c r="D32" s="35"/>
      <c r="E32" s="35"/>
      <c r="F32" s="35"/>
      <c r="G32" s="35"/>
      <c r="H32" s="35"/>
      <c r="I32" s="35"/>
      <c r="J32" s="35">
        <f t="shared" si="2"/>
        <v>0</v>
      </c>
      <c r="K32" s="34"/>
      <c r="L32" s="34"/>
      <c r="M32" s="34"/>
      <c r="N32" s="34"/>
      <c r="O32" s="34"/>
      <c r="P32" s="35"/>
      <c r="Q32" s="35">
        <v>8501</v>
      </c>
      <c r="R32" s="35"/>
      <c r="S32" s="35">
        <f>SUM(Q32:R32)</f>
        <v>8501</v>
      </c>
      <c r="T32" s="36">
        <f t="shared" si="0"/>
        <v>8501</v>
      </c>
      <c r="U32" s="36">
        <f t="shared" si="5"/>
        <v>0</v>
      </c>
      <c r="V32" s="36">
        <f t="shared" si="5"/>
        <v>8501</v>
      </c>
    </row>
    <row r="33" spans="1:22" s="13" customFormat="1" ht="15" customHeight="1">
      <c r="A33" s="34" t="s">
        <v>313</v>
      </c>
      <c r="B33" s="35"/>
      <c r="C33" s="35"/>
      <c r="D33" s="35"/>
      <c r="E33" s="35"/>
      <c r="F33" s="35"/>
      <c r="G33" s="35"/>
      <c r="H33" s="35">
        <v>10320</v>
      </c>
      <c r="I33" s="35"/>
      <c r="J33" s="35">
        <f t="shared" si="2"/>
        <v>10320</v>
      </c>
      <c r="K33" s="35"/>
      <c r="L33" s="35"/>
      <c r="M33" s="35"/>
      <c r="N33" s="35"/>
      <c r="O33" s="35"/>
      <c r="P33" s="35"/>
      <c r="Q33" s="35"/>
      <c r="R33" s="35"/>
      <c r="S33" s="35"/>
      <c r="T33" s="36">
        <f t="shared" si="0"/>
        <v>10320</v>
      </c>
      <c r="U33" s="36">
        <f t="shared" si="5"/>
        <v>0</v>
      </c>
      <c r="V33" s="36">
        <f t="shared" si="5"/>
        <v>10320</v>
      </c>
    </row>
    <row r="34" spans="1:22" s="13" customFormat="1" ht="15" customHeight="1">
      <c r="A34" s="34" t="s">
        <v>53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>
        <v>32000</v>
      </c>
      <c r="O34" s="35"/>
      <c r="P34" s="35">
        <f>SUM(N34:O34)</f>
        <v>32000</v>
      </c>
      <c r="Q34" s="35"/>
      <c r="R34" s="35"/>
      <c r="S34" s="35"/>
      <c r="T34" s="36">
        <f t="shared" si="0"/>
        <v>32000</v>
      </c>
      <c r="U34" s="36">
        <f t="shared" si="5"/>
        <v>0</v>
      </c>
      <c r="V34" s="36">
        <f t="shared" si="5"/>
        <v>32000</v>
      </c>
    </row>
    <row r="35" spans="1:22" s="13" customFormat="1" ht="15" customHeight="1">
      <c r="A35" s="37" t="s">
        <v>51</v>
      </c>
      <c r="B35" s="36">
        <f>SUM(B19:B34)+B10+B9+B11+B14+B13+B15+B16+B12</f>
        <v>259149</v>
      </c>
      <c r="C35" s="36">
        <f aca="true" t="shared" si="6" ref="C35:V35">SUM(C19:C34)+C10+C9+C11+C14+C13+C15+C16+C12</f>
        <v>9667</v>
      </c>
      <c r="D35" s="36">
        <f t="shared" si="6"/>
        <v>268816</v>
      </c>
      <c r="E35" s="36">
        <f t="shared" si="6"/>
        <v>76539</v>
      </c>
      <c r="F35" s="36">
        <f t="shared" si="6"/>
        <v>3034</v>
      </c>
      <c r="G35" s="36">
        <f t="shared" si="6"/>
        <v>79573</v>
      </c>
      <c r="H35" s="36">
        <f t="shared" si="6"/>
        <v>242428</v>
      </c>
      <c r="I35" s="36">
        <f t="shared" si="6"/>
        <v>17150</v>
      </c>
      <c r="J35" s="36">
        <f t="shared" si="6"/>
        <v>259578</v>
      </c>
      <c r="K35" s="36">
        <f t="shared" si="6"/>
        <v>51431</v>
      </c>
      <c r="L35" s="36">
        <f t="shared" si="6"/>
        <v>74</v>
      </c>
      <c r="M35" s="36">
        <f t="shared" si="6"/>
        <v>51505</v>
      </c>
      <c r="N35" s="36">
        <f t="shared" si="6"/>
        <v>76905</v>
      </c>
      <c r="O35" s="36">
        <f t="shared" si="6"/>
        <v>616</v>
      </c>
      <c r="P35" s="36">
        <f t="shared" si="6"/>
        <v>77521</v>
      </c>
      <c r="Q35" s="36">
        <f t="shared" si="6"/>
        <v>34635</v>
      </c>
      <c r="R35" s="36">
        <f t="shared" si="6"/>
        <v>180</v>
      </c>
      <c r="S35" s="36">
        <f t="shared" si="6"/>
        <v>34815</v>
      </c>
      <c r="T35" s="36">
        <f t="shared" si="6"/>
        <v>741087</v>
      </c>
      <c r="U35" s="36">
        <f t="shared" si="6"/>
        <v>30721</v>
      </c>
      <c r="V35" s="36">
        <f t="shared" si="6"/>
        <v>771808</v>
      </c>
    </row>
    <row r="36" spans="1:20" ht="15.7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8"/>
    </row>
  </sheetData>
  <mergeCells count="13">
    <mergeCell ref="K1:T1"/>
    <mergeCell ref="Q7:S7"/>
    <mergeCell ref="T7:V7"/>
    <mergeCell ref="E7:G7"/>
    <mergeCell ref="H7:J7"/>
    <mergeCell ref="K7:M7"/>
    <mergeCell ref="N7:P7"/>
    <mergeCell ref="A7:A8"/>
    <mergeCell ref="B7:D7"/>
    <mergeCell ref="A2:V2"/>
    <mergeCell ref="A3:V3"/>
    <mergeCell ref="A4:V4"/>
    <mergeCell ref="A5:V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2009-06-19T06:14:23Z</cp:lastPrinted>
  <dcterms:created xsi:type="dcterms:W3CDTF">2007-01-15T16:24:15Z</dcterms:created>
  <dcterms:modified xsi:type="dcterms:W3CDTF">2009-06-19T06:15:51Z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