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firstSheet="15" activeTab="25"/>
  </bookViews>
  <sheets>
    <sheet name="m-önk" sheetId="1" r:id="rId1"/>
    <sheet name="m-főbb jogcím" sheetId="2" r:id="rId2"/>
    <sheet name="felh. bev. int" sheetId="3" r:id="rId3"/>
    <sheet name="felh. bev." sheetId="4" r:id="rId4"/>
    <sheet name="műk.bev. int." sheetId="5" r:id="rId5"/>
    <sheet name="m.c.bev PH szf." sheetId="6" r:id="rId6"/>
    <sheet name="sajátos műk.bev" sheetId="7" r:id="rId7"/>
    <sheet name="tám, végl. pe.átv" sheetId="8" r:id="rId8"/>
    <sheet name="Gamesz műk bev szf" sheetId="9" r:id="rId9"/>
    <sheet name="felh. kiad. int." sheetId="10" r:id="rId10"/>
    <sheet name="felhalm. kiad." sheetId="11" r:id="rId11"/>
    <sheet name="műk. és egéb kiad. int." sheetId="12" r:id="rId12"/>
    <sheet name="Gamesz műk.kiad.szf" sheetId="13" r:id="rId13"/>
    <sheet name="m.c.kiad. PH szf." sheetId="14" r:id="rId14"/>
    <sheet name="mc. pe. átad" sheetId="15" r:id="rId15"/>
    <sheet name="tartalék" sheetId="16" r:id="rId16"/>
    <sheet name="m-ph" sheetId="17" r:id="rId17"/>
    <sheet name="int-összesen" sheetId="18" r:id="rId18"/>
    <sheet name="m-gamesz " sheetId="19" r:id="rId19"/>
    <sheet name="m-Bibó " sheetId="20" r:id="rId20"/>
    <sheet name="m-Illyés " sheetId="21" r:id="rId21"/>
    <sheet name="m-ovoda " sheetId="22" r:id="rId22"/>
    <sheet name="m-Teréz A " sheetId="23" r:id="rId23"/>
    <sheet name="m-Festetics" sheetId="24" r:id="rId24"/>
    <sheet name="int.tám" sheetId="25" r:id="rId25"/>
    <sheet name="pályázat" sheetId="26" r:id="rId26"/>
  </sheets>
  <definedNames>
    <definedName name="_xlnm.Print_Titles" localSheetId="3">'felh. bev.'!$7:$7</definedName>
    <definedName name="_xlnm.Print_Titles" localSheetId="10">'felhalm. kiad.'!$7:$8</definedName>
    <definedName name="_xlnm.Print_Titles" localSheetId="8">'Gamesz műk bev szf'!$8:$9</definedName>
    <definedName name="_xlnm.Print_Titles" localSheetId="12">'Gamesz műk.kiad.szf'!$7:$8</definedName>
    <definedName name="_xlnm.Print_Titles" localSheetId="14">'mc. pe. átad'!$8:$8</definedName>
    <definedName name="_xlnm.Print_Titles" localSheetId="16">'m-ph'!$8:$9</definedName>
    <definedName name="_xlnm.Print_Titles" localSheetId="25">'pályázat'!$6:$7</definedName>
    <definedName name="_xlnm.Print_Titles" localSheetId="7">'tám, végl. pe.átv'!$7:$7</definedName>
  </definedNames>
  <calcPr fullCalcOnLoad="1"/>
</workbook>
</file>

<file path=xl/sharedStrings.xml><?xml version="1.0" encoding="utf-8"?>
<sst xmlns="http://schemas.openxmlformats.org/spreadsheetml/2006/main" count="1863" uniqueCount="989">
  <si>
    <t xml:space="preserve">          d.) Támogatás értékű felhalmozási pénzeszköz-átvétel</t>
  </si>
  <si>
    <t xml:space="preserve">          e.) Áht-n kívüli felhalmozási pénzeszköz-átvétel</t>
  </si>
  <si>
    <t>Háziorvosi Szolgálat</t>
  </si>
  <si>
    <t>-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</si>
  <si>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</si>
  <si>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</si>
  <si>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</si>
  <si>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</si>
  <si>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</si>
  <si>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</si>
  <si>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</si>
  <si>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>Polgármesteri Hivatala</t>
  </si>
  <si>
    <t xml:space="preserve">     h.) Működési támogatás intézmények részére</t>
  </si>
  <si>
    <t xml:space="preserve">     g.) Felhalmozási támogatás intézmények részére</t>
  </si>
  <si>
    <t xml:space="preserve">          II/1.   GAMESZ</t>
  </si>
  <si>
    <t xml:space="preserve">          II/2.   Bibó István AGSZ</t>
  </si>
  <si>
    <t xml:space="preserve">          II/3.   Illyés Gyula Általános és Művészeti Iskola</t>
  </si>
  <si>
    <t xml:space="preserve">          II/4.   Brunszvik Teréz Napközi Otthonos Óvoda</t>
  </si>
  <si>
    <r>
      <t xml:space="preserve">          </t>
    </r>
    <r>
      <rPr>
        <i/>
        <sz val="12"/>
        <rFont val="Times New Roman"/>
        <family val="1"/>
      </rPr>
      <t>Működési támogatás intézmények részére összesen:</t>
    </r>
  </si>
  <si>
    <t xml:space="preserve">      a.2.) Értékpapír-beváltás forgatási célú</t>
  </si>
  <si>
    <t xml:space="preserve">          Gyerekszegénység elleni nyári gyermekétkeztetés</t>
  </si>
  <si>
    <t xml:space="preserve">      a.)Finanszírozási kiadások</t>
  </si>
  <si>
    <t>Hévíz gyógyhely városközpont közműtérkép</t>
  </si>
  <si>
    <t xml:space="preserve">   Helyi adók, pótlék, bírság</t>
  </si>
  <si>
    <t xml:space="preserve">   Lakbér, talajterhelési díj</t>
  </si>
  <si>
    <t>Gamesz és részben önálló intézményei</t>
  </si>
  <si>
    <t>II/1.  GAMESZ</t>
  </si>
  <si>
    <t>ÁHT-n kívüli műk. célú pénzeszk. átadás össz.</t>
  </si>
  <si>
    <t>P. H. tám. értékű és ÁHT-n kívüli m. c. pe.-átadás ö.:</t>
  </si>
  <si>
    <t>ÁHT-n kívüli működési c. pénzeszk. átadás mindösszesen:</t>
  </si>
  <si>
    <t>36.</t>
  </si>
  <si>
    <t xml:space="preserve">Pályázat </t>
  </si>
  <si>
    <t>azonosítója</t>
  </si>
  <si>
    <t>címe</t>
  </si>
  <si>
    <t>Normatív kötött állami hozzájárulás</t>
  </si>
  <si>
    <t xml:space="preserve">     d.) Előző évi központi költségvetési kiegészítések</t>
  </si>
  <si>
    <t>Normatív kötött állami hozzájárulás összesen:</t>
  </si>
  <si>
    <t>GAMESZ támogatás értékű működési pénzeszköz-átvétel ö.:</t>
  </si>
  <si>
    <t>Támogatás értékű működési pénzeszköz-átvétel:</t>
  </si>
  <si>
    <t>Támogatás értékű működési pénzeszköz-átvétel összesen:</t>
  </si>
  <si>
    <t>Társult önkormányzatok orvosi ügyeleti kiadásokhoz hozzájárulás</t>
  </si>
  <si>
    <t>Társult önkormányzatok gyepmesteri tevékenység kiadásaihoz hozzájár.</t>
  </si>
  <si>
    <t>Egészségügyi Pénztár támogatása orvosi ügyeletre</t>
  </si>
  <si>
    <t>Teréz Anya  Szociális Integrált Intézmény</t>
  </si>
  <si>
    <t>Bibó I. Gimnáziumért Alapítvány</t>
  </si>
  <si>
    <t>Vindornyaszőlős Önkorm. iskolabusz kistérségi forrásból</t>
  </si>
  <si>
    <r>
      <t>Gépjármű-várakozóhely Építési Alap</t>
    </r>
    <r>
      <rPr>
        <sz val="12"/>
        <color indexed="10"/>
        <rFont val="Times New Roman"/>
        <family val="1"/>
      </rPr>
      <t xml:space="preserve"> </t>
    </r>
  </si>
  <si>
    <t>Szennyvízelvezetés- és kezelés</t>
  </si>
  <si>
    <t xml:space="preserve">          a.) Tárgyi eszközök, immateriális javak értékesítése</t>
  </si>
  <si>
    <t>72.</t>
  </si>
  <si>
    <t>73.</t>
  </si>
  <si>
    <t>74.</t>
  </si>
  <si>
    <t>75.</t>
  </si>
  <si>
    <t>76.</t>
  </si>
  <si>
    <t>77.</t>
  </si>
  <si>
    <t>78.</t>
  </si>
  <si>
    <t>79.</t>
  </si>
  <si>
    <t>Szabad Zöldek Egyesülete (Nagykanizsa)</t>
  </si>
  <si>
    <t>ÁHT-n kívüli működési célú  pénzeszköz-átvétel</t>
  </si>
  <si>
    <t>ÁHT-n kívüli működési c. pénzeszköz átvétel</t>
  </si>
  <si>
    <t>ÁHT-n kívüli működési c. pénzeszköz átvétel ö:</t>
  </si>
  <si>
    <t>célja</t>
  </si>
  <si>
    <t>KT hat. száma</t>
  </si>
  <si>
    <t>Beruházás bekerülési értéke</t>
  </si>
  <si>
    <t>Pályázott összeg</t>
  </si>
  <si>
    <t>Önerő</t>
  </si>
  <si>
    <t>Nyugat-dunántúli Operatív Program</t>
  </si>
  <si>
    <t>103/2007. (VII. 10.)</t>
  </si>
  <si>
    <t>Alapszintű közszolgáltatások fejlesztésének támogatása</t>
  </si>
  <si>
    <t>Orvosi rendelő (Hévíz, József A. u. 2.) akadálymentesítése</t>
  </si>
  <si>
    <t>Támogatási intenzitás (%)</t>
  </si>
  <si>
    <t>Adatok e Ft-ban</t>
  </si>
  <si>
    <t>Önerő forrása</t>
  </si>
  <si>
    <t>Pályázati alap</t>
  </si>
  <si>
    <t>Polgármesteri Hivatal:</t>
  </si>
  <si>
    <t>Támogatás értékű bevétel</t>
  </si>
  <si>
    <t>Polgármesteri Hivatal támogatás értékű bevétel ö.:</t>
  </si>
  <si>
    <t>Polgármesteri  Hivatal működési célú pénzeszköz-átvétel ö.:</t>
  </si>
  <si>
    <t>GAMESZ:</t>
  </si>
  <si>
    <t>Munkaügyi Kp. (közhasznú munka tám.)</t>
  </si>
  <si>
    <t>Bibó István AGSZ</t>
  </si>
  <si>
    <t>Pénzügyi mérlege (e Ft)</t>
  </si>
  <si>
    <t xml:space="preserve">BEVÉTELEK    </t>
  </si>
  <si>
    <t>1. Felhalmozási bevétel</t>
  </si>
  <si>
    <t>a.) Tárgyi eszközök ért., immateriális javak ért.</t>
  </si>
  <si>
    <t>b.) Támogatás, végleges pénzeszköz átvétel felhalmozásra</t>
  </si>
  <si>
    <t xml:space="preserve">    b/1. Támogatás értékű felhalmozási pénzeszköz-átvétel</t>
  </si>
  <si>
    <t xml:space="preserve">    b/2. ÁHT-n kívüli felhalmozási pénzeszköz-átvétel</t>
  </si>
  <si>
    <t xml:space="preserve">    b/3. Támogatás felügyeleti szervtől</t>
  </si>
  <si>
    <t>Felhalmozási pénzforgalmi bevétel összesen:</t>
  </si>
  <si>
    <t>c.) Pénzforgalom nélküli bevételek</t>
  </si>
  <si>
    <t xml:space="preserve">     Fejlesztési célú pénzmaradvány</t>
  </si>
  <si>
    <t>Hévíz gyógyhely városközpont rehabilitációja megvalósíthatósági tanulmányterv</t>
  </si>
  <si>
    <t>Orvosi rendelő akadálymentesítése</t>
  </si>
  <si>
    <t xml:space="preserve">Illyés Gyula Általános és Művészeti Iskola geotermikus energia tervdokumentáció </t>
  </si>
  <si>
    <t>Települési Környezetvédelmi program és Helyi Hulladékgazd. terv felülvizsgálata</t>
  </si>
  <si>
    <t>Közvilágítás bővítése: Dombi sétány, Martinovics u., Petőfi u-ból induló lépcsősor, Budai Nagy Antal u.</t>
  </si>
  <si>
    <t xml:space="preserve">Közlekedési koncepció </t>
  </si>
  <si>
    <t>Bartók Béla u III. szakasz (déli ág) út felújítása</t>
  </si>
  <si>
    <t xml:space="preserve">Polgármesteri Hivatal akadálymentesítése (főbejárat átép. mosdók átalakítása) </t>
  </si>
  <si>
    <t>Martinovics utcai járdaépítés</t>
  </si>
  <si>
    <t>Jókai utca út, járda, csapadékvíz csatorna felújítása</t>
  </si>
  <si>
    <t>Római utca járda tervezés</t>
  </si>
  <si>
    <t>Csokonai utca szennyvízcsatorna tervezése</t>
  </si>
  <si>
    <t>Büki utca csapadékvíz rendezése, zárt rendszer kiépítése</t>
  </si>
  <si>
    <t>Egregyi utca járda felújítás tervezése</t>
  </si>
  <si>
    <t>2 db 600 literes hűtőszekrény vásárlás</t>
  </si>
  <si>
    <t>1 db szeletelőgép beszerzése</t>
  </si>
  <si>
    <t>Szakképzési évfolyam részére szakmai eszköz beszerzés</t>
  </si>
  <si>
    <t>Mosogatógép beszerzés</t>
  </si>
  <si>
    <t>III. Felhalmozási és tőke jellegű bevételek</t>
  </si>
  <si>
    <t xml:space="preserve">    1. Tárgyi eszközök, immateriális javak értékesítése</t>
  </si>
  <si>
    <t xml:space="preserve">    2. Önkormányzat sajátos felhalmozási és tőkebevételei</t>
  </si>
  <si>
    <t xml:space="preserve">    3. Pénzügyi befektetések bevételei</t>
  </si>
  <si>
    <t>IV. Támogatás értékű bevétel</t>
  </si>
  <si>
    <t xml:space="preserve">    1. Támogatás értékű működési bevétel</t>
  </si>
  <si>
    <t xml:space="preserve">               Ebből: társadalombiztosítási alapból átvett pénzeszköz</t>
  </si>
  <si>
    <t xml:space="preserve">    2. Támogatás értékű felhalmozási bevétel</t>
  </si>
  <si>
    <t xml:space="preserve">          d.) Központosított állami támogatás</t>
  </si>
  <si>
    <t xml:space="preserve">          e.) Támogatás értékű felhalmozási pénzeszköz-átvétel</t>
  </si>
  <si>
    <t xml:space="preserve">          f.) Áht-n kívüli felhalmozási pénzeszköz-átvétel</t>
  </si>
  <si>
    <t xml:space="preserve">          g.) Felhalmozási kölcsön-visszatérülés</t>
  </si>
  <si>
    <t xml:space="preserve">          h.) Pénzforgalom nélküli bevétel, felhalmozási pénzmaradvány</t>
  </si>
  <si>
    <t>Er. ei.</t>
  </si>
  <si>
    <t>Mód. ei.</t>
  </si>
  <si>
    <t>2009. I. félévi beszámoló</t>
  </si>
  <si>
    <t>I.      Polgármesteri hiv.</t>
  </si>
  <si>
    <t>2009. évi er. ei.</t>
  </si>
  <si>
    <t>Telj. %.</t>
  </si>
  <si>
    <t>Brunszvik T.N.O.Ó Egregy infrastruktúra fejl. Önkorm. Min.</t>
  </si>
  <si>
    <t>Központosított állami támogatás összesen:</t>
  </si>
  <si>
    <t>Támogatás értékű felhalmozási pénzeszköz átvétel felújításra</t>
  </si>
  <si>
    <t>Tám. ért. felhalmozási pénzeszk. átvétel felújításra össz.:</t>
  </si>
  <si>
    <t>Támogatás értékű felhalmozási pénzeszköz átvétel beruházásra</t>
  </si>
  <si>
    <t>Polgármesteri  Hivatal szervezetfejlesztése (ÁROP 1.2.A/2-2008.)</t>
  </si>
  <si>
    <t>Tám. ért. felhalmozási pénzeszköz átvétel beruházásra össz.:</t>
  </si>
  <si>
    <t>II/5. Teréz Anya Szoc. Integrált Int-</t>
  </si>
  <si>
    <t>II/6. Gróf I. Festetics Gy. Műv. Kp.</t>
  </si>
  <si>
    <t>II/4. Brunszvik T. N. O. Óvoda</t>
  </si>
  <si>
    <t>Működési célú és egyéb bev. összesen:</t>
  </si>
  <si>
    <t>EU parlamenti választás</t>
  </si>
  <si>
    <t xml:space="preserve">   Központosított állami támogatás</t>
  </si>
  <si>
    <t>Óvodai nevelés</t>
  </si>
  <si>
    <t>Általános iskolai oktatás, nevelés</t>
  </si>
  <si>
    <t>2008. I. félévi telj.</t>
  </si>
  <si>
    <t>Önk.-i Min. Magyar Borok Ünnepnapjai Hévízen és kistérségében</t>
  </si>
  <si>
    <t>Ált. iskolai nappali rendszerű nev., oktatás</t>
  </si>
  <si>
    <t>Pénzeszköz átadás összevontan</t>
  </si>
  <si>
    <t>Felújításra</t>
  </si>
  <si>
    <t>Beruházásra</t>
  </si>
  <si>
    <t>II/3.  Illyés Gyula Ált. és Műv. I.</t>
  </si>
  <si>
    <t>II/5.  Teréz A. Szoc. Integr. Int.</t>
  </si>
  <si>
    <t>II/6.  Gróf I. Festetics Gy. Műv. Kp.</t>
  </si>
  <si>
    <t>Brunszvik T. Napközi O. Óvoda Egregyi u. épület infrastruktúra fejl. (tetőfelújítás, szigetelés)</t>
  </si>
  <si>
    <t>3.) Finanszírozási műveletek</t>
  </si>
  <si>
    <t>4.) Pénzforgalom nélküli kiadás (tartalék)</t>
  </si>
  <si>
    <t>5.) Függő kiadás</t>
  </si>
  <si>
    <t>Szabó L.  utca, Vajda Á. utca felújításának terv., kivit.  (1+1 Ft pályázat)</t>
  </si>
  <si>
    <t>Polgármesteri Hivatal szervezetfejlesztéséhez szükséges szoftver</t>
  </si>
  <si>
    <t>Hévíz gyógyhely városközpont rehabilitációja</t>
  </si>
  <si>
    <t>Babócsay utcai szennyvíz csatorna építés</t>
  </si>
  <si>
    <t>Orvosi rendelő lift beruházás</t>
  </si>
  <si>
    <t>Légkondicionáló berendezés (rendszergazda)</t>
  </si>
  <si>
    <t>Okmányirodai beléptető rendszer</t>
  </si>
  <si>
    <t>Eon közműfejlesztési hozzájárulás beruházásra (Martinovics utca)</t>
  </si>
  <si>
    <t>Hévízi Önkéntes Tűzoltó Egyesület felújításra</t>
  </si>
  <si>
    <t>Támogatás értékű felhalmozási pénzeszköz átadás</t>
  </si>
  <si>
    <t>Polgár Város Polgármesteri Hivatal felújításra</t>
  </si>
  <si>
    <t>Támogatás értékű felhalmozási pénzeszköz átadás összesen:</t>
  </si>
  <si>
    <t>Felhalmozási kölcsön nyújtása lakosságnak</t>
  </si>
  <si>
    <t>Felhalmozási kölcsön nyújtása önkormányzati dolgozóknak</t>
  </si>
  <si>
    <t>Felhalmozási kölcsön nyújtása összesen:</t>
  </si>
  <si>
    <t>Parkolási szoftver</t>
  </si>
  <si>
    <t>Fénymásoló beszerzés</t>
  </si>
  <si>
    <t>Támogatás értékű pénzeszköz átadás:</t>
  </si>
  <si>
    <t xml:space="preserve">Önkormányzati felhalmozási kiadások mindösszesen: </t>
  </si>
  <si>
    <t>Eredeti előirányzat</t>
  </si>
  <si>
    <t>Nettó</t>
  </si>
  <si>
    <t>Áfa</t>
  </si>
  <si>
    <t>Bruttó</t>
  </si>
  <si>
    <t>Módosított előirányzat</t>
  </si>
  <si>
    <t>2009. I. félévi teljesítés</t>
  </si>
  <si>
    <t>II/3. Illyés Gy. Ált. és Műv. I.</t>
  </si>
  <si>
    <t>II/4. Brunszvik T.N.O.Ó.</t>
  </si>
  <si>
    <t>II/5. Teréz A. Szoc. Integr. Int.</t>
  </si>
  <si>
    <t>II/6. Gróf I. Festetics Gy.M.Kp.</t>
  </si>
  <si>
    <t>Működési c. kiadások össz.:</t>
  </si>
  <si>
    <t>EU parlamenti választások</t>
  </si>
  <si>
    <t>Könyv és zenemű kiadás</t>
  </si>
  <si>
    <t>Általános iskolai oktatás, nev.</t>
  </si>
  <si>
    <t>Gimnáziumi oktatás, nev.</t>
  </si>
  <si>
    <t>Támogatás értékű és ÁHT-n kívüli működési pénzeszköz-átadás keretének felosztása</t>
  </si>
  <si>
    <t>Bursa Hungarica ösztöndíj 178/2008.(XI.19.) KT. hat.</t>
  </si>
  <si>
    <t>Balatoni Isover Vívóklub (Keszthely)</t>
  </si>
  <si>
    <t>1/d/2. számú melléklet</t>
  </si>
  <si>
    <t>Következő képviselő-testületi ülésen felosztható keret</t>
  </si>
  <si>
    <t>Hévízen és kistérségében a Reneszánsz év jegyében 2008. év</t>
  </si>
  <si>
    <t>Támogatás értékű műk. célú pénzeszk. átadás mindösszesen:</t>
  </si>
  <si>
    <t>Támogatás értékű és ÁHT-n kívüli m. c. pe. átadás mindösszesen:</t>
  </si>
  <si>
    <t>1/d/3. számú melléklet</t>
  </si>
  <si>
    <t>2009. I. félévi beszámoló működési célú és egyéb kiadások</t>
  </si>
  <si>
    <t xml:space="preserve">          g.) Pénzforgalom nélküli bev., felhalm.-i pénzmaradvány</t>
  </si>
  <si>
    <t>Illyés Gyula Ált. és Műv. Isk.</t>
  </si>
  <si>
    <t>Brunszvik T. Napközi Otth. Ó.</t>
  </si>
  <si>
    <t>Teréz Anya Szoc. Integr. Int.</t>
  </si>
  <si>
    <t xml:space="preserve">Er. ei. </t>
  </si>
  <si>
    <t>Hévíz Város Önkormányzata által a 2009. évben benyújtott, valamint a 2009. évet érintő folyamatban lévő pályázatok alakulása</t>
  </si>
  <si>
    <t>Átutalás időpontja</t>
  </si>
  <si>
    <t>ÁROP-1.A.2/A-2008-0147</t>
  </si>
  <si>
    <t>Pozitív előzetes pályázati döntés</t>
  </si>
  <si>
    <t>Egészségügyi minisztérium</t>
  </si>
  <si>
    <t>333/2009-0017 NÜF</t>
  </si>
  <si>
    <t xml:space="preserve">Kistelepülésen lakók komplex népegészségügyi szűrés elősegítése </t>
  </si>
  <si>
    <t>Kistelepülésen lakók komplex népegészségügyi szűrés elősegítése</t>
  </si>
  <si>
    <t>333-157/2009-001 NÜF</t>
  </si>
  <si>
    <t>Polgármestei Hivatal összesen: (2007-2008.)</t>
  </si>
  <si>
    <t>2009. évben benyújtott pályázatok</t>
  </si>
  <si>
    <t>Nemzeti Kulturális Alap</t>
  </si>
  <si>
    <t>191/2008. (XI. 25.) KT. hat.</t>
  </si>
  <si>
    <t>Veszélyeztetett műemlékek állagmegóvása</t>
  </si>
  <si>
    <t>Egregyi Árpádkori templom állatmegóvása</t>
  </si>
  <si>
    <t>felújítási előirányzat</t>
  </si>
  <si>
    <t>Nem nyert</t>
  </si>
  <si>
    <t>4/2009. (I. 29.) KT. hat.</t>
  </si>
  <si>
    <t>TÁMOP 3.1.4/08/02.-2009-0134</t>
  </si>
  <si>
    <t>Kompetencia alapú oktatás egyenlő hozzáférés</t>
  </si>
  <si>
    <t>Brunszvik Teréz N. O. Óvoda (egregyi sugárúti telephely) Illyés Gyula Ált. és Műv. Isk., Bibó István AGSZ</t>
  </si>
  <si>
    <t>Ny-dunántúli Regionális Fejl. Tanács</t>
  </si>
  <si>
    <t>116/2009.(V.26.) KT. hat.</t>
  </si>
  <si>
    <t>TEUT 2009.</t>
  </si>
  <si>
    <t>Útburkolat korszerűsítés</t>
  </si>
  <si>
    <t>Szabó L., Vajda Á. u. útburkolat felújítás</t>
  </si>
  <si>
    <t>Közoktatási intézmények infrastruktúra fejlesztése</t>
  </si>
  <si>
    <t>Brunszvik Teréz N. O. Óvoda - Egregyi telephely</t>
  </si>
  <si>
    <t>Helyi Önkormányzatok fenntartásában lévő sportlétesítmények felújítása</t>
  </si>
  <si>
    <t>Tornacsarnok vizes és nem vizes helyiségeinek felújítása</t>
  </si>
  <si>
    <t>117/2009.(V.26.) KT hat.</t>
  </si>
  <si>
    <t>CÉDE 2009.</t>
  </si>
  <si>
    <t>Játszótér korszerűsítés</t>
  </si>
  <si>
    <t>Zrínyi utcai játszótér felújítás</t>
  </si>
  <si>
    <t>beruházás előirányzat</t>
  </si>
  <si>
    <t>Sajátos nev.ig.gyermekekkel, tanulókkal foglalkozó gyógypedagógiai pótlékra jogosultak tám. és az osztályfőnöki pótlékra jogosultak támogatása</t>
  </si>
  <si>
    <t>Osztályfőnöki pótlékra jogosultak támogatása</t>
  </si>
  <si>
    <t>Polgármestei Hivatal összesen: (2009.)</t>
  </si>
  <si>
    <t>Magyar Mozgókép Közalapítvány</t>
  </si>
  <si>
    <t>Art mozi termek 2009. évi üzemeltetési tevékenységének normatív támogatása</t>
  </si>
  <si>
    <t>Fontana mozi magyar és art besorolású filmek vetétésének normatív támogatása 2009. évre</t>
  </si>
  <si>
    <t>Nemzeti Kulturális Alap - Mozgókép szakmai Kollégium</t>
  </si>
  <si>
    <t>XII. Előző évi kp-i költségvetési kiegészítések igénybevétele</t>
  </si>
  <si>
    <t>Fontana Filmszínház közösségkapcsolatainak bővítése</t>
  </si>
  <si>
    <t>Fontana Filmszínház reklámlehetőségeinek bővítése</t>
  </si>
  <si>
    <t>Miniszterelnöki Hivatal</t>
  </si>
  <si>
    <t>KIHOP-2008.</t>
  </si>
  <si>
    <t>Információs társadalom és tudásalapú gazdaság fejlesztése, az elektronikus közszolgáltatások megvalósítása</t>
  </si>
  <si>
    <t>E-Közigazgatás népszerűsítése Hévízen könyvtári környezetben</t>
  </si>
  <si>
    <t>TSz/339/KIHOP-2008</t>
  </si>
  <si>
    <t xml:space="preserve"> Gróf. I. Festetics György Művelődési Központ összesen: (2009.)</t>
  </si>
  <si>
    <t>Felhalmozási célú bevétel mindösszesen:</t>
  </si>
  <si>
    <t>Támogatás felügyeleti szervtől felhalmozásra:</t>
  </si>
  <si>
    <t>Támogatás felügyeleti szervtől</t>
  </si>
  <si>
    <t>Hévíz Szabályozási Tervének módosítása</t>
  </si>
  <si>
    <t>Felhalmozási kölcsön nyújtása</t>
  </si>
  <si>
    <t>Sorszám</t>
  </si>
  <si>
    <t>V. Intézményen belüli pénzeszköz átvétel</t>
  </si>
  <si>
    <t>Halmozódás nélküli és felhalmozási célú pénzmaradvány nélküli felhalmozási célú bevétel önk. mindösszesen:</t>
  </si>
  <si>
    <t>Közterület figyelő kamera beszerzése 2 db Móricz Zsigmond u - Fecske u. elágazáshoz, Egregyi u. Zrinyi u. elágazóhoz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</si>
  <si>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</si>
  <si>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</si>
  <si>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</si>
  <si>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</si>
  <si>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</si>
  <si>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</si>
  <si>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</si>
  <si>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</si>
  <si>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</si>
  <si>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Déli elkerülő út tanulmányi terve</t>
  </si>
  <si>
    <t>Brunszvik T.N.O.Ó. Sugár u. épület bővítése, akadálymentesítése I. ütem</t>
  </si>
  <si>
    <t>Játszótérfejlesztés</t>
  </si>
  <si>
    <t>Immateriális javak vásárlása összesen:</t>
  </si>
  <si>
    <t>XI. Függő bevételek (-)</t>
  </si>
  <si>
    <t>Észak-nyugati városrész csapadékvíz-csatorna ép. I. ütem (befogadótól Kisfaludy utcáig)</t>
  </si>
  <si>
    <t>Illyés Gyula Általános és Művészeti Iskola fűtés- és világításkorszerűsítés, főépület és tornaterem összekötő folyosó felújítása</t>
  </si>
  <si>
    <t>II/4.  Brunszvik T. N. O. Óvoda</t>
  </si>
  <si>
    <t>Árpád kori templom és a Római kori villa állagmegóvása</t>
  </si>
  <si>
    <t>Út, járda, csapadékcsatorna felújítása</t>
  </si>
  <si>
    <t>Épületfelújítás</t>
  </si>
  <si>
    <t>Városfejlesztési feladatok érdekében tartalék</t>
  </si>
  <si>
    <t xml:space="preserve">működési célú és egyéb bevételek  </t>
  </si>
  <si>
    <t>Gamesz és részben önállóan gazd. Int. Működési c. pe. átv.összesen</t>
  </si>
  <si>
    <t>saját erő</t>
  </si>
  <si>
    <t>Rendszeres pénzbeli ellátás</t>
  </si>
  <si>
    <t>II/1. Gazdasági Műszaki Ellátó Szervezete</t>
  </si>
  <si>
    <t>II/2. Bibó István Alternatív Gimnázium és Szakközépiskola</t>
  </si>
  <si>
    <t>Illyés Gyula Általános és Művészeti Iskola</t>
  </si>
  <si>
    <t xml:space="preserve">     d.) Előző évi központi ktg.i kiegészítések</t>
  </si>
  <si>
    <t xml:space="preserve">     e.) Pénzforgalom nélküli bevétel, működési pénzmaradvány</t>
  </si>
  <si>
    <t xml:space="preserve">     e.) Felhalmozási kölcsön nyújtása</t>
  </si>
  <si>
    <t xml:space="preserve">       SZJA 8%, adóerőképesség miatti elvonás</t>
  </si>
  <si>
    <t xml:space="preserve">   Átengedett központi adók</t>
  </si>
  <si>
    <t xml:space="preserve">       Gépjárműadó</t>
  </si>
  <si>
    <r>
      <t xml:space="preserve">Hévízi Kist. Önkorm. Többcélú Társ. részére </t>
    </r>
    <r>
      <rPr>
        <sz val="11"/>
        <rFont val="Times New Roman"/>
        <family val="1"/>
      </rPr>
      <t>tagdíj</t>
    </r>
  </si>
  <si>
    <t>Non-profit szervezetek részére felhasználható keret</t>
  </si>
  <si>
    <t>89.</t>
  </si>
  <si>
    <t>Óvodai nev., isk., életm. felk.</t>
  </si>
  <si>
    <t>Katedra Nyelviskola</t>
  </si>
  <si>
    <t>Könyvkiadás támogatása Zigler nyomda 26/2009.(II.24.)</t>
  </si>
  <si>
    <t>Rogner Hotel &amp; Spa Lotus Therme</t>
  </si>
  <si>
    <t>H.és Térség Kamarai Tag.Kulturális Alapítvány 26/2009. (II.24.)</t>
  </si>
  <si>
    <t>Pelso Kung-Fu Sportegyes. (K.hely) 26/2009.(II.24)</t>
  </si>
  <si>
    <t xml:space="preserve">    1. Finanszírozási bevétel befektetés célú</t>
  </si>
  <si>
    <t xml:space="preserve">    2. Finanszírozási bevétel forgatási célú</t>
  </si>
  <si>
    <t>3/1. számú melléklet</t>
  </si>
  <si>
    <t>3/2. számú melléklet</t>
  </si>
  <si>
    <t>3/3. számú melléklet</t>
  </si>
  <si>
    <t>3/4. számú melléklet</t>
  </si>
  <si>
    <t>3/5. számú melléklet</t>
  </si>
  <si>
    <t>BEVÉTELEK  mindösszesen:</t>
  </si>
  <si>
    <t>1. Felhalmozási kiadás</t>
  </si>
  <si>
    <t xml:space="preserve">         2.3. Bírságok, pótlékok és egyéb sajátos bevételek</t>
  </si>
  <si>
    <t>II. Támogatások</t>
  </si>
  <si>
    <t xml:space="preserve">    1. Önkormányzat költségvetési támogatása</t>
  </si>
  <si>
    <t xml:space="preserve">         1.1. Normatív hozzájárulások</t>
  </si>
  <si>
    <t xml:space="preserve">         1.2. Központosított előirányzatok</t>
  </si>
  <si>
    <t xml:space="preserve">         1.3. Normatív kötött felhasználású támogatások</t>
  </si>
  <si>
    <t xml:space="preserve">    1. Működési célú hitel felvétele</t>
  </si>
  <si>
    <t xml:space="preserve">    1. Előző évi előirányzat-maradvány, pénzmaradvány igénybevétele</t>
  </si>
  <si>
    <t>BEVÉTELEK MINDÖSSZESEN:</t>
  </si>
  <si>
    <t xml:space="preserve">    1. Felhalmozási célú pénzeszköz átvétel</t>
  </si>
  <si>
    <t xml:space="preserve">    2. Működési célú pénzeszköz átvétel</t>
  </si>
  <si>
    <t>Normatív állami támogatás</t>
  </si>
  <si>
    <t>Állami támogatás összesen:</t>
  </si>
  <si>
    <t>Központosított állami támogatás</t>
  </si>
  <si>
    <t>5. számú melléklet</t>
  </si>
  <si>
    <t>5.) Pénzforgalom nélküli  kiadás (tartalék)</t>
  </si>
  <si>
    <t>GAMESZ és részben önállóan gazdálkodó int. felhalmozási kiadások összesen:</t>
  </si>
  <si>
    <t>Felügyeleti szervtől felhalmozási célra átadott támogatás (-)</t>
  </si>
  <si>
    <t>c.) Dologi jellegű kiadás, egyéb folyó kiadás</t>
  </si>
  <si>
    <t>Pénzforgalmi kiadás összesen:</t>
  </si>
  <si>
    <t>3. Pénzforgalom nélküli kiadás</t>
  </si>
  <si>
    <t>a.) Tartalék</t>
  </si>
  <si>
    <t>KIADÁSOK  mindösszesen:</t>
  </si>
  <si>
    <r>
      <t>2.) Működési célú kiadás</t>
    </r>
    <r>
      <rPr>
        <sz val="12"/>
        <rFont val="Times New Roman"/>
        <family val="1"/>
      </rPr>
      <t xml:space="preserve"> </t>
    </r>
  </si>
  <si>
    <t>1/1. számú melléklet</t>
  </si>
  <si>
    <t>I. Működési bevételek</t>
  </si>
  <si>
    <t xml:space="preserve">    1. Intézményi működési bevételek</t>
  </si>
  <si>
    <t xml:space="preserve">    2. Önkormányzat sajátos működési bevételei</t>
  </si>
  <si>
    <t xml:space="preserve">         2.1. Helyi adók</t>
  </si>
  <si>
    <t xml:space="preserve">         2.2. Átengedett központi adók</t>
  </si>
  <si>
    <t>Sorsz.</t>
  </si>
  <si>
    <t>1.</t>
  </si>
  <si>
    <t>2.</t>
  </si>
  <si>
    <t>Egészségügyi ellátás egyéb feladatai</t>
  </si>
  <si>
    <t>Egészségügyi ellátás egyéb fel.</t>
  </si>
  <si>
    <t>Csuti Antal Sportklub</t>
  </si>
  <si>
    <t>Keszthelyi Kilóméterek Egyesülete</t>
  </si>
  <si>
    <t>Zaláért Egyesület</t>
  </si>
  <si>
    <t>Zala Termálvölgye Egyesület</t>
  </si>
  <si>
    <t>Körzeti Tűzoltó Egyesület Letenye</t>
  </si>
  <si>
    <t>3.</t>
  </si>
  <si>
    <t>4.</t>
  </si>
  <si>
    <t>5.</t>
  </si>
  <si>
    <t>Bibó István AGSZ felhalmozási kiadás összesen:</t>
  </si>
  <si>
    <t>Pénzmaradvány</t>
  </si>
  <si>
    <t>Gamesz és részben önállóan gazd. int. ÁHT-n kívüli műk. c. pe. átv.</t>
  </si>
  <si>
    <t>Gamesz és részben önállóan gazd. int. támogatás értékű pe. átv. ö.:</t>
  </si>
  <si>
    <t>Mindösszesen támogatás értékű működési pe. átvétel</t>
  </si>
  <si>
    <t>Mindösszesen ÁHT-n kívüli működési pénzeszköz átvétel</t>
  </si>
  <si>
    <t>Teréz Anya Szociális Integrált Intézmény</t>
  </si>
  <si>
    <t>Szociális étkeztetés</t>
  </si>
  <si>
    <t>1/c/1. számú melléklet</t>
  </si>
  <si>
    <t>1/b. számú melléklet</t>
  </si>
  <si>
    <t>1/e. számú melléklet</t>
  </si>
  <si>
    <t>Teréz Anya Szociális Integrált Intézmény felhalmozási kiadások összesen:</t>
  </si>
  <si>
    <t>Szakképzés megsz.felk.isk.oktatás</t>
  </si>
  <si>
    <t>Bibó István AGSZ. műk. bev. össz.:</t>
  </si>
  <si>
    <t xml:space="preserve">                               </t>
  </si>
  <si>
    <t>II/3. Illyés Gy. Ált. és Műv. Iskola</t>
  </si>
  <si>
    <t>Illyés Gy. Ált. Isk. műk.bev.össz.:</t>
  </si>
  <si>
    <t>II/4. Brunszvik T. N. Otth. Óvoda</t>
  </si>
  <si>
    <t>Brunszvik T. N. Otth. Ó. műk. bev. össz:</t>
  </si>
  <si>
    <t>II/5. Teréz Anya Szoc. Integr. Int.</t>
  </si>
  <si>
    <t>Védőnői szolgálat</t>
  </si>
  <si>
    <t>Ápoló-gondozó otthoni intézményi ellátás</t>
  </si>
  <si>
    <t>Teréz Anya Szoc. I. I. műk. bev. össz.:</t>
  </si>
  <si>
    <t>II/9. Gróf I. Festetics Gy. Műv. Kp.</t>
  </si>
  <si>
    <t>Művelődési központok  házak tev.</t>
  </si>
  <si>
    <t>Egyéb szórakozt. és kultúrális tev.</t>
  </si>
  <si>
    <t>Közművelődési könyvtári tev.</t>
  </si>
  <si>
    <t>Gróf I. Festetics Gy. műk. bev. össz:</t>
  </si>
  <si>
    <t>GAMESZ és részben önálló</t>
  </si>
  <si>
    <t>gazd. int. működési bev. össz.:</t>
  </si>
  <si>
    <t>Intézményfinnanszírozás</t>
  </si>
  <si>
    <t>GAMESZ és int. műk. bev. mindössz:</t>
  </si>
  <si>
    <t xml:space="preserve">és részben önállóan gazdálkodó intézménye </t>
  </si>
  <si>
    <t>Szem. jutt. összesen</t>
  </si>
  <si>
    <t>Munk. terhelő járulékok</t>
  </si>
  <si>
    <t>Dologi és egyéb folyó kiad.</t>
  </si>
  <si>
    <t>Támogatás értékű és ÁHT-n kívüli pénzeszköz átadás</t>
  </si>
  <si>
    <t>Ell. pb. jutt.</t>
  </si>
  <si>
    <t>Kollégiumi intézményi étkeztetés</t>
  </si>
  <si>
    <t xml:space="preserve">     háziorvosi tevékenység (épület fenntart.)</t>
  </si>
  <si>
    <t xml:space="preserve">     anya-, gyermek- és csecsemővédelem</t>
  </si>
  <si>
    <t>Település hull. kez.</t>
  </si>
  <si>
    <t>GAMESZ műk. kiad. összesen:</t>
  </si>
  <si>
    <t>Diákotthoni kollégiumi szálláshely</t>
  </si>
  <si>
    <t>Nappali rendszerű gimn. nevelés oktatás</t>
  </si>
  <si>
    <t>Nappali rendszerű szakképzés megsz. fela.</t>
  </si>
  <si>
    <t>Bibó István AGSZ. műk. kiad. össz:</t>
  </si>
  <si>
    <t>II/3. Illyés Gyula Általános és Művészeti Isk.</t>
  </si>
  <si>
    <t>Napp. rend. ált. műv. megal. okt.</t>
  </si>
  <si>
    <t>Alapfokú műv. oktatás</t>
  </si>
  <si>
    <t>Napk. otth. tanulósz. ell. okt.</t>
  </si>
  <si>
    <t>Illyés Gyula Ált. és Műv. Isk. műk. kiad. össz.:</t>
  </si>
  <si>
    <t>II/4. Brunszvik Teréz N. Otth. Óvoda</t>
  </si>
  <si>
    <t>Óvodai nev. isk. életm. felk.</t>
  </si>
  <si>
    <t>Brunszvik T. Óvoda műk. kiad.  össz:</t>
  </si>
  <si>
    <t>Ápoló-gondozó otthoni ellátás</t>
  </si>
  <si>
    <t>Házi segítségnyújtás JR</t>
  </si>
  <si>
    <t>Egyéb szoc. és gyermekjóléti szolg.</t>
  </si>
  <si>
    <t>Teréz Anya Szoc. Integ. Int. műk. kiad. össz:</t>
  </si>
  <si>
    <t>Műv. közp. házak tev.</t>
  </si>
  <si>
    <t>Egyéb szórak. kult. tev.</t>
  </si>
  <si>
    <t>Közműv. könyvt. tev.</t>
  </si>
  <si>
    <t>Múzeumi tevékenység</t>
  </si>
  <si>
    <t>Gróf I. Festetics Gy. M. Kp. műk. kiad. össz:</t>
  </si>
  <si>
    <t>Előző évi költségvetési visszatérülés</t>
  </si>
  <si>
    <t>TÁMOP kompetencia alapú oktatás</t>
  </si>
  <si>
    <t>ÁROP pályázat polg hiv szervezetfejlesztés</t>
  </si>
  <si>
    <t>GAMESZ és int. műk. kiad. mindösszesen:</t>
  </si>
  <si>
    <t>VI. Véglegesen átvett pénzeszköz</t>
  </si>
  <si>
    <t>Építményadó</t>
  </si>
  <si>
    <t xml:space="preserve">Idegenforgalmi adó </t>
  </si>
  <si>
    <t>Iparűzési adó</t>
  </si>
  <si>
    <t>Helyi adók összesen:</t>
  </si>
  <si>
    <t>Gépjárműadó</t>
  </si>
  <si>
    <t>Összesen:</t>
  </si>
  <si>
    <t>Hévíz Város Önkormányzat</t>
  </si>
  <si>
    <t>Intézmény</t>
  </si>
  <si>
    <t>Összesen</t>
  </si>
  <si>
    <t>GAMESZ</t>
  </si>
  <si>
    <t>VII. Támogatási kölcsönök visszatérülése, igénybevétele, értékpapírok kibocsátásának bevétele</t>
  </si>
  <si>
    <t>VIII. Hitelek</t>
  </si>
  <si>
    <t>IX. Pénzforgalom nélküli bevételek</t>
  </si>
  <si>
    <t>X. Finanszírozási bevételek</t>
  </si>
  <si>
    <t>főbb jogcím-csoportonkénti részletezettségben</t>
  </si>
  <si>
    <t>Felhalmozási célú pénzmaradvány (-)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</si>
  <si>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</si>
  <si>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</si>
  <si>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</si>
  <si>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</si>
  <si>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</si>
  <si>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</si>
  <si>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</si>
  <si>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</si>
  <si>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</si>
  <si>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Területi igazgatási szervek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</si>
  <si>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</si>
  <si>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</si>
  <si>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</si>
  <si>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</si>
  <si>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</si>
  <si>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</si>
  <si>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</si>
  <si>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Önkormányzati Minisztérium</t>
  </si>
  <si>
    <t>34.</t>
  </si>
  <si>
    <t>35.</t>
  </si>
  <si>
    <t>37.</t>
  </si>
  <si>
    <t>Gépek, berendezések beszerzése</t>
  </si>
  <si>
    <t>Beruházás</t>
  </si>
  <si>
    <t>Gépek, berendezések beszerzése összesen:</t>
  </si>
  <si>
    <t>Beruházások összesen:</t>
  </si>
  <si>
    <t>Polgármesteri hivatal felhalmozási kiadásai összesen:</t>
  </si>
  <si>
    <t>kiadási tartalék</t>
  </si>
  <si>
    <t>Céltartalék</t>
  </si>
  <si>
    <t>Pályázati Alap</t>
  </si>
  <si>
    <t>Környezetvédelmi programtól adódó feladatok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</si>
  <si>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</si>
  <si>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</si>
  <si>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</si>
  <si>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</si>
  <si>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</si>
  <si>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</si>
  <si>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Működési célú pénzmaradvány</t>
  </si>
  <si>
    <t>Felhalmozási célú pénzmaradvány</t>
  </si>
  <si>
    <t>1/b/1. számú melléklet</t>
  </si>
  <si>
    <t xml:space="preserve">           Ápolási díj + munkáltatót terhelő járulék (24%-nak a 90%-a)</t>
  </si>
  <si>
    <t xml:space="preserve">          Jövedelemdifferenciálás miatti állami visszatérítés beruházás arányában</t>
  </si>
  <si>
    <t>Fejezeti kezelési pénzeszk. átvétel</t>
  </si>
  <si>
    <t xml:space="preserve">    Városi jegyző által működtetett szakértői bizottság támogatása</t>
  </si>
  <si>
    <t xml:space="preserve">    Népegészségügyi feladatok (szűrés)</t>
  </si>
  <si>
    <t xml:space="preserve">    Jelzőrendszeres házi segíts. ellátás bővítése Szociális Minisztériumtól</t>
  </si>
  <si>
    <t xml:space="preserve">    Mozgáskorlátozottak közl. támogatása</t>
  </si>
  <si>
    <t>Közalapítvány Dióskál Községért 26/2009. (II.24.)</t>
  </si>
  <si>
    <t>Ny-Balatoni Hegyközség Cserszegtomaj</t>
  </si>
  <si>
    <t>74/2009. (III.31.) KT. hat.</t>
  </si>
  <si>
    <t>35/2009. (II.24.) KT. hat.</t>
  </si>
  <si>
    <t>Balatoni Fejlesztési Tanács</t>
  </si>
  <si>
    <t>P-R-18/2009.</t>
  </si>
  <si>
    <t>II. Magyar Borok Ünnepnapjai Hévízen és Kistérségében</t>
  </si>
  <si>
    <t>Balaton Kiemelt Üdülőkörzetben 2009-ben megvalósuló kiemelt rendezvények támogatása</t>
  </si>
  <si>
    <t>2009. január 1. napjától 2009. július 31-ig</t>
  </si>
  <si>
    <t>3 évig 300 Ft/KW, 4-7 évig 260 Ft/KW, 8-11 évig 200 Ft/KW, 12-15. évig 160 Ft/KW, 16. és felette 120 Ft/KW</t>
  </si>
  <si>
    <t>Egyéb sajátos bevétel, lakbér</t>
  </si>
  <si>
    <t>II/5. Teréz Anya Szociális Int.Int.</t>
  </si>
  <si>
    <t>Támogatás értékű felhalmozási pénzeszköz átvétel</t>
  </si>
  <si>
    <t>Intézményfinanszírozás</t>
  </si>
  <si>
    <t xml:space="preserve">     c.) Támogatás értékű felhalmozási pénzeszköz-átadás</t>
  </si>
  <si>
    <t xml:space="preserve">     d.) ÁHT-n kívüli felhalmozási pénzeszköz-átadás</t>
  </si>
  <si>
    <t xml:space="preserve">     e) Felhalmozási kölcsön nyújtása</t>
  </si>
  <si>
    <t xml:space="preserve">     f.) Előző évi pénzmaradvány felügy. szerv. részére átadás</t>
  </si>
  <si>
    <t>II/3. Illyés Gyula Általános és Művészeti Iskola</t>
  </si>
  <si>
    <t>II/4. Brunszvik Teréz Napközi Otthonos Óvoda</t>
  </si>
  <si>
    <t>II/5. Teréz Anya Szociális Integrált Intézmény</t>
  </si>
  <si>
    <t>Támogatás önkormányzati forrásból</t>
  </si>
  <si>
    <t>Működési célú és egyéb bevételek összesen</t>
  </si>
  <si>
    <t>II. GAMESZ és részben önállóan gazd. int. ö.:</t>
  </si>
  <si>
    <t>Eon közműfejlesztési hozzájárulás (Martinovics utca)</t>
  </si>
  <si>
    <t>2007. évi tény</t>
  </si>
  <si>
    <t>2008. évi várható</t>
  </si>
  <si>
    <t>2009. terv</t>
  </si>
  <si>
    <t>2009. évi terv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</si>
  <si>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</si>
  <si>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</si>
  <si>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</si>
  <si>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</si>
  <si>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</si>
  <si>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Felhalmozási támogatás intézmények részére</t>
  </si>
  <si>
    <t xml:space="preserve">          II/5.   Teréz Anya Szociális Integrált Intézmény</t>
  </si>
  <si>
    <r>
      <t xml:space="preserve">          </t>
    </r>
    <r>
      <rPr>
        <i/>
        <sz val="12"/>
        <rFont val="Times New Roman"/>
        <family val="1"/>
      </rPr>
      <t>Felhalmozási támogatás intézmények részére összesen:</t>
    </r>
  </si>
  <si>
    <t>Polgármesteri Hivatal</t>
  </si>
  <si>
    <t>Támogatás értékű kiadás</t>
  </si>
  <si>
    <t>Helyi adóból származó bevétel Keszthely részére</t>
  </si>
  <si>
    <t xml:space="preserve">                                              Alsópáhok részére</t>
  </si>
  <si>
    <t>Támogatás értékű műk. célú pénzeszk. átadás össz.</t>
  </si>
  <si>
    <t>4.) Finanszírozási műveletek</t>
  </si>
  <si>
    <t>II/2.  Bibó István AGSZ</t>
  </si>
  <si>
    <t>Dologi jellegű és egyéb folyó kiadás</t>
  </si>
  <si>
    <t>Ellátottak pénzbeli juttatása</t>
  </si>
  <si>
    <t>Szociálpol. juttatás</t>
  </si>
  <si>
    <t>II. GAMESZ és részben önálló int. össz.: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</si>
  <si>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</si>
  <si>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</si>
  <si>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</si>
  <si>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</si>
  <si>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</si>
  <si>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>Sajátos működési bevételek</t>
  </si>
  <si>
    <t>1.) Helyi adók, talajterhelési díj</t>
  </si>
  <si>
    <t>SZJA helyben maradó része</t>
  </si>
  <si>
    <t>SZJA-ból adóerőképesség miatti elvonás</t>
  </si>
  <si>
    <t>Átengedett központi adók összesen:</t>
  </si>
  <si>
    <t>Sajátos működési bevételek mindösszesen:</t>
  </si>
  <si>
    <t>Egyéb sajátos bevétel összesen:</t>
  </si>
  <si>
    <t>Építésügyi bírság</t>
  </si>
  <si>
    <t>Talajterhelési díjbevétel</t>
  </si>
  <si>
    <t xml:space="preserve">     f.) Felhalmozási kölcsön nyújtása</t>
  </si>
  <si>
    <t>Vörösmarty utca 39. szám előtti gyalogátkelőhely kiépítése</t>
  </si>
  <si>
    <t>Saját vagy bérelt ingatlan hasznosítás</t>
  </si>
  <si>
    <t>d.) Támogatás értékű működési célú pénzeszköz átadás</t>
  </si>
  <si>
    <t>e.) ÁHT-n kívüli működési célú pénzeszköz átadás</t>
  </si>
  <si>
    <t>f.) Ellátottak pénzbeli juttatása</t>
  </si>
  <si>
    <t>43.</t>
  </si>
  <si>
    <t>47.</t>
  </si>
  <si>
    <t>48.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</si>
  <si>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</si>
  <si>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</si>
  <si>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</si>
  <si>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</si>
  <si>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</si>
  <si>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</si>
  <si>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</si>
  <si>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</si>
  <si>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</si>
  <si>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</si>
  <si>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</si>
  <si>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</si>
  <si>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</si>
  <si>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</si>
  <si>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</si>
  <si>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</si>
  <si>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</si>
  <si>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</si>
  <si>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</si>
  <si>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Háziorvosi szolgálat (orvosi ügyelet)</t>
  </si>
  <si>
    <t>Családsegítés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</si>
  <si>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</si>
  <si>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</si>
  <si>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</si>
  <si>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</si>
  <si>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</si>
  <si>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</si>
  <si>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</si>
  <si>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</si>
  <si>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</si>
  <si>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</si>
  <si>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</si>
  <si>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</si>
  <si>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</si>
  <si>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Szennyvíz-elvezetés és kezelés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</si>
  <si>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</si>
  <si>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</si>
  <si>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</si>
  <si>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</si>
  <si>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Felhalmozási és tőkejellegű bevétel</t>
  </si>
  <si>
    <t>Polgármesteri hivatal</t>
  </si>
  <si>
    <t>Tárgyi eszközök értékesítése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</si>
  <si>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</si>
  <si>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</si>
  <si>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</si>
  <si>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</si>
  <si>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</si>
  <si>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</si>
  <si>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</si>
  <si>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</si>
  <si>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</si>
  <si>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</si>
  <si>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</si>
  <si>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Gróf I. Festetics György Művelődési Központ</t>
  </si>
  <si>
    <t>Gróf I. Festetics György Művelődési Központ össz.:</t>
  </si>
  <si>
    <t>GAMESZ és intézményei felhalmozási bev. összesen: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</si>
  <si>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</si>
  <si>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</si>
  <si>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</si>
  <si>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</si>
  <si>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 xml:space="preserve">      a.1.) Értékpapír-beváltás befektetés célú</t>
  </si>
  <si>
    <t>Számítástechnikai eszközök beszerzése</t>
  </si>
  <si>
    <t>GAMESZ összesen:</t>
  </si>
  <si>
    <t>Bibó István AGSZ.</t>
  </si>
  <si>
    <t>Alapfokú művészeti oktatás</t>
  </si>
  <si>
    <t>Házi segítségnyújtás</t>
  </si>
  <si>
    <t>Nappali szociális ellátás</t>
  </si>
  <si>
    <t>Gróf I. Festetics Gy. Műv. Kp.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</si>
  <si>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</si>
  <si>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</si>
  <si>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</si>
  <si>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</si>
  <si>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</si>
  <si>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</si>
  <si>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</si>
  <si>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</si>
  <si>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</si>
  <si>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</si>
  <si>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</si>
  <si>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</si>
  <si>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</si>
  <si>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</si>
  <si>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</si>
  <si>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</si>
  <si>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</si>
  <si>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</si>
  <si>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Pénzforgalmi kiadások összesen:</t>
  </si>
  <si>
    <t>KIADÁSOK mindösszesen:</t>
  </si>
  <si>
    <t xml:space="preserve">         1.4. Egyéb központi támogatás</t>
  </si>
  <si>
    <t>kistérségi</t>
  </si>
  <si>
    <t>Egészségügyi Pénztár támogatása, védőnői szolgálat</t>
  </si>
  <si>
    <t>Mozgókép Alapítvány Art Mozi működési támogatása</t>
  </si>
  <si>
    <t>Gróf I. Festetics György Műv. Kp. mindösszesen:</t>
  </si>
  <si>
    <t>Teréz Anya Szociális Integrált Int. mindösszesen:</t>
  </si>
  <si>
    <t>Bibó István AGSZ mindösszesen:</t>
  </si>
  <si>
    <t>Támogatás, végleges pénzeszköz átvétel összesen: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</si>
  <si>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</si>
  <si>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</si>
  <si>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</si>
  <si>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</si>
  <si>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</si>
  <si>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</si>
  <si>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</si>
  <si>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</si>
  <si>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</si>
  <si>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</si>
  <si>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</si>
  <si>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</si>
  <si>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</si>
  <si>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2. számú melléklet</t>
  </si>
  <si>
    <t>1/a. számú  melléklet</t>
  </si>
  <si>
    <t>1/a/1. számú melléklet</t>
  </si>
  <si>
    <t xml:space="preserve">működési célú és egyéb kiadások </t>
  </si>
  <si>
    <t>1/b/2. számú melléklet</t>
  </si>
  <si>
    <t>1/b/3. számú melléklet</t>
  </si>
  <si>
    <t>beruházási és felhalmozási kiadásai</t>
  </si>
  <si>
    <t>Felújítás</t>
  </si>
  <si>
    <t>Környezetvédelmi Alap</t>
  </si>
  <si>
    <t>1/b/4. számú melléklet</t>
  </si>
  <si>
    <t>a.) Felújítás</t>
  </si>
  <si>
    <t>b.) Beruházás</t>
  </si>
  <si>
    <t>2. Működési kiadás</t>
  </si>
  <si>
    <t>a.) Személyi jellegű kiadás</t>
  </si>
  <si>
    <t>b.) Munkaadót terhelő járulék</t>
  </si>
  <si>
    <t>felhalmozási pénzforgalmi bevételei kiemelt előirányzatonként</t>
  </si>
  <si>
    <t>felhalmozási  bevétel</t>
  </si>
  <si>
    <t>felhalmozási kiadások  jogcím szerint intézményenként</t>
  </si>
  <si>
    <t>Pénzeszköz átadás</t>
  </si>
  <si>
    <t>2. Működési bevétel</t>
  </si>
  <si>
    <t>a.) Intézményi működési bevétel</t>
  </si>
  <si>
    <t>b.) Sajátos működési bevétel</t>
  </si>
  <si>
    <t>c.) Támogatás, végleges pénzeszköz átvétel</t>
  </si>
  <si>
    <t xml:space="preserve">    c/1. Támogatás értékű működési pénzeszköz-átvétel</t>
  </si>
  <si>
    <t xml:space="preserve">    c/2. ÁHT-n kívüli működési pénzeszköz-átvétel</t>
  </si>
  <si>
    <t xml:space="preserve">    c/3. Támogatás felügyeleti szervtől</t>
  </si>
  <si>
    <t xml:space="preserve">                       állami </t>
  </si>
  <si>
    <t xml:space="preserve">                       többcélú kistér. társ. támogatása</t>
  </si>
  <si>
    <t xml:space="preserve">                       önkormányzati forrás</t>
  </si>
  <si>
    <t>Pénzforgalmi bevétel összesen:</t>
  </si>
  <si>
    <t>3. Pénzforgalom nélküli bevétel</t>
  </si>
  <si>
    <t>2009. évi eredeti ei.</t>
  </si>
  <si>
    <t>2009. évi mód. ei.</t>
  </si>
  <si>
    <t>2009. I. félévi telj.</t>
  </si>
  <si>
    <t>Telj. %</t>
  </si>
  <si>
    <t>Hévízi  Evangélikus és Református Templomépítő és Fennt.A.10/2009(IV.1)</t>
  </si>
  <si>
    <t>Zala Megyei Közoktatási Közalapítvány (Zeg.) 26/2009.(II.24.)</t>
  </si>
  <si>
    <t>Helikon Kórus Baráti Kör (Keszthely) 26/2009.(II.24.)</t>
  </si>
  <si>
    <t>Hévíz Turizmus Marketing Egyesület 26/2009.(II.24)</t>
  </si>
  <si>
    <t>Hévízi Tisztaforrás Dalkör Egyesület 26/2009.(II.24.)</t>
  </si>
  <si>
    <t>Hévíz Közbiztonságáért Polgárőr Egyesület 26/2009.(II.24.)</t>
  </si>
  <si>
    <t>Tapolcai Honvéd Kulturális Egyesület 26/2009.(II.24.)</t>
  </si>
  <si>
    <t>Musica Antiqua Együttes (Hévíz) 26/2009.(II.24.)</t>
  </si>
  <si>
    <t>MTTSZ Lövész Tömegsportklub 26/2009.(II.24.)</t>
  </si>
  <si>
    <t>Hévízi Szobakiadók Szövetsége 26/2009.II.24.)</t>
  </si>
  <si>
    <t>Csokonai Vitéz Mihály Irodalmi Társaság (Hévíz) 115/2009.(V.26.)</t>
  </si>
  <si>
    <t xml:space="preserve">          Könyvtári és Közművelődés érdekeltség növelő támogatás</t>
  </si>
  <si>
    <t xml:space="preserve">          Új Tudás Műv. Program Pedagógus anyagi ösztönzés</t>
  </si>
  <si>
    <t>E közigazgatás KIHOP (művelődési intézmény)</t>
  </si>
  <si>
    <t>Függő bevétel</t>
  </si>
  <si>
    <t>b.) Függő kiadás</t>
  </si>
  <si>
    <t>Hévízi Önkéntes Tűzoltó Egyesület (Hévíz) 114/09.(V.26.)</t>
  </si>
  <si>
    <t>Magyar Máltai Szeretetszolgálat (Keszthelyi csoport) 115/2009.(V.26.)</t>
  </si>
  <si>
    <t>Arany Pillangó Alapítvány (Rezi) 115/2009.(V.26.)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</si>
  <si>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</si>
  <si>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Felhalmozási pénzforgalmi bevétel összesen:</t>
  </si>
  <si>
    <t xml:space="preserve">       Működési pénzforgalmi bevétel összesen:</t>
  </si>
  <si>
    <t>3.) Pénzforgalmi bevételek összesen:</t>
  </si>
  <si>
    <t xml:space="preserve">     d.) Pénzforgalom nélküli bevételek, működési pénzmaradvány</t>
  </si>
  <si>
    <t>3.) Pénzforgalmi bevétel összesen:</t>
  </si>
  <si>
    <t>Működési bevétel összesen:</t>
  </si>
  <si>
    <r>
      <t>2.) Működési bevétel</t>
    </r>
    <r>
      <rPr>
        <sz val="12"/>
        <rFont val="Times New Roman"/>
        <family val="1"/>
      </rPr>
      <t xml:space="preserve"> </t>
    </r>
  </si>
  <si>
    <t>1.) Felhalmozási bevétel</t>
  </si>
  <si>
    <r>
      <t>Felhalmozási bevétel összesen:</t>
    </r>
    <r>
      <rPr>
        <i/>
        <sz val="12"/>
        <rFont val="Times New Roman"/>
        <family val="1"/>
      </rPr>
      <t xml:space="preserve"> </t>
    </r>
  </si>
  <si>
    <t xml:space="preserve">      b.) Finanszírozási kiadások befektetési célú          (-)</t>
  </si>
  <si>
    <t xml:space="preserve">      a.) Finanszírozási bevételek</t>
  </si>
  <si>
    <r>
      <t>1.) Felhalmozási kiadás</t>
    </r>
    <r>
      <rPr>
        <sz val="12"/>
        <rFont val="Times New Roman"/>
        <family val="1"/>
      </rPr>
      <t xml:space="preserve"> </t>
    </r>
  </si>
  <si>
    <t xml:space="preserve">     Felhalmozási kiadás összesen:</t>
  </si>
  <si>
    <r>
      <t>Felhalmozási kiadás összesen:</t>
    </r>
    <r>
      <rPr>
        <i/>
        <sz val="12"/>
        <rFont val="Times New Roman"/>
        <family val="1"/>
      </rPr>
      <t xml:space="preserve"> </t>
    </r>
  </si>
  <si>
    <t xml:space="preserve">     Működési kiadás összesen:</t>
  </si>
  <si>
    <t xml:space="preserve">      a.1.) Hosszú lejáratú fejlesztési hiteltörlesztés </t>
  </si>
  <si>
    <t xml:space="preserve">1.) Felhalmozási bevétel </t>
  </si>
  <si>
    <t xml:space="preserve">          f.) Felhalmozási kölcsön-visszatérülés</t>
  </si>
  <si>
    <r>
      <t>Felhalmozási bevétel összesen:</t>
    </r>
    <r>
      <rPr>
        <b/>
        <i/>
        <sz val="12"/>
        <rFont val="Times New Roman"/>
        <family val="1"/>
      </rPr>
      <t xml:space="preserve"> </t>
    </r>
  </si>
  <si>
    <t xml:space="preserve">     Működési pénzforgalmi bevétel összesen:</t>
  </si>
  <si>
    <t xml:space="preserve">      a.) Finanszírozási kiadások befektetési célú (-)</t>
  </si>
  <si>
    <t xml:space="preserve">2.) Működési bevétel </t>
  </si>
  <si>
    <t xml:space="preserve">1.) Felhalmozási kiadás </t>
  </si>
  <si>
    <r>
      <t>Felhalmozási kiadás összesen:</t>
    </r>
    <r>
      <rPr>
        <b/>
        <i/>
        <sz val="12"/>
        <rFont val="Times New Roman"/>
        <family val="1"/>
      </rPr>
      <t xml:space="preserve"> </t>
    </r>
  </si>
  <si>
    <t xml:space="preserve">2.) Működési kiadás </t>
  </si>
  <si>
    <t>2%,</t>
  </si>
  <si>
    <t>2.) Pótlék, bírság</t>
  </si>
  <si>
    <t>3.) Átengedett központi adók</t>
  </si>
  <si>
    <t>4.) Egyéb sajátos bevétel</t>
  </si>
  <si>
    <t>működési támogatás, végleges pénzeszköz átvétel</t>
  </si>
  <si>
    <t>2009. évi kereset kiegészítés (1 havi ill. 11/12-ed része+32 %) állami t.</t>
  </si>
  <si>
    <t>Lisztézérkenyek Zala Megyei Egyesülete</t>
  </si>
  <si>
    <t>DRV üzemi területén közösségi funkció kialakítása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</si>
  <si>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</si>
  <si>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</si>
  <si>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</si>
  <si>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</si>
  <si>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</si>
  <si>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</si>
  <si>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</si>
  <si>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</si>
  <si>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</si>
  <si>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</si>
  <si>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</si>
  <si>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</si>
  <si>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</si>
  <si>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Működési kiadás összesen:</t>
  </si>
  <si>
    <t>Prémiumévek program miatti támogatás</t>
  </si>
  <si>
    <t>Állami támogatás</t>
  </si>
  <si>
    <t>Hévíz Város Önkormányzat Gazdasági Műszaki Ellátó Szervezete</t>
  </si>
  <si>
    <t>és részben önállóan gazdálkodó intézményei</t>
  </si>
  <si>
    <t>eFt</t>
  </si>
  <si>
    <t>Sajátos műk. bev.</t>
  </si>
  <si>
    <t>Támogatás, végleges pénzeszköz-átvétel</t>
  </si>
  <si>
    <t>Kisegítő mezőgazd. szolg.</t>
  </si>
  <si>
    <t>Óvodai intézményi étkeztetés</t>
  </si>
  <si>
    <t>Iskolai intézményi étkeztetés</t>
  </si>
  <si>
    <t>Kollégiumi intézményi közétkeztetés</t>
  </si>
  <si>
    <t>Munkahelyi vendéglátás</t>
  </si>
  <si>
    <t>Önkorm. int. ell. kiseg. szolg.</t>
  </si>
  <si>
    <t>Köztemető fennt. felad.</t>
  </si>
  <si>
    <t>Önkormányzatok elszámolásai</t>
  </si>
  <si>
    <t>Háziorvosi szolgálat</t>
  </si>
  <si>
    <t xml:space="preserve">     háziorvosi tevékenység (üzemorv.tev.)</t>
  </si>
  <si>
    <t xml:space="preserve">     ügyeleti szolgálat</t>
  </si>
  <si>
    <t xml:space="preserve">     iskolaegészségügy</t>
  </si>
  <si>
    <t>Fogorvosi szolgálat</t>
  </si>
  <si>
    <t>Település hulladékok kezelése</t>
  </si>
  <si>
    <t>GAMESZ műk. bev. összesen:</t>
  </si>
  <si>
    <t>Diákotthoni, kollégiumi szálláshelynyújtás</t>
  </si>
  <si>
    <t>Gimnáziumi nevelés, oktatás</t>
  </si>
  <si>
    <t>3/6. számú melléklet</t>
  </si>
  <si>
    <t>Hunyadi-Marinovics utca TEUT pályázat</t>
  </si>
  <si>
    <t>Hévízi Kistérség Önk-ainak T. Tárulásától átvett pénzeszköz</t>
  </si>
  <si>
    <t xml:space="preserve">     gyermekjóléti szolgálat feladataira</t>
  </si>
  <si>
    <t xml:space="preserve">     mozgókönyvtári feladatok ellátása</t>
  </si>
  <si>
    <t xml:space="preserve">          óvoda támogatása</t>
  </si>
  <si>
    <t xml:space="preserve">          iskolabusz működési támogatása (Vindornyaszőlős)</t>
  </si>
  <si>
    <t xml:space="preserve">          általános iskola oktatási feladat támogatása</t>
  </si>
  <si>
    <t xml:space="preserve">          általános iskola szakszolgálat feladatellátás támogatása</t>
  </si>
  <si>
    <t xml:space="preserve">     szociális alapszolgáltatási feladat támogatása</t>
  </si>
  <si>
    <t xml:space="preserve">     közoktatási feladat támogatása</t>
  </si>
  <si>
    <t xml:space="preserve">          családsegítési feladatokra</t>
  </si>
  <si>
    <t xml:space="preserve">          házi segítségnyújtás </t>
  </si>
  <si>
    <t xml:space="preserve">          jelzőrendszeres házi segítségnyújtás támogatása</t>
  </si>
  <si>
    <t>Tempus Közalapítvány</t>
  </si>
  <si>
    <t xml:space="preserve">         1.5. Fejlesztési célú támogatások</t>
  </si>
  <si>
    <t xml:space="preserve">     a.) Intézményi működési bevétel </t>
  </si>
  <si>
    <t xml:space="preserve">          c.) Pénzügyi felhalmozási befektetések </t>
  </si>
  <si>
    <t xml:space="preserve">          b.) Sajátos felhalmozási bevétel</t>
  </si>
  <si>
    <t xml:space="preserve">          c.) Pénzügyi felhalmozási befektetések</t>
  </si>
  <si>
    <t>32.</t>
  </si>
  <si>
    <t>33.</t>
  </si>
  <si>
    <t>3. számú melléklet</t>
  </si>
  <si>
    <t>II/. Gazdasági Műszaki Ellátó Szervezete és részben önállóan gazdálkodó intézmények</t>
  </si>
  <si>
    <t xml:space="preserve">    1. Működési célú pénzeszköz átvétel államháztartáson kívülről</t>
  </si>
  <si>
    <t xml:space="preserve">    2. Felhalmozási célú pénzeszköz átvétel államháztartáson kívülről</t>
  </si>
  <si>
    <t xml:space="preserve">    2. Felhalmozási célú hitel felvétele</t>
  </si>
  <si>
    <t>intézmények támogatása</t>
  </si>
  <si>
    <t>Működési támogatás</t>
  </si>
  <si>
    <t>Fejlesztési tám.</t>
  </si>
  <si>
    <t>állami</t>
  </si>
  <si>
    <t>II/1.</t>
  </si>
  <si>
    <t>II/2.</t>
  </si>
  <si>
    <t>II/3.</t>
  </si>
  <si>
    <t>II/4.</t>
  </si>
  <si>
    <t>II/5.</t>
  </si>
  <si>
    <t>Költségvetési támogatás összesen:</t>
  </si>
  <si>
    <t>Program megnevezése/ Pályázat kiírója</t>
  </si>
  <si>
    <t>Eredmény</t>
  </si>
  <si>
    <t>Támogatási szerződés száma</t>
  </si>
  <si>
    <t>Működési bevétel önkormányzati szinten</t>
  </si>
  <si>
    <t xml:space="preserve">            Pedagógusok szakmai továbbképzése</t>
  </si>
  <si>
    <t xml:space="preserve">            Pedagógiai szakszolgálat</t>
  </si>
  <si>
    <t xml:space="preserve">            Diáksporttal kapcsolatos  támogatás</t>
  </si>
  <si>
    <t xml:space="preserve">           Szociális területen dolgozók továbbképzése és szakvizsga tám.</t>
  </si>
  <si>
    <t xml:space="preserve">           Rendszeres szociális segély</t>
  </si>
  <si>
    <t xml:space="preserve">           Lakásfenntartási támogatás</t>
  </si>
  <si>
    <t xml:space="preserve">           Gyermekvéd. támogatásban részesülők részére</t>
  </si>
  <si>
    <t xml:space="preserve">           Közcélú foglalkoztatás támogatása</t>
  </si>
  <si>
    <t xml:space="preserve">           Rendelkezésre állási támogatás</t>
  </si>
  <si>
    <t xml:space="preserve">    Szociális juttatások és kieg. feladatok támogatása összesen:</t>
  </si>
  <si>
    <t xml:space="preserve">    Oktatási feladatok támogatása összesen:</t>
  </si>
  <si>
    <t>ÁHT-n kívüli működési célú pénzeszköz-átvétel (Hévízgyógyfürdő Nonprofit Kft)</t>
  </si>
  <si>
    <t>Házi segítségnyújtás, jelzőrendszeres házi segítségnyújtás</t>
  </si>
  <si>
    <t>Családsegítés és gyermekjóléti feladatok</t>
  </si>
  <si>
    <t>Közművelődési, könyvtári tevékenység</t>
  </si>
  <si>
    <t>Eseti pénzbeli szoc. ell. (mozgáskorlátozottak közlekedési támogatása)</t>
  </si>
  <si>
    <t>Rendszeres gyv. pénzbeli ellátás</t>
  </si>
  <si>
    <t>Munkanélküli ellátás</t>
  </si>
  <si>
    <t>Ápoló, gond. otth. rehab. int. ell.</t>
  </si>
  <si>
    <t>Szociális étkezés</t>
  </si>
  <si>
    <t>Nappali szoc. ellátás</t>
  </si>
  <si>
    <t>Eseti pénzbeli szoc. ellátás</t>
  </si>
  <si>
    <t>Eseti pénzbeli gyerm.v. ellátás</t>
  </si>
  <si>
    <t>Sportint, sport létesítények műk.</t>
  </si>
  <si>
    <t>Átutalt, jóváírt támogatási összeg</t>
  </si>
  <si>
    <t>NYDOP-2007-5.1.1/E (Új Magyarország Fejlesztési Terv)</t>
  </si>
  <si>
    <t>00937-0002</t>
  </si>
  <si>
    <t>Oktatási és Kulturális Minisztérium</t>
  </si>
  <si>
    <t>Nyugat-dunántúli Regionális Fejlesztési Tanács</t>
  </si>
  <si>
    <t xml:space="preserve">         g.) Központosított állami támogatás</t>
  </si>
  <si>
    <t>89/2008. (V. 15.) KT. hat.</t>
  </si>
  <si>
    <t>TEUT2008</t>
  </si>
  <si>
    <t>Szilárd útburkolat korszerűsítés</t>
  </si>
  <si>
    <t>Hunyadi-Martinovics u. útburkolat megerősítés</t>
  </si>
  <si>
    <t>Ktgvetési kiad. előirányz.</t>
  </si>
  <si>
    <t>20000178U</t>
  </si>
  <si>
    <t>Államreform Operatív Program</t>
  </si>
  <si>
    <t>115/2008. (VI.24.)</t>
  </si>
  <si>
    <t>Polgármesteri Hivatalok szervezetfejlesztése</t>
  </si>
  <si>
    <t>Szervezeti és működési rendszer fejlesztése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</si>
  <si>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</si>
  <si>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</si>
  <si>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</si>
  <si>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</si>
  <si>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Módosított kivitelezési összeg</t>
  </si>
  <si>
    <t>Szociális és Munkaügyi Minisztérium</t>
  </si>
  <si>
    <t>SZOC-ITKR-08-0117</t>
  </si>
  <si>
    <t>Jelzőrendszeres házi segítségnyújtás fejlesztése Hévíz kistérségben</t>
  </si>
  <si>
    <t>Jelzőrendszeres ellátás bővítése</t>
  </si>
  <si>
    <t xml:space="preserve">intézményi költségvetés </t>
  </si>
  <si>
    <t>ÁHT266201</t>
  </si>
  <si>
    <t>SZOC-EHS-08-0228</t>
  </si>
  <si>
    <t>Házi segítségnyújtás fejlesztése a Hévízi kistérségben</t>
  </si>
  <si>
    <t>Házi segítségnyújtás önkormányzati anyagi terheinek csökkentése</t>
  </si>
  <si>
    <t>Gróf. I. Festetics György Művelődési Központ:</t>
  </si>
  <si>
    <t>2008-TU-BALATON-2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</si>
  <si>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</si>
  <si>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</si>
  <si>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</si>
  <si>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2008-TU-BAL-2-08-04-69</t>
  </si>
  <si>
    <t>2007. évről áthúzódó pályázat</t>
  </si>
  <si>
    <t>2008. évről áthúzódó pályázatok</t>
  </si>
  <si>
    <t>Pedagógiai szakszolgálat</t>
  </si>
  <si>
    <t>Gróf I. Festetics György Művelődési Központ felhalmozási kiadások összesen:</t>
  </si>
  <si>
    <t>Tóvédelmi program</t>
  </si>
  <si>
    <t>Városszemléből adódó feladatok</t>
  </si>
  <si>
    <t>Önkormányzati kinevezett dolgozók juttatása</t>
  </si>
  <si>
    <t>Teréz A. Sz. I. Intézmény Honvéd u-i épületének tűzjelző rendszer kialakítása</t>
  </si>
  <si>
    <t>Egységes közterületi tájékoztató táblarendszer 196/2007. (XII. 18.) KT. hat.</t>
  </si>
  <si>
    <t>Immateriális javak váráslása</t>
  </si>
  <si>
    <t>38.</t>
  </si>
  <si>
    <t>39.</t>
  </si>
  <si>
    <t>40.</t>
  </si>
  <si>
    <t>41.</t>
  </si>
  <si>
    <t>42.</t>
  </si>
  <si>
    <t>44.</t>
  </si>
  <si>
    <t>45.</t>
  </si>
  <si>
    <t>46.</t>
  </si>
  <si>
    <t>49.</t>
  </si>
  <si>
    <t>50.</t>
  </si>
  <si>
    <t>51.</t>
  </si>
  <si>
    <t>63.</t>
  </si>
  <si>
    <t>Társult önkormányzatok oktatási cél támogatására Vindornyaszőlős</t>
  </si>
  <si>
    <t>Társult önkormányzatok oktatási cél támogatására Nemesbük</t>
  </si>
  <si>
    <t>Orvosi rendelő akadálymentesítésére pályázati forrás NFÜ</t>
  </si>
  <si>
    <t>ÁHT-n kívüli működési c.  pénzeszköz átadás</t>
  </si>
  <si>
    <t>GAMESZ és részben önállóan gazdálkodó intézmények</t>
  </si>
  <si>
    <t>c.) Támogatás-értékű felhalmozási pénzeszköz átadás</t>
  </si>
  <si>
    <t>d.) Pénzmaradvány átadás</t>
  </si>
  <si>
    <t>Hévízi Rendőrörs térfigyelő rendszer üzemeltetéséhez pénzeszk. átadás</t>
  </si>
  <si>
    <t>Hévízí Rendőrörs mozgóőri szolgálatra</t>
  </si>
  <si>
    <t>Pénzügyi befektetések</t>
  </si>
  <si>
    <t>I.      Polgármesteri hivatal</t>
  </si>
  <si>
    <t>GAMESZ és int. össz.</t>
  </si>
  <si>
    <t>II/1. GAMESZ</t>
  </si>
  <si>
    <t>II/2. Bibó István AGSZ.</t>
  </si>
  <si>
    <t>II/3. Illyés Gyula Ált.és Műv. Isk.</t>
  </si>
  <si>
    <t>II/4. Brunszvik T. N. O. Ó.</t>
  </si>
  <si>
    <t>Tárgyi eszköz, immateriális javak értékesítése</t>
  </si>
  <si>
    <t>Felhalmozási célú kölcsön visszatérülés</t>
  </si>
  <si>
    <t>Hévíz Város Polgármesteri Hivatal</t>
  </si>
  <si>
    <t>e Ft</t>
  </si>
  <si>
    <t>Megnevezés</t>
  </si>
  <si>
    <t xml:space="preserve">          2009. évi keresetkiegészítés</t>
  </si>
  <si>
    <t xml:space="preserve">          Prémiumévek 2009. II. ütem támogatása</t>
  </si>
  <si>
    <t>Hévíz Sportkör 26/2009.(II.24.)</t>
  </si>
  <si>
    <t>Függő bevételek  (-)</t>
  </si>
  <si>
    <t xml:space="preserve">    3. Központosított állami támogatás</t>
  </si>
  <si>
    <t>5.)Függő bevételek</t>
  </si>
  <si>
    <t>6.) Függő kiadás</t>
  </si>
  <si>
    <t>Honvéd utca járdarekonstrukció, északi oldal (Kossuth u.- Vörösmarty u. közötti szakasz)</t>
  </si>
  <si>
    <t>Szoftvervásárlás, szoftverfejlesztés (pénzügyi integrált rendszer)</t>
  </si>
  <si>
    <t>Templomköz csapadékcsatorna-, útburkolat építése (befejező szakasz)</t>
  </si>
  <si>
    <t>Digitális fényképezőgép vásárlása</t>
  </si>
  <si>
    <t>Laptop vásárlás</t>
  </si>
  <si>
    <t>GAMESZ felhalmozási kiadás összesen</t>
  </si>
  <si>
    <t>Ady utcai gyalogátkelőhely létesítése a Vörösmarty u. csatlakozásánál</t>
  </si>
  <si>
    <t>Támogatás értékű felhalmozási pénzeszköz átvétel összesen:</t>
  </si>
  <si>
    <t>Lakásépítési kölcsön visszatérülés</t>
  </si>
  <si>
    <t>Sajátos felhalmozási bevétel</t>
  </si>
  <si>
    <t>4. számú melléklet</t>
  </si>
  <si>
    <t>Támogatás felügyeleti szervtől felhalmozásra</t>
  </si>
  <si>
    <t>Helyi közutak</t>
  </si>
  <si>
    <t>Helyhatósági választások</t>
  </si>
  <si>
    <t>Támogatás értékű műk. c. pe.-átadás</t>
  </si>
  <si>
    <t>Támogatás ért. működési pénzeszköz átvétel összesen:</t>
  </si>
  <si>
    <t>600,- Ft/m2/év</t>
  </si>
  <si>
    <t>II/6. Gróf I. Festetics Gy. M. Kp.</t>
  </si>
  <si>
    <t>Működési bevétel összesen</t>
  </si>
  <si>
    <t>Egészségügyi Pénztár tám. anya-, gyermek, csecsemő véd. (isk.eü.)</t>
  </si>
  <si>
    <t xml:space="preserve">          II/6.   Gróf I. Festetics György Művelődési Központ</t>
  </si>
  <si>
    <t>II/6. Gróf I. Festetics  György Művelődési Központ</t>
  </si>
  <si>
    <t>II/6.</t>
  </si>
  <si>
    <t>1/c. számú melléklet</t>
  </si>
  <si>
    <t>Helyi védelem alá eső épületek felújításának támogatása (16/2007. (VI. 1.) Ör.)</t>
  </si>
  <si>
    <t xml:space="preserve">      a.1.)Hosszú lejáratú fejlesztési hiteltörlesztés </t>
  </si>
  <si>
    <t xml:space="preserve">      a.2.) Értékpapír vásárlás forgatási célú </t>
  </si>
  <si>
    <t>Finanszírozási műveletek összesen:</t>
  </si>
  <si>
    <t>Mérték  (2009. évi január 1. napjától)</t>
  </si>
  <si>
    <t>380,- Ft/fő/éjszaka</t>
  </si>
  <si>
    <t>Felújítási  kiadás mindösszesen:</t>
  </si>
  <si>
    <t>Beruházási kiadás mindösszesen:</t>
  </si>
  <si>
    <t>ÁHT-n kívüli fejlesztési pénzeszköz átadás:</t>
  </si>
  <si>
    <t>Felhalmozási kölcsön nyújtása:</t>
  </si>
  <si>
    <t>Halmozódás nélküli felhalm. célú bevétel önk. mindössz.</t>
  </si>
  <si>
    <t>Támogatás értékű működési pénzeszköz-átvétel</t>
  </si>
  <si>
    <t>OKM Támogatáskezelő Igazgatóság</t>
  </si>
  <si>
    <t>Bibó I. AGSZ. támogatás értékű műk. pénzeszköz-átvétel ö.:</t>
  </si>
  <si>
    <t>Bibó István AGSZ ÁHT-n kívüli műk. pénzeszk.-átv. ö.:</t>
  </si>
  <si>
    <t>Dr. Moll Károly Közh. Alapítvány működésre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</si>
</sst>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000000"/>
    <numFmt numFmtId="172" formatCode="0.000000"/>
    <numFmt numFmtId="173" formatCode="0.000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51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  <font>
      <sz val="11"/>
      <name val="Arial"/>
      <family val="0"/>
    </font>
    <font>
      <sz val="11"/>
      <color indexed="52"/>
      <name val="Times New Roman"/>
      <family val="1"/>
    </font>
    <font>
      <sz val="11"/>
      <color indexed="52"/>
      <name val="Arial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19" applyFont="1" applyBorder="1">
      <alignment/>
      <protection/>
    </xf>
    <xf numFmtId="0" fontId="1" fillId="0" borderId="0" xfId="19" applyFont="1">
      <alignment/>
      <protection/>
    </xf>
    <xf numFmtId="0" fontId="11" fillId="0" borderId="0" xfId="19" applyFont="1">
      <alignment/>
      <protection/>
    </xf>
    <xf numFmtId="3" fontId="1" fillId="0" borderId="0" xfId="19" applyNumberFormat="1" applyFont="1" applyBorder="1">
      <alignment/>
      <protection/>
    </xf>
    <xf numFmtId="3" fontId="2" fillId="0" borderId="0" xfId="19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6" fillId="0" borderId="0" xfId="0" applyFont="1" applyAlignment="1">
      <alignment/>
    </xf>
    <xf numFmtId="3" fontId="6" fillId="0" borderId="0" xfId="0" applyNumberFormat="1" applyFont="1" applyAlignment="1">
      <alignment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>
      <alignment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11" fillId="0" borderId="0" xfId="20" applyFont="1">
      <alignment/>
      <protection/>
    </xf>
    <xf numFmtId="0" fontId="4" fillId="0" borderId="0" xfId="20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1" fillId="0" borderId="0" xfId="20" applyFont="1" applyBorder="1">
      <alignment/>
      <protection/>
    </xf>
    <xf numFmtId="3" fontId="1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3" fontId="3" fillId="0" borderId="0" xfId="20" applyNumberFormat="1" applyFont="1" applyBorder="1">
      <alignment/>
      <protection/>
    </xf>
    <xf numFmtId="0" fontId="2" fillId="0" borderId="0" xfId="20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1" applyFont="1" applyBorder="1" applyAlignment="1">
      <alignment horizontal="center"/>
      <protection/>
    </xf>
    <xf numFmtId="0" fontId="9" fillId="0" borderId="0" xfId="0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10" fontId="7" fillId="0" borderId="0" xfId="0" applyNumberFormat="1" applyFont="1" applyBorder="1" applyAlignment="1">
      <alignment wrapText="1"/>
    </xf>
    <xf numFmtId="10" fontId="17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11" fillId="0" borderId="0" xfId="21" applyFont="1">
      <alignment/>
      <protection/>
    </xf>
    <xf numFmtId="0" fontId="4" fillId="0" borderId="0" xfId="21" applyFont="1" applyAlignment="1">
      <alignment horizontal="left" vertical="center" wrapText="1"/>
      <protection/>
    </xf>
    <xf numFmtId="0" fontId="11" fillId="0" borderId="0" xfId="21" applyFont="1" applyAlignment="1">
      <alignment horizontal="center" vertical="center" wrapText="1"/>
      <protection/>
    </xf>
    <xf numFmtId="0" fontId="11" fillId="0" borderId="0" xfId="21" applyFont="1" applyAlignment="1">
      <alignment horizontal="left" vertical="center" wrapText="1"/>
      <protection/>
    </xf>
    <xf numFmtId="3" fontId="11" fillId="0" borderId="0" xfId="21" applyNumberFormat="1" applyFont="1">
      <alignment/>
      <protection/>
    </xf>
    <xf numFmtId="0" fontId="24" fillId="0" borderId="0" xfId="21" applyFont="1" applyAlignment="1">
      <alignment horizontal="left" vertical="center" wrapText="1"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2" fillId="0" borderId="1" xfId="19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0" xfId="19" applyFont="1" applyBorder="1">
      <alignment/>
      <protection/>
    </xf>
    <xf numFmtId="0" fontId="11" fillId="0" borderId="0" xfId="19" applyFont="1" applyBorder="1">
      <alignment/>
      <protection/>
    </xf>
    <xf numFmtId="0" fontId="1" fillId="0" borderId="0" xfId="19" applyFont="1" applyBorder="1" applyAlignment="1">
      <alignment horizontal="left"/>
      <protection/>
    </xf>
    <xf numFmtId="3" fontId="6" fillId="0" borderId="0" xfId="19" applyNumberFormat="1" applyFont="1" applyBorder="1">
      <alignment/>
      <protection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9" fillId="0" borderId="0" xfId="0" applyNumberFormat="1" applyFont="1" applyAlignment="1">
      <alignment/>
    </xf>
    <xf numFmtId="3" fontId="6" fillId="0" borderId="0" xfId="20" applyNumberFormat="1" applyFont="1" applyBorder="1">
      <alignment/>
      <protection/>
    </xf>
    <xf numFmtId="0" fontId="19" fillId="0" borderId="0" xfId="0" applyFont="1" applyAlignment="1">
      <alignment/>
    </xf>
    <xf numFmtId="3" fontId="27" fillId="0" borderId="0" xfId="0" applyNumberFormat="1" applyFont="1" applyAlignment="1">
      <alignment/>
    </xf>
    <xf numFmtId="0" fontId="4" fillId="0" borderId="1" xfId="19" applyFont="1" applyBorder="1" applyAlignment="1">
      <alignment horizontal="center"/>
      <protection/>
    </xf>
    <xf numFmtId="0" fontId="10" fillId="0" borderId="1" xfId="19" applyFont="1" applyBorder="1" applyAlignment="1">
      <alignment horizontal="center"/>
      <protection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textRotation="90"/>
    </xf>
    <xf numFmtId="0" fontId="28" fillId="0" borderId="0" xfId="0" applyFont="1" applyAlignment="1">
      <alignment/>
    </xf>
    <xf numFmtId="0" fontId="1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9" fillId="0" borderId="0" xfId="0" applyFont="1" applyBorder="1" applyAlignment="1">
      <alignment/>
    </xf>
    <xf numFmtId="3" fontId="28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1" fontId="4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31" fillId="0" borderId="0" xfId="21" applyFont="1" applyBorder="1" applyAlignment="1">
      <alignment horizontal="center" vertical="center"/>
      <protection/>
    </xf>
    <xf numFmtId="3" fontId="17" fillId="0" borderId="0" xfId="0" applyNumberFormat="1" applyFont="1" applyAlignment="1">
      <alignment/>
    </xf>
    <xf numFmtId="0" fontId="32" fillId="0" borderId="0" xfId="0" applyFont="1" applyAlignment="1">
      <alignment/>
    </xf>
    <xf numFmtId="3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Fill="1" applyAlignment="1">
      <alignment/>
    </xf>
    <xf numFmtId="3" fontId="11" fillId="0" borderId="0" xfId="19" applyNumberFormat="1" applyFont="1">
      <alignment/>
      <protection/>
    </xf>
    <xf numFmtId="3" fontId="21" fillId="0" borderId="0" xfId="19" applyNumberFormat="1" applyFont="1">
      <alignment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19" applyNumberFormat="1" applyFont="1" applyFill="1" applyBorder="1">
      <alignment/>
      <protection/>
    </xf>
    <xf numFmtId="3" fontId="3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10" fontId="7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0" fontId="11" fillId="0" borderId="1" xfId="0" applyFont="1" applyBorder="1" applyAlignment="1">
      <alignment textRotation="90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21" fillId="0" borderId="0" xfId="21" applyNumberFormat="1" applyFont="1">
      <alignment/>
      <protection/>
    </xf>
    <xf numFmtId="0" fontId="21" fillId="0" borderId="0" xfId="21" applyFont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11" fillId="0" borderId="0" xfId="21" applyFont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31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11" fillId="0" borderId="1" xfId="20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wrapText="1"/>
    </xf>
    <xf numFmtId="3" fontId="17" fillId="0" borderId="0" xfId="0" applyNumberFormat="1" applyFont="1" applyBorder="1" applyAlignment="1">
      <alignment horizontal="right"/>
    </xf>
    <xf numFmtId="3" fontId="1" fillId="0" borderId="0" xfId="0" applyNumberFormat="1" applyFont="1" applyAlignment="1" quotePrefix="1">
      <alignment/>
    </xf>
    <xf numFmtId="0" fontId="9" fillId="0" borderId="0" xfId="0" applyFont="1" applyAlignment="1">
      <alignment wrapText="1"/>
    </xf>
    <xf numFmtId="0" fontId="11" fillId="0" borderId="0" xfId="21" applyFont="1" applyBorder="1">
      <alignment/>
      <protection/>
    </xf>
    <xf numFmtId="3" fontId="11" fillId="0" borderId="0" xfId="21" applyNumberFormat="1" applyFont="1" applyBorder="1">
      <alignment/>
      <protection/>
    </xf>
    <xf numFmtId="0" fontId="11" fillId="0" borderId="0" xfId="21" applyFont="1" applyFill="1" applyAlignment="1">
      <alignment horizontal="left" vertical="center" wrapText="1"/>
      <protection/>
    </xf>
    <xf numFmtId="3" fontId="4" fillId="0" borderId="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11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3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/>
    </xf>
    <xf numFmtId="0" fontId="3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35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9" fontId="2" fillId="0" borderId="0" xfId="19" applyNumberFormat="1" applyFont="1" applyBorder="1">
      <alignment/>
      <protection/>
    </xf>
    <xf numFmtId="9" fontId="1" fillId="0" borderId="0" xfId="19" applyNumberFormat="1" applyFont="1" applyBorder="1">
      <alignment/>
      <protection/>
    </xf>
    <xf numFmtId="3" fontId="17" fillId="0" borderId="0" xfId="0" applyNumberFormat="1" applyFont="1" applyBorder="1" applyAlignment="1">
      <alignment/>
    </xf>
    <xf numFmtId="1" fontId="1" fillId="0" borderId="0" xfId="19" applyNumberFormat="1" applyFont="1" applyBorder="1">
      <alignment/>
      <protection/>
    </xf>
    <xf numFmtId="1" fontId="2" fillId="0" borderId="0" xfId="19" applyNumberFormat="1" applyFont="1" applyBorder="1">
      <alignment/>
      <protection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/>
    </xf>
    <xf numFmtId="14" fontId="3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21" applyFont="1" applyAlignment="1">
      <alignment horizontal="right"/>
      <protection/>
    </xf>
    <xf numFmtId="0" fontId="4" fillId="0" borderId="0" xfId="21" applyFont="1" applyBorder="1" applyAlignment="1">
      <alignment horizontal="center"/>
      <protection/>
    </xf>
    <xf numFmtId="0" fontId="11" fillId="0" borderId="11" xfId="21" applyFont="1" applyBorder="1" applyAlignment="1">
      <alignment horizontal="center"/>
      <protection/>
    </xf>
    <xf numFmtId="0" fontId="11" fillId="0" borderId="6" xfId="21" applyFont="1" applyBorder="1" applyAlignment="1">
      <alignment horizontal="center"/>
      <protection/>
    </xf>
    <xf numFmtId="0" fontId="11" fillId="0" borderId="5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11" fillId="0" borderId="1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19" applyFont="1" applyAlignment="1">
      <alignment horizontal="center"/>
      <protection/>
    </xf>
    <xf numFmtId="0" fontId="8" fillId="0" borderId="0" xfId="19" applyFont="1" applyAlignment="1">
      <alignment horizontal="right"/>
      <protection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4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1" xfId="21" applyFont="1" applyFill="1" applyBorder="1" applyAlignment="1">
      <alignment horizontal="center" textRotation="90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iss Anita" xfId="20"/>
    <cellStyle name="Normál_konc. 2005. év tábl.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E81"/>
  <sheetViews>
    <sheetView workbookViewId="0" topLeftCell="A25">
      <selection activeCell="H41" sqref="H41"/>
    </sheetView>
  </sheetViews>
  <sheetFormatPr defaultColWidth="9.140625" defaultRowHeight="12.75"/>
  <cols>
    <col min="1" max="1" width="58.57421875" style="1" customWidth="1"/>
    <col min="2" max="2" width="10.7109375" style="158" customWidth="1"/>
    <col min="3" max="3" width="10.140625" style="1" bestFit="1" customWidth="1"/>
    <col min="4" max="4" width="9.8515625" style="1" customWidth="1"/>
    <col min="5" max="16384" width="9.140625" style="1" customWidth="1"/>
  </cols>
  <sheetData>
    <row r="1" spans="2:5" ht="15.75">
      <c r="B1" s="24"/>
      <c r="C1" s="280" t="s">
        <v>632</v>
      </c>
      <c r="D1" s="280"/>
      <c r="E1" s="280"/>
    </row>
    <row r="2" spans="1:5" ht="15.75">
      <c r="A2" s="279" t="s">
        <v>436</v>
      </c>
      <c r="B2" s="279"/>
      <c r="C2" s="279"/>
      <c r="D2" s="279"/>
      <c r="E2" s="279"/>
    </row>
    <row r="3" spans="1:5" ht="15.75">
      <c r="A3" s="279" t="s">
        <v>125</v>
      </c>
      <c r="B3" s="279"/>
      <c r="C3" s="279"/>
      <c r="D3" s="279"/>
      <c r="E3" s="279"/>
    </row>
    <row r="4" spans="1:5" ht="15.75">
      <c r="A4" s="279" t="s">
        <v>633</v>
      </c>
      <c r="B4" s="279"/>
      <c r="C4" s="279"/>
      <c r="D4" s="279"/>
      <c r="E4" s="279"/>
    </row>
    <row r="5" spans="1:5" ht="15.75">
      <c r="A5" s="279" t="s">
        <v>940</v>
      </c>
      <c r="B5" s="279"/>
      <c r="C5" s="279"/>
      <c r="D5" s="279"/>
      <c r="E5" s="279"/>
    </row>
    <row r="6" ht="15.75">
      <c r="A6" s="124"/>
    </row>
    <row r="9" spans="1:5" ht="42.75">
      <c r="A9" s="6" t="s">
        <v>941</v>
      </c>
      <c r="B9" s="37" t="s">
        <v>703</v>
      </c>
      <c r="C9" s="37" t="s">
        <v>704</v>
      </c>
      <c r="D9" s="37" t="s">
        <v>705</v>
      </c>
      <c r="E9" s="37" t="s">
        <v>706</v>
      </c>
    </row>
    <row r="11" ht="15.75">
      <c r="A11" s="18" t="s">
        <v>634</v>
      </c>
    </row>
    <row r="13" ht="15.75">
      <c r="A13" s="8" t="s">
        <v>743</v>
      </c>
    </row>
    <row r="14" spans="1:5" ht="15.75">
      <c r="A14" s="1" t="s">
        <v>48</v>
      </c>
      <c r="B14" s="156">
        <v>27670</v>
      </c>
      <c r="C14" s="156">
        <v>27670</v>
      </c>
      <c r="D14" s="9">
        <v>3091</v>
      </c>
      <c r="E14" s="250">
        <f>D14/C14*100</f>
        <v>11.170943259848212</v>
      </c>
    </row>
    <row r="15" spans="1:5" ht="15.75">
      <c r="A15" s="1" t="s">
        <v>816</v>
      </c>
      <c r="B15" s="156">
        <v>1300</v>
      </c>
      <c r="C15" s="156">
        <v>1300</v>
      </c>
      <c r="D15" s="9">
        <v>945</v>
      </c>
      <c r="E15" s="250">
        <f aca="true" t="shared" si="0" ref="E15:E75">D15/C15*100</f>
        <v>72.6923076923077</v>
      </c>
    </row>
    <row r="16" spans="1:5" ht="15.75">
      <c r="A16" s="1" t="s">
        <v>815</v>
      </c>
      <c r="B16" s="156">
        <v>300</v>
      </c>
      <c r="C16" s="156">
        <v>300</v>
      </c>
      <c r="D16" s="9">
        <v>469</v>
      </c>
      <c r="E16" s="250">
        <f t="shared" si="0"/>
        <v>156.33333333333331</v>
      </c>
    </row>
    <row r="17" spans="1:5" ht="15.75">
      <c r="A17" s="1" t="s">
        <v>118</v>
      </c>
      <c r="B17" s="156"/>
      <c r="C17" s="9">
        <v>17699</v>
      </c>
      <c r="D17" s="9">
        <v>17699</v>
      </c>
      <c r="E17" s="250">
        <f t="shared" si="0"/>
        <v>100</v>
      </c>
    </row>
    <row r="18" spans="1:5" ht="15.75">
      <c r="A18" s="1" t="s">
        <v>119</v>
      </c>
      <c r="B18" s="156">
        <v>14483</v>
      </c>
      <c r="C18" s="9">
        <v>10764</v>
      </c>
      <c r="D18" s="9">
        <v>5024</v>
      </c>
      <c r="E18" s="250">
        <f t="shared" si="0"/>
        <v>46.674098848011894</v>
      </c>
    </row>
    <row r="19" spans="1:5" ht="15.75">
      <c r="A19" s="1" t="s">
        <v>120</v>
      </c>
      <c r="B19" s="156"/>
      <c r="C19" s="9"/>
      <c r="D19" s="9"/>
      <c r="E19" s="250"/>
    </row>
    <row r="20" spans="1:5" ht="15.75">
      <c r="A20" s="1" t="s">
        <v>121</v>
      </c>
      <c r="B20" s="156">
        <v>3686</v>
      </c>
      <c r="C20" s="9">
        <v>3686</v>
      </c>
      <c r="D20" s="9">
        <v>2036</v>
      </c>
      <c r="E20" s="250">
        <f t="shared" si="0"/>
        <v>55.23602821486706</v>
      </c>
    </row>
    <row r="21" spans="1:5" ht="15.75">
      <c r="A21" s="8" t="s">
        <v>727</v>
      </c>
      <c r="B21" s="12">
        <f>SUM(B14:B20)</f>
        <v>47439</v>
      </c>
      <c r="C21" s="12">
        <f>SUM(C14:C20)</f>
        <v>61419</v>
      </c>
      <c r="D21" s="12">
        <f>SUM(D14:D20)</f>
        <v>29264</v>
      </c>
      <c r="E21" s="48">
        <f t="shared" si="0"/>
        <v>47.64649375600384</v>
      </c>
    </row>
    <row r="22" spans="1:5" ht="15.75">
      <c r="A22" s="1" t="s">
        <v>122</v>
      </c>
      <c r="B22" s="9">
        <v>744936</v>
      </c>
      <c r="C22" s="9">
        <v>744936</v>
      </c>
      <c r="D22" s="9">
        <v>14380</v>
      </c>
      <c r="E22" s="250">
        <f t="shared" si="0"/>
        <v>1.9303671724819313</v>
      </c>
    </row>
    <row r="23" spans="1:5" ht="15.75">
      <c r="A23" s="8" t="s">
        <v>745</v>
      </c>
      <c r="B23" s="12">
        <f>SUM(B21:B22)</f>
        <v>792375</v>
      </c>
      <c r="C23" s="12">
        <f>SUM(C21:C22)</f>
        <v>806355</v>
      </c>
      <c r="D23" s="12">
        <f>SUM(D21:D22)</f>
        <v>43644</v>
      </c>
      <c r="E23" s="48">
        <f t="shared" si="0"/>
        <v>5.41250441802928</v>
      </c>
    </row>
    <row r="24" spans="2:5" ht="15.75">
      <c r="B24" s="156"/>
      <c r="C24" s="9"/>
      <c r="D24" s="9"/>
      <c r="E24" s="250"/>
    </row>
    <row r="25" spans="1:5" ht="15.75">
      <c r="A25" s="8" t="s">
        <v>748</v>
      </c>
      <c r="B25" s="156"/>
      <c r="C25" s="9"/>
      <c r="D25" s="9"/>
      <c r="E25" s="250"/>
    </row>
    <row r="26" spans="1:5" ht="15.75">
      <c r="A26" s="1" t="s">
        <v>814</v>
      </c>
      <c r="B26" s="156">
        <v>266327</v>
      </c>
      <c r="C26" s="9">
        <v>312327</v>
      </c>
      <c r="D26" s="9">
        <v>184397</v>
      </c>
      <c r="E26" s="250">
        <f t="shared" si="0"/>
        <v>59.039724391423086</v>
      </c>
    </row>
    <row r="27" spans="1:5" ht="15.75">
      <c r="A27" s="1" t="s">
        <v>635</v>
      </c>
      <c r="B27" s="156">
        <v>785424</v>
      </c>
      <c r="C27" s="9">
        <v>785424</v>
      </c>
      <c r="D27" s="9">
        <v>385726</v>
      </c>
      <c r="E27" s="250">
        <f t="shared" si="0"/>
        <v>49.110544113752574</v>
      </c>
    </row>
    <row r="28" spans="1:5" ht="15.75">
      <c r="A28" s="1" t="s">
        <v>4</v>
      </c>
      <c r="B28" s="156"/>
      <c r="C28" s="9"/>
      <c r="D28" s="9"/>
      <c r="E28" s="250"/>
    </row>
    <row r="29" spans="1:5" ht="15.75">
      <c r="A29" s="1" t="s">
        <v>5</v>
      </c>
      <c r="B29" s="171">
        <v>817136</v>
      </c>
      <c r="C29" s="9">
        <v>839858</v>
      </c>
      <c r="D29" s="9">
        <v>457485</v>
      </c>
      <c r="E29" s="250">
        <f t="shared" si="0"/>
        <v>54.4717083125957</v>
      </c>
    </row>
    <row r="30" spans="1:5" ht="15.75">
      <c r="A30" s="1" t="s">
        <v>7</v>
      </c>
      <c r="B30" s="156">
        <v>111711</v>
      </c>
      <c r="C30" s="9">
        <v>101029</v>
      </c>
      <c r="D30" s="9">
        <v>33325</v>
      </c>
      <c r="E30" s="250">
        <f t="shared" si="0"/>
        <v>32.98557839828168</v>
      </c>
    </row>
    <row r="31" spans="1:5" ht="15.75">
      <c r="A31" s="1" t="s">
        <v>6</v>
      </c>
      <c r="B31" s="156">
        <v>2475</v>
      </c>
      <c r="C31" s="9">
        <v>2725</v>
      </c>
      <c r="D31" s="9">
        <v>1467</v>
      </c>
      <c r="E31" s="250">
        <f t="shared" si="0"/>
        <v>53.8348623853211</v>
      </c>
    </row>
    <row r="32" spans="1:5" ht="15.75">
      <c r="A32" s="1" t="s">
        <v>294</v>
      </c>
      <c r="B32" s="156"/>
      <c r="C32" s="9"/>
      <c r="D32" s="9">
        <v>52147</v>
      </c>
      <c r="E32" s="250"/>
    </row>
    <row r="33" spans="1:5" ht="15.75">
      <c r="A33" s="13" t="s">
        <v>636</v>
      </c>
      <c r="B33" s="163">
        <f>SUM(B29:B31)</f>
        <v>931322</v>
      </c>
      <c r="C33" s="163">
        <f>SUM(C29:C31)</f>
        <v>943612</v>
      </c>
      <c r="D33" s="163">
        <f>SUM(D29:D32)</f>
        <v>544424</v>
      </c>
      <c r="E33" s="250">
        <f t="shared" si="0"/>
        <v>57.695747828556655</v>
      </c>
    </row>
    <row r="34" spans="1:5" ht="15.75">
      <c r="A34" s="8" t="s">
        <v>746</v>
      </c>
      <c r="B34" s="12">
        <f>B26+B27+B33</f>
        <v>1983073</v>
      </c>
      <c r="C34" s="12">
        <f>C26+C27+C33</f>
        <v>2041363</v>
      </c>
      <c r="D34" s="12">
        <f>D26+D27+D33</f>
        <v>1114547</v>
      </c>
      <c r="E34" s="48">
        <f t="shared" si="0"/>
        <v>54.59817778611643</v>
      </c>
    </row>
    <row r="35" spans="1:5" ht="15.75">
      <c r="A35" s="1" t="s">
        <v>295</v>
      </c>
      <c r="B35" s="156">
        <v>275894</v>
      </c>
      <c r="C35" s="9">
        <v>275894</v>
      </c>
      <c r="D35" s="9">
        <v>7040</v>
      </c>
      <c r="E35" s="250">
        <f t="shared" si="0"/>
        <v>2.551704640187898</v>
      </c>
    </row>
    <row r="36" spans="1:5" ht="15.75">
      <c r="A36" s="8" t="s">
        <v>732</v>
      </c>
      <c r="B36" s="12">
        <f>B34+B35</f>
        <v>2258967</v>
      </c>
      <c r="C36" s="12">
        <f>C34+C35</f>
        <v>2317257</v>
      </c>
      <c r="D36" s="12">
        <f>D34+D35</f>
        <v>1121587</v>
      </c>
      <c r="E36" s="48">
        <f t="shared" si="0"/>
        <v>48.40149366255016</v>
      </c>
    </row>
    <row r="37" spans="1:5" ht="15.75">
      <c r="A37" s="8"/>
      <c r="B37" s="12"/>
      <c r="C37" s="9"/>
      <c r="D37" s="9"/>
      <c r="E37" s="250"/>
    </row>
    <row r="38" spans="1:5" ht="15.75">
      <c r="A38" s="8" t="s">
        <v>729</v>
      </c>
      <c r="B38" s="12">
        <f>B21+B34</f>
        <v>2030512</v>
      </c>
      <c r="C38" s="12">
        <f>C21+C34</f>
        <v>2102782</v>
      </c>
      <c r="D38" s="12">
        <f>D21+D34</f>
        <v>1143811</v>
      </c>
      <c r="E38" s="48">
        <f t="shared" si="0"/>
        <v>54.39512988032045</v>
      </c>
    </row>
    <row r="39" spans="1:5" ht="15.75">
      <c r="A39" s="8"/>
      <c r="B39" s="12"/>
      <c r="C39" s="9"/>
      <c r="D39" s="9"/>
      <c r="E39" s="250"/>
    </row>
    <row r="40" spans="1:5" ht="15.75">
      <c r="A40" s="8" t="s">
        <v>637</v>
      </c>
      <c r="B40" s="12">
        <f>B38+B35+B22</f>
        <v>3051342</v>
      </c>
      <c r="C40" s="12">
        <f>C38+C35+C22</f>
        <v>3123612</v>
      </c>
      <c r="D40" s="12">
        <f>D38+D35+D22</f>
        <v>1165231</v>
      </c>
      <c r="E40" s="48">
        <f t="shared" si="0"/>
        <v>37.30396092728546</v>
      </c>
    </row>
    <row r="41" spans="1:5" ht="15.75">
      <c r="A41" s="168" t="s">
        <v>534</v>
      </c>
      <c r="B41" s="170"/>
      <c r="C41" s="9"/>
      <c r="D41" s="9"/>
      <c r="E41" s="250"/>
    </row>
    <row r="42" spans="1:5" ht="15.75">
      <c r="A42" s="167" t="s">
        <v>737</v>
      </c>
      <c r="B42" s="171"/>
      <c r="C42" s="9"/>
      <c r="D42" s="9"/>
      <c r="E42" s="250"/>
    </row>
    <row r="43" spans="1:5" ht="15.75">
      <c r="A43" s="167" t="s">
        <v>623</v>
      </c>
      <c r="B43" s="171">
        <v>9420</v>
      </c>
      <c r="C43" s="9">
        <v>9420</v>
      </c>
      <c r="D43" s="9"/>
      <c r="E43" s="250">
        <f t="shared" si="0"/>
        <v>0</v>
      </c>
    </row>
    <row r="44" spans="1:5" ht="15.75">
      <c r="A44" s="167" t="s">
        <v>19</v>
      </c>
      <c r="B44" s="171" t="s">
        <v>726</v>
      </c>
      <c r="C44" s="9"/>
      <c r="D44" s="9"/>
      <c r="E44" s="250"/>
    </row>
    <row r="45" spans="1:5" ht="15.75">
      <c r="A45" s="167" t="s">
        <v>747</v>
      </c>
      <c r="B45" s="171"/>
      <c r="C45" s="9"/>
      <c r="D45" s="9"/>
      <c r="E45" s="250"/>
    </row>
    <row r="46" spans="1:5" ht="15.75">
      <c r="A46" s="168" t="s">
        <v>976</v>
      </c>
      <c r="B46" s="169">
        <f>SUM(B43:B44)-B45</f>
        <v>9420</v>
      </c>
      <c r="C46" s="169">
        <f>SUM(C43:C44)-C45</f>
        <v>9420</v>
      </c>
      <c r="D46" s="169">
        <f>SUM(D43:D44)-D45</f>
        <v>0</v>
      </c>
      <c r="E46" s="48">
        <f t="shared" si="0"/>
        <v>0</v>
      </c>
    </row>
    <row r="47" spans="1:5" ht="15.75">
      <c r="A47" s="168" t="s">
        <v>945</v>
      </c>
      <c r="B47" s="169"/>
      <c r="C47" s="169"/>
      <c r="D47" s="169">
        <v>56988</v>
      </c>
      <c r="E47" s="250"/>
    </row>
    <row r="48" spans="1:5" ht="15.75">
      <c r="A48" s="168" t="s">
        <v>638</v>
      </c>
      <c r="B48" s="169">
        <f>B40+B46</f>
        <v>3060762</v>
      </c>
      <c r="C48" s="169">
        <f>C40+C46</f>
        <v>3133032</v>
      </c>
      <c r="D48" s="169">
        <f>D40+D46-D47</f>
        <v>1108243</v>
      </c>
      <c r="E48" s="48">
        <f t="shared" si="0"/>
        <v>35.3728592622099</v>
      </c>
    </row>
    <row r="49" spans="1:5" ht="42.75">
      <c r="A49" s="6" t="s">
        <v>941</v>
      </c>
      <c r="B49" s="37" t="s">
        <v>703</v>
      </c>
      <c r="C49" s="37" t="s">
        <v>704</v>
      </c>
      <c r="D49" s="37" t="s">
        <v>705</v>
      </c>
      <c r="E49" s="37" t="s">
        <v>706</v>
      </c>
    </row>
    <row r="50" ht="15.75">
      <c r="E50" s="250"/>
    </row>
    <row r="51" spans="1:5" ht="15.75">
      <c r="A51" s="18" t="s">
        <v>639</v>
      </c>
      <c r="B51" s="156"/>
      <c r="E51" s="250"/>
    </row>
    <row r="52" spans="1:5" ht="15.75">
      <c r="A52" s="30"/>
      <c r="B52" s="156"/>
      <c r="E52" s="250"/>
    </row>
    <row r="53" spans="1:5" ht="15.75">
      <c r="A53" s="8" t="s">
        <v>749</v>
      </c>
      <c r="B53" s="156"/>
      <c r="E53" s="250"/>
    </row>
    <row r="54" spans="1:5" ht="15.75">
      <c r="A54" s="1" t="s">
        <v>640</v>
      </c>
      <c r="B54" s="156">
        <v>134502</v>
      </c>
      <c r="C54" s="156">
        <v>146170</v>
      </c>
      <c r="D54" s="9">
        <v>13706</v>
      </c>
      <c r="E54" s="250">
        <f t="shared" si="0"/>
        <v>9.376753095710475</v>
      </c>
    </row>
    <row r="55" spans="1:5" ht="15.75">
      <c r="A55" s="1" t="s">
        <v>641</v>
      </c>
      <c r="B55" s="9">
        <v>212151</v>
      </c>
      <c r="C55" s="9">
        <v>412486</v>
      </c>
      <c r="D55" s="9">
        <v>14212</v>
      </c>
      <c r="E55" s="250">
        <f t="shared" si="0"/>
        <v>3.4454502698273397</v>
      </c>
    </row>
    <row r="56" spans="1:5" ht="15.75">
      <c r="A56" s="1" t="s">
        <v>506</v>
      </c>
      <c r="B56" s="156"/>
      <c r="C56" s="156">
        <v>20</v>
      </c>
      <c r="D56" s="9">
        <v>20</v>
      </c>
      <c r="E56" s="250">
        <f t="shared" si="0"/>
        <v>100</v>
      </c>
    </row>
    <row r="57" spans="1:5" ht="15.75">
      <c r="A57" s="1" t="s">
        <v>507</v>
      </c>
      <c r="B57" s="156">
        <v>2250</v>
      </c>
      <c r="C57" s="156">
        <v>3750</v>
      </c>
      <c r="D57" s="9">
        <v>1500</v>
      </c>
      <c r="E57" s="250">
        <f t="shared" si="0"/>
        <v>40</v>
      </c>
    </row>
    <row r="58" spans="1:5" ht="15.75">
      <c r="A58" s="1" t="s">
        <v>296</v>
      </c>
      <c r="B58" s="156">
        <v>3000</v>
      </c>
      <c r="C58" s="156">
        <v>4000</v>
      </c>
      <c r="D58" s="9">
        <v>500</v>
      </c>
      <c r="E58" s="250">
        <f t="shared" si="0"/>
        <v>12.5</v>
      </c>
    </row>
    <row r="59" spans="1:5" ht="15.75">
      <c r="A59" s="1" t="s">
        <v>509</v>
      </c>
      <c r="B59" s="156"/>
      <c r="C59" s="156"/>
      <c r="E59" s="250"/>
    </row>
    <row r="60" spans="1:5" ht="15.75">
      <c r="A60" s="8" t="s">
        <v>750</v>
      </c>
      <c r="B60" s="159">
        <f>SUM(B54:B59)</f>
        <v>351903</v>
      </c>
      <c r="C60" s="159">
        <f>SUM(C54:C59)</f>
        <v>566426</v>
      </c>
      <c r="D60" s="159">
        <f>SUM(D54:D59)</f>
        <v>29938</v>
      </c>
      <c r="E60" s="48">
        <f t="shared" si="0"/>
        <v>5.285421220071113</v>
      </c>
    </row>
    <row r="61" spans="1:5" ht="15.75">
      <c r="A61" s="8"/>
      <c r="B61" s="159"/>
      <c r="E61" s="250"/>
    </row>
    <row r="62" spans="1:5" ht="15.75">
      <c r="A62" s="8" t="s">
        <v>751</v>
      </c>
      <c r="B62" s="156"/>
      <c r="E62" s="250"/>
    </row>
    <row r="63" spans="1:5" ht="15.75">
      <c r="A63" s="1" t="s">
        <v>642</v>
      </c>
      <c r="B63" s="156">
        <v>862393</v>
      </c>
      <c r="C63" s="156">
        <v>897167</v>
      </c>
      <c r="D63" s="9">
        <v>394674</v>
      </c>
      <c r="E63" s="250">
        <f t="shared" si="0"/>
        <v>43.99114100273416</v>
      </c>
    </row>
    <row r="64" spans="1:5" ht="15.75">
      <c r="A64" s="1" t="s">
        <v>643</v>
      </c>
      <c r="B64" s="156">
        <v>247900</v>
      </c>
      <c r="C64" s="156">
        <v>258608</v>
      </c>
      <c r="D64" s="9">
        <v>112822</v>
      </c>
      <c r="E64" s="250">
        <f t="shared" si="0"/>
        <v>43.62664728082658</v>
      </c>
    </row>
    <row r="65" spans="1:5" ht="15.75">
      <c r="A65" s="1" t="s">
        <v>644</v>
      </c>
      <c r="B65" s="156">
        <v>517430</v>
      </c>
      <c r="C65" s="156">
        <v>551388</v>
      </c>
      <c r="D65" s="9">
        <v>248223</v>
      </c>
      <c r="E65" s="250">
        <f t="shared" si="0"/>
        <v>45.01784587259788</v>
      </c>
    </row>
    <row r="66" spans="1:5" ht="15.75">
      <c r="A66" s="1" t="s">
        <v>645</v>
      </c>
      <c r="B66" s="156">
        <v>52646</v>
      </c>
      <c r="C66" s="156">
        <v>52720</v>
      </c>
      <c r="D66" s="9">
        <v>26331</v>
      </c>
      <c r="E66" s="250">
        <f t="shared" si="0"/>
        <v>49.944992412746586</v>
      </c>
    </row>
    <row r="67" spans="1:5" ht="15.75">
      <c r="A67" s="1" t="s">
        <v>646</v>
      </c>
      <c r="B67" s="156">
        <v>77955</v>
      </c>
      <c r="C67" s="156">
        <v>77521</v>
      </c>
      <c r="D67" s="9">
        <v>60686</v>
      </c>
      <c r="E67" s="250">
        <f t="shared" si="0"/>
        <v>78.28330387894893</v>
      </c>
    </row>
    <row r="68" spans="1:5" ht="15.75">
      <c r="A68" s="1" t="s">
        <v>647</v>
      </c>
      <c r="B68" s="156">
        <v>2400</v>
      </c>
      <c r="C68" s="156">
        <v>2400</v>
      </c>
      <c r="D68" s="9">
        <v>0</v>
      </c>
      <c r="E68" s="250">
        <f t="shared" si="0"/>
        <v>0</v>
      </c>
    </row>
    <row r="69" spans="1:5" ht="15.75">
      <c r="A69" s="1" t="s">
        <v>648</v>
      </c>
      <c r="B69" s="156">
        <v>34635</v>
      </c>
      <c r="C69" s="156">
        <v>34815</v>
      </c>
      <c r="D69" s="9">
        <v>16044</v>
      </c>
      <c r="E69" s="250">
        <f t="shared" si="0"/>
        <v>46.08358466178372</v>
      </c>
    </row>
    <row r="70" spans="1:5" ht="15.75">
      <c r="A70" s="8" t="s">
        <v>773</v>
      </c>
      <c r="B70" s="159">
        <f>SUM(B63:B69)</f>
        <v>1795359</v>
      </c>
      <c r="C70" s="159">
        <f>SUM(C63:C69)</f>
        <v>1874619</v>
      </c>
      <c r="D70" s="159">
        <f>SUM(D63:D69)</f>
        <v>858780</v>
      </c>
      <c r="E70" s="48">
        <f t="shared" si="0"/>
        <v>45.81090877666342</v>
      </c>
    </row>
    <row r="71" spans="1:5" ht="15.75">
      <c r="A71" s="8" t="s">
        <v>649</v>
      </c>
      <c r="B71" s="159">
        <f>B60+B70</f>
        <v>2147262</v>
      </c>
      <c r="C71" s="159">
        <f>C60+C70</f>
        <v>2441045</v>
      </c>
      <c r="D71" s="159">
        <f>D60+D70</f>
        <v>888718</v>
      </c>
      <c r="E71" s="48">
        <f t="shared" si="0"/>
        <v>36.40727639187315</v>
      </c>
    </row>
    <row r="72" spans="1:5" ht="15.75">
      <c r="A72" s="8"/>
      <c r="B72" s="159"/>
      <c r="E72" s="250"/>
    </row>
    <row r="73" spans="1:5" ht="15.75">
      <c r="A73" s="8" t="s">
        <v>534</v>
      </c>
      <c r="B73" s="156"/>
      <c r="C73" s="156"/>
      <c r="E73" s="250"/>
    </row>
    <row r="74" spans="1:5" ht="15.75">
      <c r="A74" s="1" t="s">
        <v>21</v>
      </c>
      <c r="B74" s="156"/>
      <c r="C74" s="156"/>
      <c r="E74" s="250"/>
    </row>
    <row r="75" spans="1:5" ht="15.75">
      <c r="A75" s="1" t="s">
        <v>974</v>
      </c>
      <c r="B75" s="156">
        <v>37500</v>
      </c>
      <c r="C75" s="156">
        <v>37500</v>
      </c>
      <c r="D75" s="1">
        <v>0</v>
      </c>
      <c r="E75" s="250">
        <f t="shared" si="0"/>
        <v>0</v>
      </c>
    </row>
    <row r="76" spans="1:5" ht="15.75">
      <c r="A76" s="1" t="s">
        <v>975</v>
      </c>
      <c r="B76" s="156"/>
      <c r="C76" s="156"/>
      <c r="E76" s="250"/>
    </row>
    <row r="77" spans="1:5" ht="15.75">
      <c r="A77" s="8" t="s">
        <v>976</v>
      </c>
      <c r="B77" s="159">
        <f>SUM(B75:B76)</f>
        <v>37500</v>
      </c>
      <c r="C77" s="159">
        <f>SUM(C75:C76)</f>
        <v>37500</v>
      </c>
      <c r="D77" s="159">
        <f>SUM(D75:D76)</f>
        <v>0</v>
      </c>
      <c r="E77" s="48">
        <f>D77/C77*100</f>
        <v>0</v>
      </c>
    </row>
    <row r="78" spans="1:5" ht="15.75">
      <c r="A78" s="8"/>
      <c r="B78" s="159"/>
      <c r="E78" s="250"/>
    </row>
    <row r="79" spans="1:5" ht="15.75">
      <c r="A79" s="8" t="s">
        <v>333</v>
      </c>
      <c r="B79" s="159">
        <v>876000</v>
      </c>
      <c r="C79" s="159">
        <v>654487</v>
      </c>
      <c r="D79" s="159"/>
      <c r="E79" s="48">
        <f>D79/C79*100</f>
        <v>0</v>
      </c>
    </row>
    <row r="80" spans="1:5" ht="15.75">
      <c r="A80" s="8" t="s">
        <v>948</v>
      </c>
      <c r="B80" s="159"/>
      <c r="D80" s="9">
        <v>35457</v>
      </c>
      <c r="E80" s="250"/>
    </row>
    <row r="81" spans="1:5" ht="15.75">
      <c r="A81" s="8" t="s">
        <v>650</v>
      </c>
      <c r="B81" s="159">
        <f>B71+B76+B79+B75</f>
        <v>3060762</v>
      </c>
      <c r="C81" s="159">
        <f>C71+C76+C79+C75</f>
        <v>3133032</v>
      </c>
      <c r="D81" s="159">
        <f>D71+D76+D79+D75+D80</f>
        <v>924175</v>
      </c>
      <c r="E81" s="48">
        <f>D81/C81*100</f>
        <v>29.497783616637175</v>
      </c>
    </row>
  </sheetData>
  <mergeCells count="5">
    <mergeCell ref="A5:E5"/>
    <mergeCell ref="C1:E1"/>
    <mergeCell ref="A2:E2"/>
    <mergeCell ref="A3:E3"/>
    <mergeCell ref="A4:E4"/>
  </mergeCells>
  <printOptions/>
  <pageMargins left="0.5905511811023623" right="0.5905511811023623" top="0.7874015748031497" bottom="0.7874015748031497" header="0.5118110236220472" footer="0.5118110236220472"/>
  <pageSetup fitToHeight="2" horizontalDpi="600" verticalDpi="600" orientation="portrait" paperSize="9" scale="89" r:id="rId1"/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V20"/>
  <sheetViews>
    <sheetView workbookViewId="0" topLeftCell="A1">
      <selection activeCell="D21" sqref="D21"/>
    </sheetView>
  </sheetViews>
  <sheetFormatPr defaultColWidth="9.140625" defaultRowHeight="12.75"/>
  <cols>
    <col min="1" max="1" width="28.00390625" style="0" customWidth="1"/>
    <col min="2" max="7" width="8.421875" style="0" customWidth="1"/>
    <col min="8" max="8" width="6.140625" style="0" bestFit="1" customWidth="1"/>
    <col min="9" max="9" width="7.421875" style="0" customWidth="1"/>
    <col min="10" max="10" width="8.00390625" style="0" customWidth="1"/>
    <col min="11" max="11" width="5.00390625" style="0" customWidth="1"/>
    <col min="12" max="13" width="8.421875" style="0" customWidth="1"/>
    <col min="14" max="14" width="4.28125" style="0" customWidth="1"/>
    <col min="15" max="22" width="8.421875" style="0" customWidth="1"/>
  </cols>
  <sheetData>
    <row r="1" spans="17:22" ht="15.75" customHeight="1">
      <c r="Q1" s="280" t="s">
        <v>972</v>
      </c>
      <c r="R1" s="280"/>
      <c r="S1" s="280"/>
      <c r="T1" s="280"/>
      <c r="U1" s="280"/>
      <c r="V1" s="280"/>
    </row>
    <row r="2" spans="1:22" s="13" customFormat="1" ht="15.75">
      <c r="A2" s="279" t="s">
        <v>436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</row>
    <row r="3" spans="1:22" s="13" customFormat="1" ht="15.75">
      <c r="A3" s="279" t="s">
        <v>125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</row>
    <row r="4" spans="1:22" s="13" customFormat="1" ht="15.75">
      <c r="A4" s="279" t="s">
        <v>689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</row>
    <row r="5" spans="1:22" s="13" customFormat="1" ht="15.75">
      <c r="A5" s="279" t="s">
        <v>940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</row>
    <row r="6" spans="1:20" s="13" customFormat="1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198"/>
    </row>
    <row r="7" spans="1:19" s="1" customFormat="1" ht="15.75">
      <c r="A7" s="3"/>
      <c r="B7" s="3"/>
      <c r="C7" s="3"/>
      <c r="D7" s="3"/>
      <c r="E7" s="3"/>
      <c r="F7" s="3"/>
      <c r="G7" s="3"/>
      <c r="Q7" s="3"/>
      <c r="R7" s="3"/>
      <c r="S7" s="3"/>
    </row>
    <row r="8" spans="1:22" s="79" customFormat="1" ht="12.75" customHeight="1">
      <c r="A8" s="288" t="s">
        <v>437</v>
      </c>
      <c r="B8" s="285" t="s">
        <v>679</v>
      </c>
      <c r="C8" s="285"/>
      <c r="D8" s="285"/>
      <c r="E8" s="285" t="s">
        <v>468</v>
      </c>
      <c r="F8" s="285"/>
      <c r="G8" s="285"/>
      <c r="H8" s="284" t="s">
        <v>147</v>
      </c>
      <c r="I8" s="284"/>
      <c r="J8" s="284"/>
      <c r="K8" s="284" t="s">
        <v>690</v>
      </c>
      <c r="L8" s="284"/>
      <c r="M8" s="284"/>
      <c r="N8" s="284"/>
      <c r="O8" s="284"/>
      <c r="P8" s="284"/>
      <c r="Q8" s="284" t="s">
        <v>261</v>
      </c>
      <c r="R8" s="284"/>
      <c r="S8" s="284"/>
      <c r="T8" s="285" t="s">
        <v>438</v>
      </c>
      <c r="U8" s="285"/>
      <c r="V8" s="285"/>
    </row>
    <row r="9" spans="1:22" s="79" customFormat="1" ht="12.75" customHeight="1">
      <c r="A9" s="289"/>
      <c r="B9" s="285"/>
      <c r="C9" s="285"/>
      <c r="D9" s="285"/>
      <c r="E9" s="285"/>
      <c r="F9" s="285"/>
      <c r="G9" s="285"/>
      <c r="H9" s="284"/>
      <c r="I9" s="284"/>
      <c r="J9" s="284"/>
      <c r="K9" s="284" t="s">
        <v>148</v>
      </c>
      <c r="L9" s="284"/>
      <c r="M9" s="284"/>
      <c r="N9" s="284" t="s">
        <v>149</v>
      </c>
      <c r="O9" s="284"/>
      <c r="P9" s="284"/>
      <c r="Q9" s="284"/>
      <c r="R9" s="284"/>
      <c r="S9" s="284"/>
      <c r="T9" s="285"/>
      <c r="U9" s="285"/>
      <c r="V9" s="285"/>
    </row>
    <row r="10" spans="1:22" s="79" customFormat="1" ht="24.75" customHeight="1">
      <c r="A10" s="290"/>
      <c r="B10" s="7" t="s">
        <v>123</v>
      </c>
      <c r="C10" s="7" t="s">
        <v>124</v>
      </c>
      <c r="D10" s="7" t="s">
        <v>705</v>
      </c>
      <c r="E10" s="7" t="s">
        <v>123</v>
      </c>
      <c r="F10" s="7" t="s">
        <v>124</v>
      </c>
      <c r="G10" s="7" t="s">
        <v>705</v>
      </c>
      <c r="H10" s="7" t="s">
        <v>123</v>
      </c>
      <c r="I10" s="7" t="s">
        <v>124</v>
      </c>
      <c r="J10" s="7" t="s">
        <v>705</v>
      </c>
      <c r="K10" s="7" t="s">
        <v>123</v>
      </c>
      <c r="L10" s="7" t="s">
        <v>124</v>
      </c>
      <c r="M10" s="7" t="s">
        <v>705</v>
      </c>
      <c r="N10" s="7" t="s">
        <v>123</v>
      </c>
      <c r="O10" s="7" t="s">
        <v>124</v>
      </c>
      <c r="P10" s="7" t="s">
        <v>705</v>
      </c>
      <c r="Q10" s="7" t="s">
        <v>123</v>
      </c>
      <c r="R10" s="7" t="s">
        <v>124</v>
      </c>
      <c r="S10" s="7" t="s">
        <v>705</v>
      </c>
      <c r="T10" s="7" t="s">
        <v>123</v>
      </c>
      <c r="U10" s="7" t="s">
        <v>124</v>
      </c>
      <c r="V10" s="7" t="s">
        <v>705</v>
      </c>
    </row>
    <row r="11" spans="2:19" s="1" customFormat="1" ht="15.75">
      <c r="B11" s="200"/>
      <c r="C11" s="200"/>
      <c r="D11" s="200"/>
      <c r="E11" s="2"/>
      <c r="F11" s="2"/>
      <c r="G11" s="2"/>
      <c r="Q11" s="2"/>
      <c r="R11" s="2"/>
      <c r="S11" s="2"/>
    </row>
    <row r="12" spans="1:22" s="8" customFormat="1" ht="24.75" customHeight="1">
      <c r="A12" s="20" t="s">
        <v>622</v>
      </c>
      <c r="B12" s="169">
        <v>134502</v>
      </c>
      <c r="C12" s="169">
        <v>146170</v>
      </c>
      <c r="D12" s="169">
        <v>13706</v>
      </c>
      <c r="E12" s="12">
        <v>208719</v>
      </c>
      <c r="F12" s="12">
        <v>405730</v>
      </c>
      <c r="G12" s="12">
        <v>10780</v>
      </c>
      <c r="H12" s="12">
        <v>2250</v>
      </c>
      <c r="I12" s="12"/>
      <c r="J12" s="12"/>
      <c r="K12" s="12"/>
      <c r="L12" s="12">
        <v>1520</v>
      </c>
      <c r="M12" s="12">
        <v>1520</v>
      </c>
      <c r="N12" s="12"/>
      <c r="O12" s="12">
        <v>2250</v>
      </c>
      <c r="P12" s="12"/>
      <c r="Q12" s="12">
        <v>3000</v>
      </c>
      <c r="R12" s="12">
        <v>4000</v>
      </c>
      <c r="S12" s="12">
        <v>500</v>
      </c>
      <c r="T12" s="12">
        <f>B12+E12+H12+K12+N12+Q12</f>
        <v>348471</v>
      </c>
      <c r="U12" s="12">
        <f aca="true" t="shared" si="0" ref="U12:V20">C12+F12+I12+L12+O12+R12</f>
        <v>559670</v>
      </c>
      <c r="V12" s="12">
        <f t="shared" si="0"/>
        <v>26506</v>
      </c>
    </row>
    <row r="13" spans="1:22" s="1" customFormat="1" ht="24.75" customHeight="1">
      <c r="A13" s="14" t="s">
        <v>26</v>
      </c>
      <c r="B13" s="9"/>
      <c r="C13" s="9"/>
      <c r="D13" s="9"/>
      <c r="E13" s="9">
        <v>1000</v>
      </c>
      <c r="F13" s="9">
        <v>3844</v>
      </c>
      <c r="G13" s="9">
        <v>2839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2">
        <f aca="true" t="shared" si="1" ref="T13:T19">B13+E13+H13+K13+N13+Q13</f>
        <v>1000</v>
      </c>
      <c r="U13" s="12">
        <f t="shared" si="0"/>
        <v>3844</v>
      </c>
      <c r="V13" s="12">
        <f t="shared" si="0"/>
        <v>2839</v>
      </c>
    </row>
    <row r="14" spans="1:22" s="8" customFormat="1" ht="24.75" customHeight="1">
      <c r="A14" s="14" t="s">
        <v>535</v>
      </c>
      <c r="B14" s="9"/>
      <c r="C14" s="9"/>
      <c r="D14" s="9"/>
      <c r="E14" s="9">
        <v>1832</v>
      </c>
      <c r="F14" s="9">
        <v>1832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2">
        <f t="shared" si="1"/>
        <v>1832</v>
      </c>
      <c r="U14" s="12">
        <f t="shared" si="0"/>
        <v>1832</v>
      </c>
      <c r="V14" s="12">
        <f t="shared" si="0"/>
        <v>0</v>
      </c>
    </row>
    <row r="15" spans="1:22" s="1" customFormat="1" ht="24.75" customHeight="1">
      <c r="A15" s="14" t="s">
        <v>150</v>
      </c>
      <c r="B15" s="9"/>
      <c r="C15" s="9"/>
      <c r="D15" s="9"/>
      <c r="E15" s="9">
        <v>0</v>
      </c>
      <c r="F15" s="9">
        <v>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2">
        <f t="shared" si="1"/>
        <v>0</v>
      </c>
      <c r="U15" s="12">
        <f t="shared" si="0"/>
        <v>0</v>
      </c>
      <c r="V15" s="12">
        <f t="shared" si="0"/>
        <v>0</v>
      </c>
    </row>
    <row r="16" spans="1:22" s="1" customFormat="1" ht="24.75" customHeight="1">
      <c r="A16" s="14" t="s">
        <v>282</v>
      </c>
      <c r="B16" s="9"/>
      <c r="C16" s="9"/>
      <c r="D16" s="9"/>
      <c r="E16" s="9">
        <v>0</v>
      </c>
      <c r="F16" s="9">
        <v>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2">
        <f t="shared" si="1"/>
        <v>0</v>
      </c>
      <c r="U16" s="12">
        <f t="shared" si="0"/>
        <v>0</v>
      </c>
      <c r="V16" s="12">
        <f t="shared" si="0"/>
        <v>0</v>
      </c>
    </row>
    <row r="17" spans="1:22" s="1" customFormat="1" ht="24.75" customHeight="1">
      <c r="A17" s="14" t="s">
        <v>151</v>
      </c>
      <c r="B17" s="9"/>
      <c r="C17" s="9"/>
      <c r="D17" s="9"/>
      <c r="E17" s="9">
        <v>400</v>
      </c>
      <c r="F17" s="9">
        <v>880</v>
      </c>
      <c r="G17" s="9">
        <v>393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2">
        <f t="shared" si="1"/>
        <v>400</v>
      </c>
      <c r="U17" s="12">
        <f t="shared" si="0"/>
        <v>880</v>
      </c>
      <c r="V17" s="12">
        <f t="shared" si="0"/>
        <v>393</v>
      </c>
    </row>
    <row r="18" spans="1:22" s="1" customFormat="1" ht="24.75" customHeight="1">
      <c r="A18" s="14" t="s">
        <v>152</v>
      </c>
      <c r="B18" s="9"/>
      <c r="C18" s="9"/>
      <c r="D18" s="9"/>
      <c r="E18" s="9">
        <v>200</v>
      </c>
      <c r="F18" s="9">
        <v>200</v>
      </c>
      <c r="G18" s="9">
        <v>200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2">
        <f t="shared" si="1"/>
        <v>200</v>
      </c>
      <c r="U18" s="12">
        <f t="shared" si="0"/>
        <v>200</v>
      </c>
      <c r="V18" s="12">
        <f t="shared" si="0"/>
        <v>200</v>
      </c>
    </row>
    <row r="19" spans="1:22" s="8" customFormat="1" ht="29.25">
      <c r="A19" s="217" t="s">
        <v>25</v>
      </c>
      <c r="B19" s="12">
        <f aca="true" t="shared" si="2" ref="B19:S19">SUM(B13:B18)</f>
        <v>0</v>
      </c>
      <c r="C19" s="12">
        <f t="shared" si="2"/>
        <v>0</v>
      </c>
      <c r="D19" s="12">
        <f t="shared" si="2"/>
        <v>0</v>
      </c>
      <c r="E19" s="12">
        <f t="shared" si="2"/>
        <v>3432</v>
      </c>
      <c r="F19" s="12">
        <f t="shared" si="2"/>
        <v>6756</v>
      </c>
      <c r="G19" s="12">
        <f t="shared" si="2"/>
        <v>3432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t="shared" si="2"/>
        <v>0</v>
      </c>
      <c r="P19" s="12">
        <f t="shared" si="2"/>
        <v>0</v>
      </c>
      <c r="Q19" s="12">
        <f t="shared" si="2"/>
        <v>0</v>
      </c>
      <c r="R19" s="12">
        <f t="shared" si="2"/>
        <v>0</v>
      </c>
      <c r="S19" s="12">
        <f t="shared" si="2"/>
        <v>0</v>
      </c>
      <c r="T19" s="12">
        <f t="shared" si="1"/>
        <v>3432</v>
      </c>
      <c r="U19" s="12">
        <f t="shared" si="0"/>
        <v>6756</v>
      </c>
      <c r="V19" s="12">
        <f t="shared" si="0"/>
        <v>3432</v>
      </c>
    </row>
    <row r="20" spans="1:22" s="8" customFormat="1" ht="24.75" customHeight="1">
      <c r="A20" s="20" t="s">
        <v>435</v>
      </c>
      <c r="B20" s="12">
        <f aca="true" t="shared" si="3" ref="B20:S20">B12+B19</f>
        <v>134502</v>
      </c>
      <c r="C20" s="12">
        <f t="shared" si="3"/>
        <v>146170</v>
      </c>
      <c r="D20" s="12">
        <f t="shared" si="3"/>
        <v>13706</v>
      </c>
      <c r="E20" s="12">
        <f t="shared" si="3"/>
        <v>212151</v>
      </c>
      <c r="F20" s="12">
        <f t="shared" si="3"/>
        <v>412486</v>
      </c>
      <c r="G20" s="12">
        <f t="shared" si="3"/>
        <v>14212</v>
      </c>
      <c r="H20" s="12">
        <f t="shared" si="3"/>
        <v>2250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1520</v>
      </c>
      <c r="M20" s="12">
        <f t="shared" si="3"/>
        <v>1520</v>
      </c>
      <c r="N20" s="12">
        <f t="shared" si="3"/>
        <v>0</v>
      </c>
      <c r="O20" s="12">
        <f t="shared" si="3"/>
        <v>2250</v>
      </c>
      <c r="P20" s="12">
        <f t="shared" si="3"/>
        <v>0</v>
      </c>
      <c r="Q20" s="12">
        <f t="shared" si="3"/>
        <v>3000</v>
      </c>
      <c r="R20" s="12">
        <f t="shared" si="3"/>
        <v>4000</v>
      </c>
      <c r="S20" s="12">
        <f t="shared" si="3"/>
        <v>500</v>
      </c>
      <c r="T20" s="12">
        <f>B20+E20+H20+K20+N20+Q20</f>
        <v>351903</v>
      </c>
      <c r="U20" s="12">
        <f t="shared" si="0"/>
        <v>566426</v>
      </c>
      <c r="V20" s="12">
        <f t="shared" si="0"/>
        <v>29938</v>
      </c>
    </row>
  </sheetData>
  <mergeCells count="14">
    <mergeCell ref="T8:V9"/>
    <mergeCell ref="K8:P8"/>
    <mergeCell ref="B8:D9"/>
    <mergeCell ref="E8:G9"/>
    <mergeCell ref="A5:V5"/>
    <mergeCell ref="A8:A10"/>
    <mergeCell ref="Q1:V1"/>
    <mergeCell ref="H8:J9"/>
    <mergeCell ref="A2:V2"/>
    <mergeCell ref="A3:V3"/>
    <mergeCell ref="A4:V4"/>
    <mergeCell ref="K9:M9"/>
    <mergeCell ref="N9:P9"/>
    <mergeCell ref="Q8:S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K154"/>
  <sheetViews>
    <sheetView workbookViewId="0" topLeftCell="A1">
      <selection activeCell="B11" sqref="B11"/>
    </sheetView>
  </sheetViews>
  <sheetFormatPr defaultColWidth="9.140625" defaultRowHeight="13.5" customHeight="1"/>
  <cols>
    <col min="1" max="1" width="3.421875" style="103" customWidth="1"/>
    <col min="2" max="2" width="67.140625" style="103" customWidth="1"/>
    <col min="3" max="3" width="7.421875" style="103" bestFit="1" customWidth="1"/>
    <col min="4" max="4" width="6.421875" style="103" bestFit="1" customWidth="1"/>
    <col min="5" max="10" width="7.421875" style="103" bestFit="1" customWidth="1"/>
    <col min="11" max="16384" width="9.140625" style="103" customWidth="1"/>
  </cols>
  <sheetData>
    <row r="1" spans="1:11" ht="12.75" customHeight="1">
      <c r="A1" s="291" t="s">
        <v>369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3.5" customHeight="1">
      <c r="A2" s="296" t="s">
        <v>436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3.5" customHeight="1">
      <c r="A3" s="296" t="s">
        <v>125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13.5" customHeight="1">
      <c r="A4" s="296" t="s">
        <v>678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</row>
    <row r="5" spans="1:11" ht="13.5" customHeight="1">
      <c r="A5" s="292" t="s">
        <v>940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</row>
    <row r="6" spans="1:2" ht="15" customHeight="1">
      <c r="A6" s="297"/>
      <c r="B6" s="292"/>
    </row>
    <row r="7" spans="1:11" ht="12.75">
      <c r="A7" s="357" t="s">
        <v>262</v>
      </c>
      <c r="B7" s="299" t="s">
        <v>941</v>
      </c>
      <c r="C7" s="298" t="s">
        <v>176</v>
      </c>
      <c r="D7" s="298"/>
      <c r="E7" s="298"/>
      <c r="F7" s="293" t="s">
        <v>180</v>
      </c>
      <c r="G7" s="294"/>
      <c r="H7" s="295"/>
      <c r="I7" s="298" t="s">
        <v>181</v>
      </c>
      <c r="J7" s="298"/>
      <c r="K7" s="298"/>
    </row>
    <row r="8" spans="1:11" ht="12.75">
      <c r="A8" s="357"/>
      <c r="B8" s="299"/>
      <c r="C8" s="7" t="s">
        <v>177</v>
      </c>
      <c r="D8" s="7" t="s">
        <v>178</v>
      </c>
      <c r="E8" s="7" t="s">
        <v>179</v>
      </c>
      <c r="F8" s="7" t="s">
        <v>177</v>
      </c>
      <c r="G8" s="7" t="s">
        <v>178</v>
      </c>
      <c r="H8" s="7" t="s">
        <v>179</v>
      </c>
      <c r="I8" s="7" t="s">
        <v>177</v>
      </c>
      <c r="J8" s="7" t="s">
        <v>178</v>
      </c>
      <c r="K8" s="7" t="s">
        <v>179</v>
      </c>
    </row>
    <row r="9" spans="1:5" ht="12.75">
      <c r="A9" s="86"/>
      <c r="B9" s="153"/>
      <c r="C9" s="196"/>
      <c r="D9" s="196"/>
      <c r="E9" s="196"/>
    </row>
    <row r="10" spans="2:9" ht="13.5" customHeight="1">
      <c r="B10" s="104" t="s">
        <v>529</v>
      </c>
      <c r="C10" s="107"/>
      <c r="D10" s="107"/>
      <c r="E10" s="107"/>
      <c r="G10" s="218"/>
      <c r="H10" s="218"/>
      <c r="I10" s="218"/>
    </row>
    <row r="11" spans="2:9" ht="12.75">
      <c r="B11" s="104"/>
      <c r="C11" s="107"/>
      <c r="D11" s="107"/>
      <c r="E11" s="107"/>
      <c r="G11" s="218"/>
      <c r="H11" s="218"/>
      <c r="I11" s="218"/>
    </row>
    <row r="12" spans="2:9" ht="13.5" customHeight="1">
      <c r="B12" s="104" t="s">
        <v>679</v>
      </c>
      <c r="C12" s="107"/>
      <c r="D12" s="107"/>
      <c r="E12" s="107"/>
      <c r="G12" s="218"/>
      <c r="H12" s="218"/>
      <c r="I12" s="218"/>
    </row>
    <row r="13" spans="2:9" ht="13.5" customHeight="1">
      <c r="B13" s="108" t="s">
        <v>285</v>
      </c>
      <c r="C13" s="107"/>
      <c r="D13" s="107"/>
      <c r="E13" s="107"/>
      <c r="G13" s="218"/>
      <c r="H13" s="218"/>
      <c r="I13" s="218"/>
    </row>
    <row r="14" spans="1:11" ht="25.5">
      <c r="A14" s="105" t="s">
        <v>349</v>
      </c>
      <c r="B14" s="106" t="s">
        <v>281</v>
      </c>
      <c r="C14" s="107">
        <v>20000</v>
      </c>
      <c r="D14" s="107">
        <v>3000</v>
      </c>
      <c r="E14" s="107">
        <f>SUM(C14:D14)</f>
        <v>23000</v>
      </c>
      <c r="F14" s="219">
        <v>20000</v>
      </c>
      <c r="G14" s="219">
        <v>5000</v>
      </c>
      <c r="H14" s="219">
        <f>SUM(F14:G14)</f>
        <v>25000</v>
      </c>
      <c r="I14" s="219">
        <v>7</v>
      </c>
      <c r="J14" s="219"/>
      <c r="K14" s="219">
        <v>7</v>
      </c>
    </row>
    <row r="15" spans="1:11" ht="12.75">
      <c r="A15" s="105" t="s">
        <v>350</v>
      </c>
      <c r="B15" s="106" t="s">
        <v>283</v>
      </c>
      <c r="C15" s="107">
        <v>3500</v>
      </c>
      <c r="D15" s="107">
        <v>700</v>
      </c>
      <c r="E15" s="107">
        <f aca="true" t="shared" si="0" ref="E15:E26">SUM(C15:D15)</f>
        <v>4200</v>
      </c>
      <c r="F15" s="219">
        <v>3500</v>
      </c>
      <c r="G15" s="219">
        <v>872</v>
      </c>
      <c r="H15" s="219">
        <f aca="true" t="shared" si="1" ref="H15:H26">SUM(F15:G15)</f>
        <v>4372</v>
      </c>
      <c r="I15" s="219">
        <v>67</v>
      </c>
      <c r="J15" s="219">
        <v>4</v>
      </c>
      <c r="K15" s="219">
        <f aca="true" t="shared" si="2" ref="K15:K26">SUM(I15:J15)</f>
        <v>71</v>
      </c>
    </row>
    <row r="16" spans="1:11" ht="12.75">
      <c r="A16" s="105" t="s">
        <v>358</v>
      </c>
      <c r="B16" s="106" t="s">
        <v>99</v>
      </c>
      <c r="C16" s="107">
        <v>2500</v>
      </c>
      <c r="D16" s="107">
        <v>500</v>
      </c>
      <c r="E16" s="107">
        <f t="shared" si="0"/>
        <v>3000</v>
      </c>
      <c r="F16" s="219">
        <v>2500</v>
      </c>
      <c r="G16" s="219">
        <v>564</v>
      </c>
      <c r="H16" s="219">
        <f t="shared" si="1"/>
        <v>3064</v>
      </c>
      <c r="I16" s="219">
        <v>14</v>
      </c>
      <c r="J16" s="219">
        <v>3</v>
      </c>
      <c r="K16" s="219">
        <f t="shared" si="2"/>
        <v>17</v>
      </c>
    </row>
    <row r="17" spans="1:11" ht="12.75">
      <c r="A17" s="105" t="s">
        <v>359</v>
      </c>
      <c r="B17" s="106" t="s">
        <v>93</v>
      </c>
      <c r="C17" s="107">
        <v>10735</v>
      </c>
      <c r="D17" s="107">
        <v>2147</v>
      </c>
      <c r="E17" s="107">
        <f t="shared" si="0"/>
        <v>12882</v>
      </c>
      <c r="F17" s="219">
        <v>11236</v>
      </c>
      <c r="G17" s="219">
        <v>2358</v>
      </c>
      <c r="H17" s="219">
        <f t="shared" si="1"/>
        <v>13594</v>
      </c>
      <c r="I17" s="219">
        <v>9536</v>
      </c>
      <c r="J17" s="219">
        <v>1801</v>
      </c>
      <c r="K17" s="219">
        <f t="shared" si="2"/>
        <v>11337</v>
      </c>
    </row>
    <row r="18" spans="1:11" ht="12.75">
      <c r="A18" s="105" t="s">
        <v>360</v>
      </c>
      <c r="B18" s="106" t="s">
        <v>759</v>
      </c>
      <c r="C18" s="107">
        <v>25183</v>
      </c>
      <c r="D18" s="107">
        <v>5037</v>
      </c>
      <c r="E18" s="107">
        <f t="shared" si="0"/>
        <v>30220</v>
      </c>
      <c r="F18" s="219">
        <v>25183</v>
      </c>
      <c r="G18" s="219">
        <v>6296</v>
      </c>
      <c r="H18" s="219">
        <f t="shared" si="1"/>
        <v>31479</v>
      </c>
      <c r="I18" s="219"/>
      <c r="J18" s="219"/>
      <c r="K18" s="219">
        <f t="shared" si="2"/>
        <v>0</v>
      </c>
    </row>
    <row r="19" spans="1:11" ht="25.5">
      <c r="A19" s="105" t="s">
        <v>760</v>
      </c>
      <c r="B19" s="106" t="s">
        <v>153</v>
      </c>
      <c r="C19" s="107"/>
      <c r="D19" s="107"/>
      <c r="E19" s="107"/>
      <c r="F19" s="219">
        <v>11000</v>
      </c>
      <c r="G19" s="219">
        <v>2750</v>
      </c>
      <c r="H19" s="219">
        <f t="shared" si="1"/>
        <v>13750</v>
      </c>
      <c r="I19" s="219">
        <v>148</v>
      </c>
      <c r="J19" s="219">
        <v>22</v>
      </c>
      <c r="K19" s="219">
        <f t="shared" si="2"/>
        <v>170</v>
      </c>
    </row>
    <row r="20" spans="1:11" ht="12.75">
      <c r="A20" s="105"/>
      <c r="B20" s="106"/>
      <c r="C20" s="107"/>
      <c r="D20" s="107"/>
      <c r="E20" s="107"/>
      <c r="F20" s="219"/>
      <c r="G20" s="219"/>
      <c r="H20" s="219"/>
      <c r="I20" s="219"/>
      <c r="J20" s="219"/>
      <c r="K20" s="219"/>
    </row>
    <row r="21" spans="1:11" ht="12.75">
      <c r="A21" s="105"/>
      <c r="B21" s="108" t="s">
        <v>284</v>
      </c>
      <c r="C21" s="107"/>
      <c r="D21" s="107"/>
      <c r="E21" s="107"/>
      <c r="F21" s="219"/>
      <c r="G21" s="219"/>
      <c r="H21" s="219"/>
      <c r="I21" s="219"/>
      <c r="J21" s="219"/>
      <c r="K21" s="219"/>
    </row>
    <row r="22" spans="1:11" ht="12.75">
      <c r="A22" s="105" t="s">
        <v>761</v>
      </c>
      <c r="B22" s="106" t="s">
        <v>98</v>
      </c>
      <c r="C22" s="107">
        <v>4500</v>
      </c>
      <c r="D22" s="107">
        <v>900</v>
      </c>
      <c r="E22" s="107">
        <f t="shared" si="0"/>
        <v>5400</v>
      </c>
      <c r="F22" s="219">
        <v>4500</v>
      </c>
      <c r="G22" s="219">
        <v>1125</v>
      </c>
      <c r="H22" s="219">
        <f t="shared" si="1"/>
        <v>5625</v>
      </c>
      <c r="I22" s="219"/>
      <c r="J22" s="219"/>
      <c r="K22" s="219">
        <f t="shared" si="2"/>
        <v>0</v>
      </c>
    </row>
    <row r="23" spans="1:11" ht="12.75">
      <c r="A23" s="105" t="s">
        <v>762</v>
      </c>
      <c r="B23" s="106" t="s">
        <v>157</v>
      </c>
      <c r="C23" s="107">
        <v>20000</v>
      </c>
      <c r="D23" s="107">
        <v>4000</v>
      </c>
      <c r="E23" s="107">
        <f t="shared" si="0"/>
        <v>24000</v>
      </c>
      <c r="F23" s="219">
        <v>14000</v>
      </c>
      <c r="G23" s="219">
        <v>3448</v>
      </c>
      <c r="H23" s="219">
        <f t="shared" si="1"/>
        <v>17448</v>
      </c>
      <c r="I23" s="219">
        <v>1050</v>
      </c>
      <c r="J23" s="219">
        <v>160</v>
      </c>
      <c r="K23" s="219">
        <f t="shared" si="2"/>
        <v>1210</v>
      </c>
    </row>
    <row r="24" spans="1:11" ht="12.75">
      <c r="A24" s="105" t="s">
        <v>763</v>
      </c>
      <c r="B24" s="106" t="s">
        <v>105</v>
      </c>
      <c r="C24" s="107">
        <v>1500</v>
      </c>
      <c r="D24" s="107">
        <v>300</v>
      </c>
      <c r="E24" s="107">
        <f t="shared" si="0"/>
        <v>1800</v>
      </c>
      <c r="F24" s="219">
        <v>500</v>
      </c>
      <c r="G24" s="219">
        <v>109</v>
      </c>
      <c r="H24" s="219">
        <f t="shared" si="1"/>
        <v>609</v>
      </c>
      <c r="I24" s="219">
        <v>325</v>
      </c>
      <c r="J24" s="219">
        <v>65</v>
      </c>
      <c r="K24" s="219">
        <f t="shared" si="2"/>
        <v>390</v>
      </c>
    </row>
    <row r="25" spans="1:11" ht="12.75">
      <c r="A25" s="105" t="s">
        <v>764</v>
      </c>
      <c r="B25" s="106" t="s">
        <v>101</v>
      </c>
      <c r="C25" s="107">
        <v>18000</v>
      </c>
      <c r="D25" s="107">
        <v>3600</v>
      </c>
      <c r="E25" s="107">
        <f t="shared" si="0"/>
        <v>21600</v>
      </c>
      <c r="F25" s="219">
        <v>18000</v>
      </c>
      <c r="G25" s="219">
        <v>4479</v>
      </c>
      <c r="H25" s="219">
        <f t="shared" si="1"/>
        <v>22479</v>
      </c>
      <c r="I25" s="219">
        <v>420</v>
      </c>
      <c r="J25" s="219">
        <v>84</v>
      </c>
      <c r="K25" s="219">
        <f t="shared" si="2"/>
        <v>504</v>
      </c>
    </row>
    <row r="26" spans="1:11" ht="25.5">
      <c r="A26" s="105" t="s">
        <v>765</v>
      </c>
      <c r="B26" s="106" t="s">
        <v>949</v>
      </c>
      <c r="C26" s="107">
        <v>7000</v>
      </c>
      <c r="D26" s="107">
        <v>1400</v>
      </c>
      <c r="E26" s="107">
        <f t="shared" si="0"/>
        <v>8400</v>
      </c>
      <c r="F26" s="219">
        <v>7000</v>
      </c>
      <c r="G26" s="219">
        <v>1750</v>
      </c>
      <c r="H26" s="219">
        <f t="shared" si="1"/>
        <v>8750</v>
      </c>
      <c r="I26" s="219"/>
      <c r="J26" s="219"/>
      <c r="K26" s="219">
        <f t="shared" si="2"/>
        <v>0</v>
      </c>
    </row>
    <row r="27" spans="1:11" ht="13.5" customHeight="1">
      <c r="A27" s="105"/>
      <c r="B27" s="104" t="s">
        <v>524</v>
      </c>
      <c r="C27" s="109">
        <f>SUM(C14:C26)</f>
        <v>112918</v>
      </c>
      <c r="D27" s="109">
        <f>SUM(D14:D26)</f>
        <v>21584</v>
      </c>
      <c r="E27" s="109">
        <f>SUM(E14:E26)</f>
        <v>134502</v>
      </c>
      <c r="F27" s="221">
        <f aca="true" t="shared" si="3" ref="F27:K27">SUM(F14:F26)</f>
        <v>117419</v>
      </c>
      <c r="G27" s="221">
        <f t="shared" si="3"/>
        <v>28751</v>
      </c>
      <c r="H27" s="221">
        <f t="shared" si="3"/>
        <v>146170</v>
      </c>
      <c r="I27" s="221">
        <f t="shared" si="3"/>
        <v>11567</v>
      </c>
      <c r="J27" s="221">
        <f t="shared" si="3"/>
        <v>2139</v>
      </c>
      <c r="K27" s="221">
        <f t="shared" si="3"/>
        <v>13706</v>
      </c>
    </row>
    <row r="28" spans="1:11" ht="12.75">
      <c r="A28" s="105"/>
      <c r="B28" s="104"/>
      <c r="C28" s="107"/>
      <c r="D28" s="107"/>
      <c r="E28" s="107"/>
      <c r="F28" s="219"/>
      <c r="G28" s="219"/>
      <c r="H28" s="219"/>
      <c r="I28" s="219"/>
      <c r="J28" s="219"/>
      <c r="K28" s="218"/>
    </row>
    <row r="29" spans="1:11" ht="13.5" customHeight="1">
      <c r="A29" s="105"/>
      <c r="B29" s="104" t="s">
        <v>468</v>
      </c>
      <c r="C29" s="107"/>
      <c r="D29" s="107"/>
      <c r="E29" s="107"/>
      <c r="F29" s="219"/>
      <c r="G29" s="219"/>
      <c r="H29" s="219"/>
      <c r="I29" s="219"/>
      <c r="J29" s="219"/>
      <c r="K29" s="218"/>
    </row>
    <row r="30" spans="1:11" ht="13.5" customHeight="1">
      <c r="A30" s="105"/>
      <c r="B30" s="108" t="s">
        <v>908</v>
      </c>
      <c r="C30" s="107"/>
      <c r="D30" s="107"/>
      <c r="E30" s="107"/>
      <c r="F30" s="219"/>
      <c r="G30" s="219"/>
      <c r="H30" s="219"/>
      <c r="I30" s="219"/>
      <c r="J30" s="219"/>
      <c r="K30" s="218"/>
    </row>
    <row r="31" spans="1:11" ht="13.5" customHeight="1">
      <c r="A31" s="105" t="s">
        <v>770</v>
      </c>
      <c r="B31" s="106" t="s">
        <v>950</v>
      </c>
      <c r="C31" s="107">
        <v>9000</v>
      </c>
      <c r="D31" s="107">
        <v>1800</v>
      </c>
      <c r="E31" s="107">
        <f>SUM(C31:D31)</f>
        <v>10800</v>
      </c>
      <c r="F31" s="219">
        <v>9000</v>
      </c>
      <c r="G31" s="219">
        <v>2240</v>
      </c>
      <c r="H31" s="219">
        <f>SUM(F31:G31)</f>
        <v>11240</v>
      </c>
      <c r="I31" s="219">
        <v>192</v>
      </c>
      <c r="J31" s="219">
        <v>38</v>
      </c>
      <c r="K31" s="219">
        <f>SUM(I31:J31)</f>
        <v>230</v>
      </c>
    </row>
    <row r="32" spans="1:11" ht="13.5" customHeight="1">
      <c r="A32" s="105" t="s">
        <v>771</v>
      </c>
      <c r="B32" s="106" t="s">
        <v>158</v>
      </c>
      <c r="C32" s="107"/>
      <c r="D32" s="107"/>
      <c r="E32" s="107"/>
      <c r="F32" s="219">
        <v>2384</v>
      </c>
      <c r="G32" s="219">
        <v>596</v>
      </c>
      <c r="H32" s="219">
        <f aca="true" t="shared" si="4" ref="H32:H37">SUM(F32:G32)</f>
        <v>2980</v>
      </c>
      <c r="I32" s="219"/>
      <c r="J32" s="219"/>
      <c r="K32" s="219">
        <f aca="true" t="shared" si="5" ref="K32:K37">SUM(I32:J32)</f>
        <v>0</v>
      </c>
    </row>
    <row r="33" spans="1:11" ht="13.5" customHeight="1">
      <c r="A33" s="105" t="s">
        <v>772</v>
      </c>
      <c r="B33" s="106" t="s">
        <v>260</v>
      </c>
      <c r="C33" s="107">
        <v>1000</v>
      </c>
      <c r="D33" s="107">
        <v>200</v>
      </c>
      <c r="E33" s="107">
        <f>SUM(C33:D33)</f>
        <v>1200</v>
      </c>
      <c r="F33" s="219">
        <v>1000</v>
      </c>
      <c r="G33" s="219">
        <v>250</v>
      </c>
      <c r="H33" s="219">
        <f t="shared" si="4"/>
        <v>1250</v>
      </c>
      <c r="I33" s="219"/>
      <c r="J33" s="219"/>
      <c r="K33" s="219">
        <f t="shared" si="5"/>
        <v>0</v>
      </c>
    </row>
    <row r="34" spans="1:11" ht="14.25" customHeight="1">
      <c r="A34" s="105" t="s">
        <v>659</v>
      </c>
      <c r="B34" s="106" t="s">
        <v>95</v>
      </c>
      <c r="C34" s="107">
        <v>1000</v>
      </c>
      <c r="D34" s="107">
        <v>200</v>
      </c>
      <c r="E34" s="107">
        <f>SUM(C34:D34)</f>
        <v>1200</v>
      </c>
      <c r="F34" s="219">
        <v>1000</v>
      </c>
      <c r="G34" s="219">
        <v>200</v>
      </c>
      <c r="H34" s="219">
        <f t="shared" si="4"/>
        <v>1200</v>
      </c>
      <c r="I34" s="219">
        <v>1000</v>
      </c>
      <c r="J34" s="219">
        <v>200</v>
      </c>
      <c r="K34" s="219">
        <f t="shared" si="5"/>
        <v>1200</v>
      </c>
    </row>
    <row r="35" spans="1:11" ht="14.25" customHeight="1">
      <c r="A35" s="105" t="s">
        <v>660</v>
      </c>
      <c r="B35" s="106" t="s">
        <v>97</v>
      </c>
      <c r="C35" s="107">
        <v>1000</v>
      </c>
      <c r="D35" s="107">
        <v>200</v>
      </c>
      <c r="E35" s="107">
        <f>SUM(C35:D35)</f>
        <v>1200</v>
      </c>
      <c r="F35" s="219">
        <v>1000</v>
      </c>
      <c r="G35" s="219">
        <v>250</v>
      </c>
      <c r="H35" s="219">
        <f t="shared" si="4"/>
        <v>1250</v>
      </c>
      <c r="I35" s="219"/>
      <c r="J35" s="219"/>
      <c r="K35" s="219">
        <f t="shared" si="5"/>
        <v>0</v>
      </c>
    </row>
    <row r="36" spans="1:11" ht="14.25" customHeight="1">
      <c r="A36" s="105" t="s">
        <v>661</v>
      </c>
      <c r="B36" s="106" t="s">
        <v>275</v>
      </c>
      <c r="C36" s="107">
        <v>1000</v>
      </c>
      <c r="D36" s="107">
        <v>200</v>
      </c>
      <c r="E36" s="107">
        <f>SUM(C36:D36)</f>
        <v>1200</v>
      </c>
      <c r="F36" s="219">
        <v>1000</v>
      </c>
      <c r="G36" s="219">
        <v>250</v>
      </c>
      <c r="H36" s="219">
        <f t="shared" si="4"/>
        <v>1250</v>
      </c>
      <c r="I36" s="219"/>
      <c r="J36" s="219"/>
      <c r="K36" s="219">
        <f t="shared" si="5"/>
        <v>0</v>
      </c>
    </row>
    <row r="37" spans="1:11" ht="13.5" customHeight="1">
      <c r="A37" s="105" t="s">
        <v>662</v>
      </c>
      <c r="B37" s="106" t="s">
        <v>22</v>
      </c>
      <c r="C37" s="107">
        <v>500</v>
      </c>
      <c r="D37" s="107">
        <v>100</v>
      </c>
      <c r="E37" s="107">
        <f>SUM(C37:D37)</f>
        <v>600</v>
      </c>
      <c r="F37" s="219">
        <v>500</v>
      </c>
      <c r="G37" s="219">
        <v>125</v>
      </c>
      <c r="H37" s="219">
        <f t="shared" si="4"/>
        <v>625</v>
      </c>
      <c r="I37" s="219">
        <v>48</v>
      </c>
      <c r="J37" s="219">
        <v>10</v>
      </c>
      <c r="K37" s="219">
        <f t="shared" si="5"/>
        <v>58</v>
      </c>
    </row>
    <row r="38" spans="1:11" ht="13.5" customHeight="1">
      <c r="A38" s="105"/>
      <c r="B38" s="104" t="s">
        <v>278</v>
      </c>
      <c r="C38" s="109">
        <f aca="true" t="shared" si="6" ref="C38:K38">SUM(C31:C37)</f>
        <v>13500</v>
      </c>
      <c r="D38" s="109">
        <f t="shared" si="6"/>
        <v>2700</v>
      </c>
      <c r="E38" s="109">
        <f t="shared" si="6"/>
        <v>16200</v>
      </c>
      <c r="F38" s="109">
        <f t="shared" si="6"/>
        <v>15884</v>
      </c>
      <c r="G38" s="109">
        <f t="shared" si="6"/>
        <v>3911</v>
      </c>
      <c r="H38" s="109">
        <f t="shared" si="6"/>
        <v>19795</v>
      </c>
      <c r="I38" s="109">
        <f t="shared" si="6"/>
        <v>1240</v>
      </c>
      <c r="J38" s="109">
        <f t="shared" si="6"/>
        <v>248</v>
      </c>
      <c r="K38" s="109">
        <f t="shared" si="6"/>
        <v>1488</v>
      </c>
    </row>
    <row r="39" spans="1:11" ht="12.75">
      <c r="A39" s="105"/>
      <c r="B39" s="197"/>
      <c r="C39" s="196"/>
      <c r="D39" s="196"/>
      <c r="E39" s="196"/>
      <c r="F39" s="219"/>
      <c r="G39" s="219"/>
      <c r="H39" s="219"/>
      <c r="I39" s="219"/>
      <c r="J39" s="219"/>
      <c r="K39" s="218"/>
    </row>
    <row r="40" spans="1:11" ht="13.5" customHeight="1">
      <c r="A40" s="105"/>
      <c r="B40" s="108" t="s">
        <v>523</v>
      </c>
      <c r="C40" s="109"/>
      <c r="D40" s="109"/>
      <c r="E40" s="109"/>
      <c r="F40" s="219"/>
      <c r="G40" s="219"/>
      <c r="H40" s="219"/>
      <c r="I40" s="219"/>
      <c r="J40" s="219"/>
      <c r="K40" s="218"/>
    </row>
    <row r="41" spans="1:11" ht="13.5" customHeight="1">
      <c r="A41" s="105" t="s">
        <v>663</v>
      </c>
      <c r="B41" s="106" t="s">
        <v>92</v>
      </c>
      <c r="C41" s="107">
        <v>8000</v>
      </c>
      <c r="D41" s="107">
        <v>1600</v>
      </c>
      <c r="E41" s="107">
        <f>SUM(C41:D41)</f>
        <v>9600</v>
      </c>
      <c r="F41" s="219">
        <v>8000</v>
      </c>
      <c r="G41" s="219">
        <v>1857</v>
      </c>
      <c r="H41" s="219">
        <f>SUM(F41:G41)</f>
        <v>9857</v>
      </c>
      <c r="I41" s="219">
        <v>2868</v>
      </c>
      <c r="J41" s="219">
        <v>571</v>
      </c>
      <c r="K41" s="219">
        <f>SUM(I41:J41)</f>
        <v>3439</v>
      </c>
    </row>
    <row r="42" spans="1:11" ht="13.5" customHeight="1">
      <c r="A42" s="105" t="s">
        <v>664</v>
      </c>
      <c r="B42" s="106" t="s">
        <v>159</v>
      </c>
      <c r="C42" s="107"/>
      <c r="D42" s="107"/>
      <c r="E42" s="107">
        <f aca="true" t="shared" si="7" ref="E42:E54">SUM(C42:D42)</f>
        <v>0</v>
      </c>
      <c r="F42" s="219">
        <v>143193</v>
      </c>
      <c r="G42" s="219">
        <v>35798</v>
      </c>
      <c r="H42" s="219">
        <f aca="true" t="shared" si="8" ref="H42:H55">SUM(F42:G42)</f>
        <v>178991</v>
      </c>
      <c r="I42" s="219">
        <v>4</v>
      </c>
      <c r="J42" s="219"/>
      <c r="K42" s="219">
        <f aca="true" t="shared" si="9" ref="K42:K55">SUM(I42:J42)</f>
        <v>4</v>
      </c>
    </row>
    <row r="43" spans="1:11" ht="13.5" customHeight="1">
      <c r="A43" s="105" t="s">
        <v>665</v>
      </c>
      <c r="B43" s="106" t="s">
        <v>276</v>
      </c>
      <c r="C43" s="107">
        <v>80000</v>
      </c>
      <c r="D43" s="107">
        <v>16000</v>
      </c>
      <c r="E43" s="107">
        <f t="shared" si="7"/>
        <v>96000</v>
      </c>
      <c r="F43" s="219">
        <v>80000</v>
      </c>
      <c r="G43" s="219">
        <v>20000</v>
      </c>
      <c r="H43" s="219">
        <f t="shared" si="8"/>
        <v>100000</v>
      </c>
      <c r="I43" s="219"/>
      <c r="J43" s="219"/>
      <c r="K43" s="219">
        <f t="shared" si="9"/>
        <v>0</v>
      </c>
    </row>
    <row r="44" spans="1:11" ht="13.5" customHeight="1">
      <c r="A44" s="105" t="s">
        <v>666</v>
      </c>
      <c r="B44" s="106" t="s">
        <v>94</v>
      </c>
      <c r="C44" s="107">
        <v>138</v>
      </c>
      <c r="D44" s="107">
        <v>28</v>
      </c>
      <c r="E44" s="107">
        <f t="shared" si="7"/>
        <v>166</v>
      </c>
      <c r="F44" s="219">
        <v>138</v>
      </c>
      <c r="G44" s="219">
        <v>34</v>
      </c>
      <c r="H44" s="219">
        <f t="shared" si="8"/>
        <v>172</v>
      </c>
      <c r="I44" s="219">
        <v>138</v>
      </c>
      <c r="J44" s="219">
        <v>28</v>
      </c>
      <c r="K44" s="219">
        <f t="shared" si="9"/>
        <v>166</v>
      </c>
    </row>
    <row r="45" spans="1:11" ht="25.5" customHeight="1">
      <c r="A45" s="105" t="s">
        <v>667</v>
      </c>
      <c r="B45" s="106" t="s">
        <v>96</v>
      </c>
      <c r="C45" s="107">
        <v>5500</v>
      </c>
      <c r="D45" s="107">
        <v>1100</v>
      </c>
      <c r="E45" s="107">
        <f t="shared" si="7"/>
        <v>6600</v>
      </c>
      <c r="F45" s="219">
        <v>5500</v>
      </c>
      <c r="G45" s="219">
        <v>1375</v>
      </c>
      <c r="H45" s="219">
        <f t="shared" si="8"/>
        <v>6875</v>
      </c>
      <c r="I45" s="219">
        <v>396</v>
      </c>
      <c r="J45" s="219">
        <v>79</v>
      </c>
      <c r="K45" s="219">
        <f t="shared" si="9"/>
        <v>475</v>
      </c>
    </row>
    <row r="46" spans="1:11" ht="13.5" customHeight="1">
      <c r="A46" s="105" t="s">
        <v>668</v>
      </c>
      <c r="B46" s="106" t="s">
        <v>277</v>
      </c>
      <c r="C46" s="107">
        <v>20000</v>
      </c>
      <c r="D46" s="107">
        <v>4000</v>
      </c>
      <c r="E46" s="107">
        <f t="shared" si="7"/>
        <v>24000</v>
      </c>
      <c r="F46" s="219">
        <v>20000</v>
      </c>
      <c r="G46" s="219">
        <v>4990</v>
      </c>
      <c r="H46" s="219">
        <f t="shared" si="8"/>
        <v>24990</v>
      </c>
      <c r="I46" s="219">
        <v>204</v>
      </c>
      <c r="J46" s="219"/>
      <c r="K46" s="219">
        <f t="shared" si="9"/>
        <v>204</v>
      </c>
    </row>
    <row r="47" spans="1:11" ht="13.5" customHeight="1">
      <c r="A47" s="105" t="s">
        <v>669</v>
      </c>
      <c r="B47" s="106" t="s">
        <v>100</v>
      </c>
      <c r="C47" s="107">
        <v>3500</v>
      </c>
      <c r="D47" s="107">
        <v>700</v>
      </c>
      <c r="E47" s="107">
        <f t="shared" si="7"/>
        <v>4200</v>
      </c>
      <c r="F47" s="219">
        <v>3500</v>
      </c>
      <c r="G47" s="219">
        <v>875</v>
      </c>
      <c r="H47" s="219">
        <f t="shared" si="8"/>
        <v>4375</v>
      </c>
      <c r="I47" s="219"/>
      <c r="J47" s="219"/>
      <c r="K47" s="219">
        <f t="shared" si="9"/>
        <v>0</v>
      </c>
    </row>
    <row r="48" spans="1:11" ht="13.5" customHeight="1">
      <c r="A48" s="105" t="s">
        <v>670</v>
      </c>
      <c r="B48" s="106" t="s">
        <v>102</v>
      </c>
      <c r="C48" s="107">
        <v>500</v>
      </c>
      <c r="D48" s="107">
        <v>100</v>
      </c>
      <c r="E48" s="107">
        <f t="shared" si="7"/>
        <v>600</v>
      </c>
      <c r="F48" s="219">
        <v>300</v>
      </c>
      <c r="G48" s="219">
        <v>60</v>
      </c>
      <c r="H48" s="219">
        <f t="shared" si="8"/>
        <v>360</v>
      </c>
      <c r="I48" s="219">
        <v>328</v>
      </c>
      <c r="J48" s="219">
        <v>15</v>
      </c>
      <c r="K48" s="219">
        <f t="shared" si="9"/>
        <v>343</v>
      </c>
    </row>
    <row r="49" spans="1:11" ht="13.5" customHeight="1">
      <c r="A49" s="105" t="s">
        <v>671</v>
      </c>
      <c r="B49" s="106" t="s">
        <v>951</v>
      </c>
      <c r="C49" s="107">
        <v>4500</v>
      </c>
      <c r="D49" s="107">
        <v>900</v>
      </c>
      <c r="E49" s="107">
        <f t="shared" si="7"/>
        <v>5400</v>
      </c>
      <c r="F49" s="219">
        <v>4500</v>
      </c>
      <c r="G49" s="219">
        <v>1125</v>
      </c>
      <c r="H49" s="219">
        <f t="shared" si="8"/>
        <v>5625</v>
      </c>
      <c r="I49" s="219"/>
      <c r="J49" s="219"/>
      <c r="K49" s="219">
        <f t="shared" si="9"/>
        <v>0</v>
      </c>
    </row>
    <row r="50" spans="1:11" ht="25.5">
      <c r="A50" s="105" t="s">
        <v>818</v>
      </c>
      <c r="B50" s="106" t="s">
        <v>280</v>
      </c>
      <c r="C50" s="107">
        <v>10000</v>
      </c>
      <c r="D50" s="107">
        <v>2000</v>
      </c>
      <c r="E50" s="107">
        <f t="shared" si="7"/>
        <v>12000</v>
      </c>
      <c r="F50" s="219">
        <v>10000</v>
      </c>
      <c r="G50" s="219">
        <v>2500</v>
      </c>
      <c r="H50" s="219">
        <f t="shared" si="8"/>
        <v>12500</v>
      </c>
      <c r="I50" s="219"/>
      <c r="J50" s="219"/>
      <c r="K50" s="219">
        <f t="shared" si="9"/>
        <v>0</v>
      </c>
    </row>
    <row r="51" spans="1:11" ht="13.5" customHeight="1">
      <c r="A51" s="105" t="s">
        <v>819</v>
      </c>
      <c r="B51" s="106" t="s">
        <v>103</v>
      </c>
      <c r="C51" s="107">
        <v>500</v>
      </c>
      <c r="D51" s="107">
        <v>100</v>
      </c>
      <c r="E51" s="107">
        <f t="shared" si="7"/>
        <v>600</v>
      </c>
      <c r="F51" s="219">
        <v>500</v>
      </c>
      <c r="G51" s="219">
        <v>125</v>
      </c>
      <c r="H51" s="219">
        <f t="shared" si="8"/>
        <v>625</v>
      </c>
      <c r="I51" s="219">
        <v>456</v>
      </c>
      <c r="J51" s="219"/>
      <c r="K51" s="219">
        <f t="shared" si="9"/>
        <v>456</v>
      </c>
    </row>
    <row r="52" spans="1:11" ht="13.5" customHeight="1">
      <c r="A52" s="105" t="s">
        <v>464</v>
      </c>
      <c r="B52" s="106" t="s">
        <v>104</v>
      </c>
      <c r="C52" s="107">
        <v>18500</v>
      </c>
      <c r="D52" s="107">
        <v>4700</v>
      </c>
      <c r="E52" s="107">
        <f t="shared" si="7"/>
        <v>23200</v>
      </c>
      <c r="F52" s="219">
        <v>12891</v>
      </c>
      <c r="G52" s="219">
        <v>3223</v>
      </c>
      <c r="H52" s="219">
        <f t="shared" si="8"/>
        <v>16114</v>
      </c>
      <c r="I52" s="219"/>
      <c r="J52" s="219"/>
      <c r="K52" s="219">
        <f t="shared" si="9"/>
        <v>0</v>
      </c>
    </row>
    <row r="53" spans="1:11" ht="13.5" customHeight="1">
      <c r="A53" s="105" t="s">
        <v>465</v>
      </c>
      <c r="B53" s="106" t="s">
        <v>955</v>
      </c>
      <c r="C53" s="107">
        <v>2000</v>
      </c>
      <c r="D53" s="107">
        <v>400</v>
      </c>
      <c r="E53" s="107">
        <f t="shared" si="7"/>
        <v>2400</v>
      </c>
      <c r="F53" s="219">
        <v>2000</v>
      </c>
      <c r="G53" s="219">
        <v>500</v>
      </c>
      <c r="H53" s="219">
        <f t="shared" si="8"/>
        <v>2500</v>
      </c>
      <c r="I53" s="219"/>
      <c r="J53" s="219"/>
      <c r="K53" s="219">
        <f t="shared" si="9"/>
        <v>0</v>
      </c>
    </row>
    <row r="54" spans="1:11" ht="13.5" customHeight="1">
      <c r="A54" s="105" t="s">
        <v>30</v>
      </c>
      <c r="B54" s="106" t="s">
        <v>555</v>
      </c>
      <c r="C54" s="107">
        <v>1500</v>
      </c>
      <c r="D54" s="107">
        <v>300</v>
      </c>
      <c r="E54" s="107">
        <f t="shared" si="7"/>
        <v>1800</v>
      </c>
      <c r="F54" s="219">
        <v>1500</v>
      </c>
      <c r="G54" s="219">
        <v>375</v>
      </c>
      <c r="H54" s="219">
        <f t="shared" si="8"/>
        <v>1875</v>
      </c>
      <c r="I54" s="219"/>
      <c r="J54" s="219"/>
      <c r="K54" s="219">
        <f t="shared" si="9"/>
        <v>0</v>
      </c>
    </row>
    <row r="55" spans="1:11" ht="13.5" customHeight="1">
      <c r="A55" s="105" t="s">
        <v>466</v>
      </c>
      <c r="B55" s="220" t="s">
        <v>160</v>
      </c>
      <c r="C55" s="107"/>
      <c r="D55" s="107"/>
      <c r="E55" s="107"/>
      <c r="F55" s="219">
        <v>10000</v>
      </c>
      <c r="G55" s="219">
        <v>2500</v>
      </c>
      <c r="H55" s="219">
        <f t="shared" si="8"/>
        <v>12500</v>
      </c>
      <c r="I55" s="219"/>
      <c r="J55" s="219"/>
      <c r="K55" s="219">
        <f t="shared" si="9"/>
        <v>0</v>
      </c>
    </row>
    <row r="56" spans="1:11" ht="12.75">
      <c r="A56" s="105"/>
      <c r="B56" s="104" t="s">
        <v>525</v>
      </c>
      <c r="C56" s="109">
        <f aca="true" t="shared" si="10" ref="C56:K56">SUM(C41:C55)</f>
        <v>154638</v>
      </c>
      <c r="D56" s="109">
        <f t="shared" si="10"/>
        <v>31928</v>
      </c>
      <c r="E56" s="109">
        <f t="shared" si="10"/>
        <v>186566</v>
      </c>
      <c r="F56" s="221">
        <f t="shared" si="10"/>
        <v>302022</v>
      </c>
      <c r="G56" s="221">
        <f t="shared" si="10"/>
        <v>75337</v>
      </c>
      <c r="H56" s="221">
        <f t="shared" si="10"/>
        <v>377359</v>
      </c>
      <c r="I56" s="221">
        <f t="shared" si="10"/>
        <v>4394</v>
      </c>
      <c r="J56" s="221">
        <f t="shared" si="10"/>
        <v>693</v>
      </c>
      <c r="K56" s="221">
        <f t="shared" si="10"/>
        <v>5087</v>
      </c>
    </row>
    <row r="57" spans="1:11" ht="11.25" customHeight="1">
      <c r="A57" s="105"/>
      <c r="B57" s="106"/>
      <c r="C57" s="107"/>
      <c r="D57" s="107"/>
      <c r="E57" s="107"/>
      <c r="F57" s="219"/>
      <c r="G57" s="219"/>
      <c r="H57" s="219"/>
      <c r="I57" s="219"/>
      <c r="J57" s="219"/>
      <c r="K57" s="218"/>
    </row>
    <row r="58" spans="1:11" ht="13.5" customHeight="1">
      <c r="A58" s="105"/>
      <c r="B58" s="108" t="s">
        <v>467</v>
      </c>
      <c r="C58" s="107"/>
      <c r="D58" s="107"/>
      <c r="E58" s="107"/>
      <c r="F58" s="219"/>
      <c r="G58" s="219"/>
      <c r="H58" s="219"/>
      <c r="I58" s="219"/>
      <c r="J58" s="219"/>
      <c r="K58" s="218"/>
    </row>
    <row r="59" spans="1:11" ht="13.5" customHeight="1">
      <c r="A59" s="105" t="s">
        <v>909</v>
      </c>
      <c r="B59" s="106" t="s">
        <v>906</v>
      </c>
      <c r="C59" s="107">
        <v>1091</v>
      </c>
      <c r="D59" s="107">
        <v>218</v>
      </c>
      <c r="E59" s="107">
        <f>SUM(C59:D59)</f>
        <v>1309</v>
      </c>
      <c r="F59" s="219">
        <v>1491</v>
      </c>
      <c r="G59" s="219">
        <v>298</v>
      </c>
      <c r="H59" s="219">
        <f>SUM(F59:G59)</f>
        <v>1789</v>
      </c>
      <c r="I59" s="219">
        <v>1459</v>
      </c>
      <c r="J59" s="219">
        <v>292</v>
      </c>
      <c r="K59" s="219">
        <f>SUM(I59:J59)</f>
        <v>1751</v>
      </c>
    </row>
    <row r="60" spans="1:11" ht="13.5" customHeight="1">
      <c r="A60" s="105" t="s">
        <v>910</v>
      </c>
      <c r="B60" s="106" t="s">
        <v>907</v>
      </c>
      <c r="C60" s="107">
        <v>240</v>
      </c>
      <c r="D60" s="107">
        <v>48</v>
      </c>
      <c r="E60" s="107">
        <f>SUM(C60:D60)</f>
        <v>288</v>
      </c>
      <c r="F60" s="219">
        <v>240</v>
      </c>
      <c r="G60" s="219">
        <v>60</v>
      </c>
      <c r="H60" s="219">
        <f aca="true" t="shared" si="11" ref="H60:H66">SUM(F60:G60)</f>
        <v>300</v>
      </c>
      <c r="I60" s="219"/>
      <c r="J60" s="219"/>
      <c r="K60" s="219">
        <f aca="true" t="shared" si="12" ref="K60:K66">SUM(I60:J60)</f>
        <v>0</v>
      </c>
    </row>
    <row r="61" spans="1:11" ht="13.5" customHeight="1">
      <c r="A61" s="105" t="s">
        <v>911</v>
      </c>
      <c r="B61" s="106" t="s">
        <v>952</v>
      </c>
      <c r="C61" s="107">
        <v>130</v>
      </c>
      <c r="D61" s="107">
        <v>26</v>
      </c>
      <c r="E61" s="107">
        <f>SUM(C61:D61)</f>
        <v>156</v>
      </c>
      <c r="F61" s="219">
        <v>130</v>
      </c>
      <c r="G61" s="219">
        <v>32</v>
      </c>
      <c r="H61" s="219">
        <f t="shared" si="11"/>
        <v>162</v>
      </c>
      <c r="I61" s="219"/>
      <c r="J61" s="219"/>
      <c r="K61" s="219">
        <f t="shared" si="12"/>
        <v>0</v>
      </c>
    </row>
    <row r="62" spans="1:11" ht="13.5" customHeight="1">
      <c r="A62" s="105" t="s">
        <v>912</v>
      </c>
      <c r="B62" s="106" t="s">
        <v>624</v>
      </c>
      <c r="C62" s="107">
        <v>1000</v>
      </c>
      <c r="D62" s="107">
        <v>200</v>
      </c>
      <c r="E62" s="107">
        <f>SUM(C62:D62)</f>
        <v>1200</v>
      </c>
      <c r="F62" s="219">
        <v>1000</v>
      </c>
      <c r="G62" s="219">
        <v>235</v>
      </c>
      <c r="H62" s="219">
        <f t="shared" si="11"/>
        <v>1235</v>
      </c>
      <c r="I62" s="219">
        <v>304</v>
      </c>
      <c r="J62" s="219">
        <v>61</v>
      </c>
      <c r="K62" s="219">
        <f t="shared" si="12"/>
        <v>365</v>
      </c>
    </row>
    <row r="63" spans="1:11" ht="25.5" customHeight="1">
      <c r="A63" s="105" t="s">
        <v>913</v>
      </c>
      <c r="B63" s="106" t="s">
        <v>265</v>
      </c>
      <c r="C63" s="107">
        <v>2500</v>
      </c>
      <c r="D63" s="107">
        <v>500</v>
      </c>
      <c r="E63" s="107">
        <f>SUM(C63:D63)</f>
        <v>3000</v>
      </c>
      <c r="F63" s="219">
        <v>2500</v>
      </c>
      <c r="G63" s="219">
        <v>500</v>
      </c>
      <c r="H63" s="219">
        <f t="shared" si="11"/>
        <v>3000</v>
      </c>
      <c r="I63" s="219"/>
      <c r="J63" s="219"/>
      <c r="K63" s="219">
        <f t="shared" si="12"/>
        <v>0</v>
      </c>
    </row>
    <row r="64" spans="1:11" ht="12.75">
      <c r="A64" s="105" t="s">
        <v>560</v>
      </c>
      <c r="B64" s="106" t="s">
        <v>161</v>
      </c>
      <c r="C64" s="107"/>
      <c r="D64" s="107"/>
      <c r="E64" s="107"/>
      <c r="F64" s="219">
        <v>1199</v>
      </c>
      <c r="G64" s="219">
        <v>240</v>
      </c>
      <c r="H64" s="219">
        <f t="shared" si="11"/>
        <v>1439</v>
      </c>
      <c r="I64" s="219">
        <v>1199</v>
      </c>
      <c r="J64" s="219">
        <v>240</v>
      </c>
      <c r="K64" s="219">
        <f t="shared" si="12"/>
        <v>1439</v>
      </c>
    </row>
    <row r="65" spans="1:11" ht="13.5" customHeight="1">
      <c r="A65" s="105" t="s">
        <v>914</v>
      </c>
      <c r="B65" s="106" t="s">
        <v>162</v>
      </c>
      <c r="C65" s="107"/>
      <c r="D65" s="107"/>
      <c r="E65" s="107"/>
      <c r="F65" s="219">
        <v>286</v>
      </c>
      <c r="G65" s="219">
        <v>57</v>
      </c>
      <c r="H65" s="219">
        <f t="shared" si="11"/>
        <v>343</v>
      </c>
      <c r="I65" s="219">
        <v>286</v>
      </c>
      <c r="J65" s="219">
        <v>57</v>
      </c>
      <c r="K65" s="219">
        <f t="shared" si="12"/>
        <v>343</v>
      </c>
    </row>
    <row r="66" spans="1:11" ht="12.75">
      <c r="A66" s="105" t="s">
        <v>915</v>
      </c>
      <c r="B66" s="106" t="s">
        <v>163</v>
      </c>
      <c r="C66" s="107"/>
      <c r="D66" s="107"/>
      <c r="E66" s="107"/>
      <c r="F66" s="219">
        <v>256</v>
      </c>
      <c r="G66" s="219">
        <v>52</v>
      </c>
      <c r="H66" s="219">
        <f t="shared" si="11"/>
        <v>308</v>
      </c>
      <c r="I66" s="219">
        <v>256</v>
      </c>
      <c r="J66" s="219">
        <v>51</v>
      </c>
      <c r="K66" s="219">
        <f t="shared" si="12"/>
        <v>307</v>
      </c>
    </row>
    <row r="67" spans="1:11" ht="13.5" customHeight="1">
      <c r="A67" s="105"/>
      <c r="B67" s="104" t="s">
        <v>469</v>
      </c>
      <c r="C67" s="109">
        <f aca="true" t="shared" si="13" ref="C67:K67">SUM(C59:C66)</f>
        <v>4961</v>
      </c>
      <c r="D67" s="109">
        <f t="shared" si="13"/>
        <v>992</v>
      </c>
      <c r="E67" s="109">
        <f t="shared" si="13"/>
        <v>5953</v>
      </c>
      <c r="F67" s="221">
        <f t="shared" si="13"/>
        <v>7102</v>
      </c>
      <c r="G67" s="221">
        <f t="shared" si="13"/>
        <v>1474</v>
      </c>
      <c r="H67" s="221">
        <f t="shared" si="13"/>
        <v>8576</v>
      </c>
      <c r="I67" s="221">
        <f t="shared" si="13"/>
        <v>3504</v>
      </c>
      <c r="J67" s="221">
        <f t="shared" si="13"/>
        <v>701</v>
      </c>
      <c r="K67" s="221">
        <f t="shared" si="13"/>
        <v>4205</v>
      </c>
    </row>
    <row r="68" spans="1:11" ht="12.75">
      <c r="A68" s="105"/>
      <c r="B68" s="106"/>
      <c r="C68" s="107"/>
      <c r="D68" s="107"/>
      <c r="E68" s="107"/>
      <c r="F68" s="219"/>
      <c r="G68" s="219"/>
      <c r="H68" s="219"/>
      <c r="I68" s="219"/>
      <c r="J68" s="219"/>
      <c r="K68" s="218"/>
    </row>
    <row r="69" spans="1:11" ht="13.5" customHeight="1">
      <c r="A69" s="105"/>
      <c r="B69" s="104" t="s">
        <v>470</v>
      </c>
      <c r="C69" s="109">
        <f>C38+C56+C67</f>
        <v>173099</v>
      </c>
      <c r="D69" s="109">
        <f aca="true" t="shared" si="14" ref="D69:K69">D38+D56+D67</f>
        <v>35620</v>
      </c>
      <c r="E69" s="109">
        <f t="shared" si="14"/>
        <v>208719</v>
      </c>
      <c r="F69" s="221">
        <f t="shared" si="14"/>
        <v>325008</v>
      </c>
      <c r="G69" s="221">
        <f t="shared" si="14"/>
        <v>80722</v>
      </c>
      <c r="H69" s="221">
        <f t="shared" si="14"/>
        <v>405730</v>
      </c>
      <c r="I69" s="221">
        <f t="shared" si="14"/>
        <v>9138</v>
      </c>
      <c r="J69" s="221">
        <f t="shared" si="14"/>
        <v>1642</v>
      </c>
      <c r="K69" s="221">
        <f t="shared" si="14"/>
        <v>10780</v>
      </c>
    </row>
    <row r="70" spans="1:11" ht="13.5" customHeight="1">
      <c r="A70" s="105"/>
      <c r="B70" s="106"/>
      <c r="C70" s="107"/>
      <c r="D70" s="107"/>
      <c r="E70" s="107"/>
      <c r="F70" s="219"/>
      <c r="G70" s="219"/>
      <c r="H70" s="219"/>
      <c r="I70" s="219"/>
      <c r="J70" s="219"/>
      <c r="K70" s="218"/>
    </row>
    <row r="71" spans="1:11" ht="12.75">
      <c r="A71" s="105"/>
      <c r="B71" s="104" t="s">
        <v>521</v>
      </c>
      <c r="C71" s="109"/>
      <c r="D71" s="109"/>
      <c r="E71" s="109"/>
      <c r="F71" s="219"/>
      <c r="G71" s="219"/>
      <c r="H71" s="219"/>
      <c r="I71" s="219"/>
      <c r="J71" s="219"/>
      <c r="K71" s="218"/>
    </row>
    <row r="72" spans="1:11" ht="12.75">
      <c r="A72" s="105" t="s">
        <v>916</v>
      </c>
      <c r="B72" s="106" t="s">
        <v>516</v>
      </c>
      <c r="C72" s="107">
        <v>2250</v>
      </c>
      <c r="D72" s="107"/>
      <c r="E72" s="107">
        <f>SUM(C72:D72)</f>
        <v>2250</v>
      </c>
      <c r="F72" s="219"/>
      <c r="G72" s="219"/>
      <c r="H72" s="219">
        <f>SUM(F72:G72)</f>
        <v>0</v>
      </c>
      <c r="I72" s="219"/>
      <c r="J72" s="219"/>
      <c r="K72" s="219">
        <f>SUM(I72:J72)</f>
        <v>0</v>
      </c>
    </row>
    <row r="73" spans="1:11" ht="12.75">
      <c r="A73" s="105" t="s">
        <v>561</v>
      </c>
      <c r="B73" s="106" t="s">
        <v>164</v>
      </c>
      <c r="C73" s="107"/>
      <c r="D73" s="107"/>
      <c r="E73" s="107">
        <f>SUM(C73:D73)</f>
        <v>0</v>
      </c>
      <c r="F73" s="219">
        <v>2250</v>
      </c>
      <c r="G73" s="219"/>
      <c r="H73" s="219">
        <f>SUM(F73:G73)</f>
        <v>2250</v>
      </c>
      <c r="I73" s="219"/>
      <c r="J73" s="219"/>
      <c r="K73" s="219">
        <f>SUM(I73:J73)</f>
        <v>0</v>
      </c>
    </row>
    <row r="74" spans="1:11" ht="12.75">
      <c r="A74" s="105" t="s">
        <v>562</v>
      </c>
      <c r="B74" s="106" t="s">
        <v>165</v>
      </c>
      <c r="C74" s="107"/>
      <c r="D74" s="107"/>
      <c r="E74" s="107">
        <f>SUM(C74:D74)</f>
        <v>0</v>
      </c>
      <c r="F74" s="219">
        <v>1500</v>
      </c>
      <c r="G74" s="219"/>
      <c r="H74" s="219">
        <f>SUM(F74:G74)</f>
        <v>1500</v>
      </c>
      <c r="I74" s="219">
        <v>1500</v>
      </c>
      <c r="J74" s="219"/>
      <c r="K74" s="219">
        <f>SUM(I74:J74)</f>
        <v>1500</v>
      </c>
    </row>
    <row r="75" spans="1:11" ht="12.75">
      <c r="A75" s="105"/>
      <c r="B75" s="104" t="s">
        <v>522</v>
      </c>
      <c r="C75" s="109">
        <f aca="true" t="shared" si="15" ref="C75:K75">SUM(C72:C74)</f>
        <v>2250</v>
      </c>
      <c r="D75" s="109">
        <f t="shared" si="15"/>
        <v>0</v>
      </c>
      <c r="E75" s="109">
        <f t="shared" si="15"/>
        <v>2250</v>
      </c>
      <c r="F75" s="221">
        <f t="shared" si="15"/>
        <v>3750</v>
      </c>
      <c r="G75" s="221">
        <f t="shared" si="15"/>
        <v>0</v>
      </c>
      <c r="H75" s="221">
        <f t="shared" si="15"/>
        <v>3750</v>
      </c>
      <c r="I75" s="221">
        <f t="shared" si="15"/>
        <v>1500</v>
      </c>
      <c r="J75" s="221">
        <f t="shared" si="15"/>
        <v>0</v>
      </c>
      <c r="K75" s="221">
        <f t="shared" si="15"/>
        <v>1500</v>
      </c>
    </row>
    <row r="76" spans="1:11" ht="12.75">
      <c r="A76" s="105"/>
      <c r="B76" s="104"/>
      <c r="C76" s="109"/>
      <c r="D76" s="109"/>
      <c r="E76" s="109"/>
      <c r="F76" s="221"/>
      <c r="G76" s="221"/>
      <c r="H76" s="221"/>
      <c r="I76" s="221"/>
      <c r="J76" s="221"/>
      <c r="K76" s="218"/>
    </row>
    <row r="77" spans="1:11" ht="12.75">
      <c r="A77" s="105"/>
      <c r="B77" s="104" t="s">
        <v>166</v>
      </c>
      <c r="C77" s="109"/>
      <c r="D77" s="109"/>
      <c r="E77" s="109"/>
      <c r="F77" s="221"/>
      <c r="G77" s="221"/>
      <c r="H77" s="221"/>
      <c r="I77" s="221"/>
      <c r="J77" s="221"/>
      <c r="K77" s="218"/>
    </row>
    <row r="78" spans="1:11" ht="12.75">
      <c r="A78" s="105" t="s">
        <v>917</v>
      </c>
      <c r="B78" s="106" t="s">
        <v>167</v>
      </c>
      <c r="C78" s="107"/>
      <c r="D78" s="107"/>
      <c r="E78" s="107"/>
      <c r="F78" s="219">
        <v>20</v>
      </c>
      <c r="G78" s="219">
        <f>C78+E78</f>
        <v>0</v>
      </c>
      <c r="H78" s="219">
        <f>SUM(F78:G78)</f>
        <v>20</v>
      </c>
      <c r="I78" s="219">
        <v>20</v>
      </c>
      <c r="J78" s="219"/>
      <c r="K78" s="219">
        <f>SUM(I78:J78)</f>
        <v>20</v>
      </c>
    </row>
    <row r="79" spans="1:11" ht="12.75">
      <c r="A79" s="105"/>
      <c r="B79" s="104" t="s">
        <v>168</v>
      </c>
      <c r="C79" s="109">
        <f aca="true" t="shared" si="16" ref="C79:K79">SUM(C77:C78)</f>
        <v>0</v>
      </c>
      <c r="D79" s="109">
        <f t="shared" si="16"/>
        <v>0</v>
      </c>
      <c r="E79" s="109">
        <f t="shared" si="16"/>
        <v>0</v>
      </c>
      <c r="F79" s="221">
        <f t="shared" si="16"/>
        <v>20</v>
      </c>
      <c r="G79" s="221">
        <f t="shared" si="16"/>
        <v>0</v>
      </c>
      <c r="H79" s="221">
        <f t="shared" si="16"/>
        <v>20</v>
      </c>
      <c r="I79" s="221">
        <f t="shared" si="16"/>
        <v>20</v>
      </c>
      <c r="J79" s="221">
        <f t="shared" si="16"/>
        <v>0</v>
      </c>
      <c r="K79" s="221">
        <f t="shared" si="16"/>
        <v>20</v>
      </c>
    </row>
    <row r="80" spans="1:11" ht="12.75">
      <c r="A80" s="105"/>
      <c r="B80" s="104"/>
      <c r="C80" s="109"/>
      <c r="D80" s="109"/>
      <c r="E80" s="109"/>
      <c r="F80" s="221"/>
      <c r="G80" s="221"/>
      <c r="H80" s="221"/>
      <c r="I80" s="221"/>
      <c r="J80" s="221"/>
      <c r="K80" s="218"/>
    </row>
    <row r="81" spans="1:11" ht="12.75">
      <c r="A81" s="105"/>
      <c r="B81" s="104" t="s">
        <v>261</v>
      </c>
      <c r="C81" s="219"/>
      <c r="D81" s="219"/>
      <c r="E81" s="219"/>
      <c r="F81" s="219"/>
      <c r="G81" s="219"/>
      <c r="H81" s="219"/>
      <c r="I81" s="219"/>
      <c r="J81" s="219"/>
      <c r="K81" s="218"/>
    </row>
    <row r="82" spans="1:11" ht="12.75">
      <c r="A82" s="105" t="s">
        <v>918</v>
      </c>
      <c r="B82" s="106" t="s">
        <v>261</v>
      </c>
      <c r="C82" s="219">
        <v>3000</v>
      </c>
      <c r="D82" s="219"/>
      <c r="E82" s="107">
        <f>SUM(C82:D82)</f>
        <v>3000</v>
      </c>
      <c r="F82" s="219"/>
      <c r="G82" s="219"/>
      <c r="H82" s="219"/>
      <c r="I82" s="219"/>
      <c r="J82" s="219"/>
      <c r="K82" s="218"/>
    </row>
    <row r="83" spans="1:11" ht="12.75">
      <c r="A83" s="105" t="s">
        <v>919</v>
      </c>
      <c r="B83" s="106" t="s">
        <v>169</v>
      </c>
      <c r="C83" s="107"/>
      <c r="D83" s="107"/>
      <c r="E83" s="107"/>
      <c r="F83" s="219">
        <v>800</v>
      </c>
      <c r="G83" s="219"/>
      <c r="H83" s="219">
        <f>SUM(F83:G83)</f>
        <v>800</v>
      </c>
      <c r="I83" s="219"/>
      <c r="J83" s="219"/>
      <c r="K83" s="219">
        <f>SUM(I83:J83)</f>
        <v>0</v>
      </c>
    </row>
    <row r="84" spans="1:11" ht="12.75">
      <c r="A84" s="105" t="s">
        <v>563</v>
      </c>
      <c r="B84" s="106" t="s">
        <v>170</v>
      </c>
      <c r="C84" s="196"/>
      <c r="D84" s="107"/>
      <c r="E84" s="107"/>
      <c r="F84" s="219">
        <v>3200</v>
      </c>
      <c r="G84" s="219"/>
      <c r="H84" s="219">
        <f>SUM(F84:G84)</f>
        <v>3200</v>
      </c>
      <c r="I84" s="219">
        <v>500</v>
      </c>
      <c r="J84" s="219"/>
      <c r="K84" s="219">
        <f>SUM(I84:J84)</f>
        <v>500</v>
      </c>
    </row>
    <row r="85" spans="1:11" ht="12.75">
      <c r="A85" s="105"/>
      <c r="B85" s="104" t="s">
        <v>171</v>
      </c>
      <c r="C85" s="109">
        <f aca="true" t="shared" si="17" ref="C85:K85">SUM(C81:C84)</f>
        <v>3000</v>
      </c>
      <c r="D85" s="109">
        <f t="shared" si="17"/>
        <v>0</v>
      </c>
      <c r="E85" s="109">
        <f t="shared" si="17"/>
        <v>3000</v>
      </c>
      <c r="F85" s="221">
        <f t="shared" si="17"/>
        <v>4000</v>
      </c>
      <c r="G85" s="221">
        <f t="shared" si="17"/>
        <v>0</v>
      </c>
      <c r="H85" s="221">
        <f t="shared" si="17"/>
        <v>4000</v>
      </c>
      <c r="I85" s="221">
        <f t="shared" si="17"/>
        <v>500</v>
      </c>
      <c r="J85" s="221">
        <f t="shared" si="17"/>
        <v>0</v>
      </c>
      <c r="K85" s="221">
        <f t="shared" si="17"/>
        <v>500</v>
      </c>
    </row>
    <row r="86" spans="1:11" ht="12.75">
      <c r="A86" s="105"/>
      <c r="B86" s="106"/>
      <c r="C86" s="107"/>
      <c r="D86" s="107"/>
      <c r="E86" s="107"/>
      <c r="F86" s="219"/>
      <c r="G86" s="219"/>
      <c r="H86" s="219"/>
      <c r="I86" s="219"/>
      <c r="J86" s="219"/>
      <c r="K86" s="218"/>
    </row>
    <row r="87" spans="1:11" s="110" customFormat="1" ht="13.5" customHeight="1">
      <c r="A87" s="105"/>
      <c r="B87" s="104" t="s">
        <v>526</v>
      </c>
      <c r="C87" s="109">
        <v>1600</v>
      </c>
      <c r="D87" s="109"/>
      <c r="E87" s="109">
        <f>SUM(C87:D87)</f>
        <v>1600</v>
      </c>
      <c r="F87" s="221">
        <v>4924</v>
      </c>
      <c r="G87" s="221"/>
      <c r="H87" s="221">
        <f>SUM(F87:G87)</f>
        <v>4924</v>
      </c>
      <c r="I87" s="221"/>
      <c r="J87" s="221"/>
      <c r="K87" s="221">
        <f>SUM(I87:J87)</f>
        <v>0</v>
      </c>
    </row>
    <row r="88" spans="1:11" s="110" customFormat="1" ht="13.5" customHeight="1">
      <c r="A88" s="105"/>
      <c r="B88" s="104"/>
      <c r="C88" s="109"/>
      <c r="D88" s="109"/>
      <c r="E88" s="109"/>
      <c r="F88" s="221"/>
      <c r="G88" s="221"/>
      <c r="H88" s="221"/>
      <c r="I88" s="219"/>
      <c r="J88" s="219"/>
      <c r="K88" s="222"/>
    </row>
    <row r="89" spans="1:11" s="110" customFormat="1" ht="13.5" customHeight="1">
      <c r="A89" s="199"/>
      <c r="B89" s="104" t="s">
        <v>471</v>
      </c>
      <c r="C89" s="109">
        <f aca="true" t="shared" si="18" ref="C89:K89">C27+C69+C75+C85+C87+C79</f>
        <v>292867</v>
      </c>
      <c r="D89" s="109">
        <f t="shared" si="18"/>
        <v>57204</v>
      </c>
      <c r="E89" s="109">
        <f t="shared" si="18"/>
        <v>350071</v>
      </c>
      <c r="F89" s="221">
        <f t="shared" si="18"/>
        <v>455121</v>
      </c>
      <c r="G89" s="221">
        <f t="shared" si="18"/>
        <v>109473</v>
      </c>
      <c r="H89" s="221">
        <f t="shared" si="18"/>
        <v>564594</v>
      </c>
      <c r="I89" s="221">
        <f t="shared" si="18"/>
        <v>22725</v>
      </c>
      <c r="J89" s="221">
        <f t="shared" si="18"/>
        <v>3781</v>
      </c>
      <c r="K89" s="221">
        <f t="shared" si="18"/>
        <v>26506</v>
      </c>
    </row>
    <row r="90" spans="2:11" s="110" customFormat="1" ht="12.75">
      <c r="B90" s="104"/>
      <c r="C90" s="109"/>
      <c r="D90" s="109"/>
      <c r="E90" s="109"/>
      <c r="F90" s="221"/>
      <c r="G90" s="221"/>
      <c r="H90" s="221"/>
      <c r="I90" s="219"/>
      <c r="J90" s="219"/>
      <c r="K90" s="222"/>
    </row>
    <row r="91" spans="2:11" s="110" customFormat="1" ht="13.5" customHeight="1">
      <c r="B91" s="104" t="s">
        <v>439</v>
      </c>
      <c r="C91" s="109"/>
      <c r="D91" s="109"/>
      <c r="E91" s="109"/>
      <c r="F91" s="221"/>
      <c r="G91" s="221"/>
      <c r="H91" s="221"/>
      <c r="I91" s="219"/>
      <c r="J91" s="219"/>
      <c r="K91" s="222"/>
    </row>
    <row r="92" spans="1:11" ht="13.5" customHeight="1">
      <c r="A92" s="103" t="s">
        <v>564</v>
      </c>
      <c r="B92" s="106" t="s">
        <v>106</v>
      </c>
      <c r="C92" s="107">
        <v>683</v>
      </c>
      <c r="D92" s="107">
        <v>137</v>
      </c>
      <c r="E92" s="107">
        <f>SUM(C92:D92)</f>
        <v>820</v>
      </c>
      <c r="F92" s="219">
        <v>683</v>
      </c>
      <c r="G92" s="219">
        <v>137</v>
      </c>
      <c r="H92" s="219">
        <f>SUM(F92:G92)</f>
        <v>820</v>
      </c>
      <c r="I92" s="219"/>
      <c r="J92" s="219"/>
      <c r="K92" s="219">
        <f>SUM(I92:J92)</f>
        <v>0</v>
      </c>
    </row>
    <row r="93" spans="1:11" ht="12.75">
      <c r="A93" s="103" t="s">
        <v>565</v>
      </c>
      <c r="B93" s="106" t="s">
        <v>107</v>
      </c>
      <c r="C93" s="107">
        <v>150</v>
      </c>
      <c r="D93" s="107">
        <v>30</v>
      </c>
      <c r="E93" s="107">
        <f>SUM(C93:D93)</f>
        <v>180</v>
      </c>
      <c r="F93" s="219">
        <v>150</v>
      </c>
      <c r="G93" s="219">
        <v>30</v>
      </c>
      <c r="H93" s="219">
        <f>SUM(F93:G93)</f>
        <v>180</v>
      </c>
      <c r="I93" s="219"/>
      <c r="J93" s="219"/>
      <c r="K93" s="219">
        <f>SUM(I93:J93)</f>
        <v>0</v>
      </c>
    </row>
    <row r="94" spans="1:11" ht="12.75">
      <c r="A94" s="103" t="s">
        <v>566</v>
      </c>
      <c r="B94" s="106" t="s">
        <v>172</v>
      </c>
      <c r="C94" s="107"/>
      <c r="D94" s="107"/>
      <c r="E94" s="107">
        <f>SUM(C94:D94)</f>
        <v>0</v>
      </c>
      <c r="F94" s="219">
        <v>2370</v>
      </c>
      <c r="G94" s="219">
        <v>474</v>
      </c>
      <c r="H94" s="219">
        <f>SUM(F94:G94)</f>
        <v>2844</v>
      </c>
      <c r="I94" s="219">
        <v>2366</v>
      </c>
      <c r="J94" s="219">
        <v>473</v>
      </c>
      <c r="K94" s="219">
        <f>SUM(I94:J94)</f>
        <v>2839</v>
      </c>
    </row>
    <row r="95" spans="2:11" s="110" customFormat="1" ht="13.5" customHeight="1">
      <c r="B95" s="104" t="s">
        <v>954</v>
      </c>
      <c r="C95" s="109">
        <f aca="true" t="shared" si="19" ref="C95:K95">SUM(C92:C94)</f>
        <v>833</v>
      </c>
      <c r="D95" s="109">
        <f t="shared" si="19"/>
        <v>167</v>
      </c>
      <c r="E95" s="109">
        <f t="shared" si="19"/>
        <v>1000</v>
      </c>
      <c r="F95" s="221">
        <f t="shared" si="19"/>
        <v>3203</v>
      </c>
      <c r="G95" s="221">
        <f t="shared" si="19"/>
        <v>641</v>
      </c>
      <c r="H95" s="221">
        <f t="shared" si="19"/>
        <v>3844</v>
      </c>
      <c r="I95" s="221">
        <f t="shared" si="19"/>
        <v>2366</v>
      </c>
      <c r="J95" s="221">
        <f t="shared" si="19"/>
        <v>473</v>
      </c>
      <c r="K95" s="221">
        <f t="shared" si="19"/>
        <v>2839</v>
      </c>
    </row>
    <row r="96" spans="2:11" s="110" customFormat="1" ht="12.75">
      <c r="B96" s="104"/>
      <c r="C96" s="109"/>
      <c r="D96" s="109"/>
      <c r="E96" s="109"/>
      <c r="F96" s="221"/>
      <c r="G96" s="221"/>
      <c r="H96" s="221"/>
      <c r="I96" s="219"/>
      <c r="J96" s="219"/>
      <c r="K96" s="222"/>
    </row>
    <row r="97" spans="2:11" s="110" customFormat="1" ht="13.5" customHeight="1">
      <c r="B97" s="104" t="s">
        <v>626</v>
      </c>
      <c r="C97" s="109"/>
      <c r="D97" s="109"/>
      <c r="E97" s="109"/>
      <c r="F97" s="221"/>
      <c r="G97" s="221"/>
      <c r="H97" s="221"/>
      <c r="I97" s="219"/>
      <c r="J97" s="219"/>
      <c r="K97" s="222"/>
    </row>
    <row r="98" spans="1:11" s="110" customFormat="1" ht="13.5" customHeight="1">
      <c r="A98" s="103" t="s">
        <v>567</v>
      </c>
      <c r="B98" s="106" t="s">
        <v>108</v>
      </c>
      <c r="C98" s="107">
        <v>1527</v>
      </c>
      <c r="D98" s="107">
        <v>305</v>
      </c>
      <c r="E98" s="107">
        <f>SUM(C98:D98)</f>
        <v>1832</v>
      </c>
      <c r="F98" s="219">
        <v>1527</v>
      </c>
      <c r="G98" s="219">
        <v>305</v>
      </c>
      <c r="H98" s="219">
        <f>SUM(F98:G98)</f>
        <v>1832</v>
      </c>
      <c r="I98" s="219"/>
      <c r="J98" s="219"/>
      <c r="K98" s="219">
        <f>SUM(I98:J98)</f>
        <v>0</v>
      </c>
    </row>
    <row r="99" spans="1:11" s="110" customFormat="1" ht="13.5" customHeight="1">
      <c r="A99" s="103"/>
      <c r="B99" s="104" t="s">
        <v>361</v>
      </c>
      <c r="C99" s="109">
        <f aca="true" t="shared" si="20" ref="C99:K99">SUM(C98:C98)</f>
        <v>1527</v>
      </c>
      <c r="D99" s="109">
        <f t="shared" si="20"/>
        <v>305</v>
      </c>
      <c r="E99" s="109">
        <f t="shared" si="20"/>
        <v>1832</v>
      </c>
      <c r="F99" s="221">
        <f t="shared" si="20"/>
        <v>1527</v>
      </c>
      <c r="G99" s="221">
        <f t="shared" si="20"/>
        <v>305</v>
      </c>
      <c r="H99" s="221">
        <f t="shared" si="20"/>
        <v>1832</v>
      </c>
      <c r="I99" s="221">
        <f t="shared" si="20"/>
        <v>0</v>
      </c>
      <c r="J99" s="221">
        <f t="shared" si="20"/>
        <v>0</v>
      </c>
      <c r="K99" s="221">
        <f t="shared" si="20"/>
        <v>0</v>
      </c>
    </row>
    <row r="100" spans="1:11" s="110" customFormat="1" ht="13.5" customHeight="1">
      <c r="A100" s="103"/>
      <c r="B100" s="106"/>
      <c r="C100" s="109"/>
      <c r="D100" s="109"/>
      <c r="E100" s="109"/>
      <c r="F100" s="221"/>
      <c r="G100" s="221"/>
      <c r="H100" s="221"/>
      <c r="I100" s="219"/>
      <c r="J100" s="219"/>
      <c r="K100" s="222"/>
    </row>
    <row r="101" spans="2:11" s="110" customFormat="1" ht="13.5" customHeight="1">
      <c r="B101" s="104" t="s">
        <v>367</v>
      </c>
      <c r="C101" s="109"/>
      <c r="D101" s="109"/>
      <c r="E101" s="109"/>
      <c r="F101" s="221"/>
      <c r="G101" s="221"/>
      <c r="H101" s="221"/>
      <c r="I101" s="219"/>
      <c r="J101" s="219"/>
      <c r="K101" s="222"/>
    </row>
    <row r="102" spans="1:11" ht="13.5" customHeight="1">
      <c r="A102" s="103" t="s">
        <v>568</v>
      </c>
      <c r="B102" s="103" t="s">
        <v>109</v>
      </c>
      <c r="C102" s="107">
        <v>333</v>
      </c>
      <c r="D102" s="107">
        <v>67</v>
      </c>
      <c r="E102" s="107">
        <f>SUM(C102:D102)</f>
        <v>400</v>
      </c>
      <c r="F102" s="219">
        <v>333</v>
      </c>
      <c r="G102" s="219">
        <v>67</v>
      </c>
      <c r="H102" s="219">
        <f>SUM(F102:G102)</f>
        <v>400</v>
      </c>
      <c r="I102" s="219">
        <v>327</v>
      </c>
      <c r="J102" s="219">
        <v>66</v>
      </c>
      <c r="K102" s="219">
        <f>SUM(I102:J102)</f>
        <v>393</v>
      </c>
    </row>
    <row r="103" spans="1:11" ht="13.5" customHeight="1">
      <c r="A103" s="103" t="s">
        <v>569</v>
      </c>
      <c r="B103" s="103" t="s">
        <v>173</v>
      </c>
      <c r="C103" s="107"/>
      <c r="D103" s="107"/>
      <c r="E103" s="107"/>
      <c r="F103" s="219">
        <v>400</v>
      </c>
      <c r="G103" s="219">
        <v>80</v>
      </c>
      <c r="H103" s="219">
        <f>SUM(F103:G103)</f>
        <v>480</v>
      </c>
      <c r="I103" s="219"/>
      <c r="J103" s="219"/>
      <c r="K103" s="219">
        <f>SUM(I103:J103)</f>
        <v>0</v>
      </c>
    </row>
    <row r="104" spans="1:11" s="110" customFormat="1" ht="13.5" customHeight="1">
      <c r="A104" s="103"/>
      <c r="B104" s="110" t="s">
        <v>372</v>
      </c>
      <c r="C104" s="109">
        <f aca="true" t="shared" si="21" ref="C104:K104">SUM(C102:C103)</f>
        <v>333</v>
      </c>
      <c r="D104" s="109">
        <f t="shared" si="21"/>
        <v>67</v>
      </c>
      <c r="E104" s="109">
        <f t="shared" si="21"/>
        <v>400</v>
      </c>
      <c r="F104" s="221">
        <f t="shared" si="21"/>
        <v>733</v>
      </c>
      <c r="G104" s="221">
        <f t="shared" si="21"/>
        <v>147</v>
      </c>
      <c r="H104" s="221">
        <f t="shared" si="21"/>
        <v>880</v>
      </c>
      <c r="I104" s="221">
        <f t="shared" si="21"/>
        <v>327</v>
      </c>
      <c r="J104" s="221">
        <f t="shared" si="21"/>
        <v>66</v>
      </c>
      <c r="K104" s="221">
        <f t="shared" si="21"/>
        <v>393</v>
      </c>
    </row>
    <row r="105" spans="3:11" s="110" customFormat="1" ht="13.5" customHeight="1">
      <c r="C105" s="109"/>
      <c r="D105" s="109"/>
      <c r="E105" s="109"/>
      <c r="F105" s="221"/>
      <c r="G105" s="221"/>
      <c r="H105" s="221"/>
      <c r="I105" s="219"/>
      <c r="J105" s="219"/>
      <c r="K105" s="222"/>
    </row>
    <row r="106" spans="2:11" s="110" customFormat="1" ht="13.5" customHeight="1">
      <c r="B106" s="110" t="s">
        <v>616</v>
      </c>
      <c r="C106" s="109"/>
      <c r="D106" s="109"/>
      <c r="E106" s="109"/>
      <c r="F106" s="221"/>
      <c r="G106" s="221"/>
      <c r="H106" s="221"/>
      <c r="I106" s="219"/>
      <c r="J106" s="219"/>
      <c r="K106" s="222"/>
    </row>
    <row r="107" spans="1:11" s="110" customFormat="1" ht="13.5" customHeight="1">
      <c r="A107" s="103" t="s">
        <v>570</v>
      </c>
      <c r="B107" s="103" t="s">
        <v>953</v>
      </c>
      <c r="C107" s="107">
        <v>167</v>
      </c>
      <c r="D107" s="107">
        <v>33</v>
      </c>
      <c r="E107" s="107">
        <f>SUM(C107:D107)</f>
        <v>200</v>
      </c>
      <c r="F107" s="219">
        <v>167</v>
      </c>
      <c r="G107" s="219">
        <v>33</v>
      </c>
      <c r="H107" s="219">
        <f>SUM(F107:G107)</f>
        <v>200</v>
      </c>
      <c r="I107" s="219">
        <v>167</v>
      </c>
      <c r="J107" s="219">
        <v>33</v>
      </c>
      <c r="K107" s="219">
        <f>SUM(I107:J107)</f>
        <v>200</v>
      </c>
    </row>
    <row r="108" spans="1:11" s="110" customFormat="1" ht="13.5" customHeight="1">
      <c r="A108" s="103"/>
      <c r="B108" s="110" t="s">
        <v>902</v>
      </c>
      <c r="C108" s="109">
        <f aca="true" t="shared" si="22" ref="C108:K108">SUM(C107:C107)</f>
        <v>167</v>
      </c>
      <c r="D108" s="109">
        <f t="shared" si="22"/>
        <v>33</v>
      </c>
      <c r="E108" s="109">
        <f t="shared" si="22"/>
        <v>200</v>
      </c>
      <c r="F108" s="221">
        <f t="shared" si="22"/>
        <v>167</v>
      </c>
      <c r="G108" s="221">
        <f t="shared" si="22"/>
        <v>33</v>
      </c>
      <c r="H108" s="221">
        <f t="shared" si="22"/>
        <v>200</v>
      </c>
      <c r="I108" s="221">
        <f t="shared" si="22"/>
        <v>167</v>
      </c>
      <c r="J108" s="221">
        <f t="shared" si="22"/>
        <v>33</v>
      </c>
      <c r="K108" s="221">
        <f t="shared" si="22"/>
        <v>200</v>
      </c>
    </row>
    <row r="109" spans="1:11" s="110" customFormat="1" ht="13.5" customHeight="1">
      <c r="A109" s="103"/>
      <c r="C109" s="109"/>
      <c r="D109" s="109"/>
      <c r="E109" s="109"/>
      <c r="F109" s="221"/>
      <c r="G109" s="221"/>
      <c r="H109" s="221"/>
      <c r="I109" s="219"/>
      <c r="J109" s="219"/>
      <c r="K109" s="222"/>
    </row>
    <row r="110" spans="1:11" s="110" customFormat="1" ht="13.5" customHeight="1">
      <c r="A110" s="103"/>
      <c r="B110" s="110" t="s">
        <v>334</v>
      </c>
      <c r="C110" s="109">
        <f aca="true" t="shared" si="23" ref="C110:K110">C95+C99+C104+C108</f>
        <v>2860</v>
      </c>
      <c r="D110" s="109">
        <f t="shared" si="23"/>
        <v>572</v>
      </c>
      <c r="E110" s="109">
        <f t="shared" si="23"/>
        <v>3432</v>
      </c>
      <c r="F110" s="221">
        <f t="shared" si="23"/>
        <v>5630</v>
      </c>
      <c r="G110" s="221">
        <f t="shared" si="23"/>
        <v>1126</v>
      </c>
      <c r="H110" s="221">
        <f t="shared" si="23"/>
        <v>6756</v>
      </c>
      <c r="I110" s="221">
        <f t="shared" si="23"/>
        <v>2860</v>
      </c>
      <c r="J110" s="221">
        <f t="shared" si="23"/>
        <v>572</v>
      </c>
      <c r="K110" s="221">
        <f t="shared" si="23"/>
        <v>3432</v>
      </c>
    </row>
    <row r="111" spans="2:11" s="110" customFormat="1" ht="13.5" customHeight="1">
      <c r="B111" s="110" t="s">
        <v>335</v>
      </c>
      <c r="C111" s="109">
        <v>1600</v>
      </c>
      <c r="D111" s="109"/>
      <c r="E111" s="109">
        <f>SUM(C111:D111)</f>
        <v>1600</v>
      </c>
      <c r="F111" s="221">
        <v>4924</v>
      </c>
      <c r="G111" s="221"/>
      <c r="H111" s="221">
        <f>SUM(F111:G111)</f>
        <v>4924</v>
      </c>
      <c r="I111" s="221"/>
      <c r="J111" s="221"/>
      <c r="K111" s="222"/>
    </row>
    <row r="112" spans="3:11" s="110" customFormat="1" ht="13.5" customHeight="1">
      <c r="C112" s="109"/>
      <c r="D112" s="109"/>
      <c r="E112" s="109"/>
      <c r="F112" s="221"/>
      <c r="G112" s="221"/>
      <c r="H112" s="221"/>
      <c r="I112" s="219"/>
      <c r="J112" s="219"/>
      <c r="K112" s="222"/>
    </row>
    <row r="113" spans="1:11" s="110" customFormat="1" ht="13.5" customHeight="1">
      <c r="A113" s="103"/>
      <c r="B113" s="110" t="s">
        <v>979</v>
      </c>
      <c r="C113" s="109">
        <f aca="true" t="shared" si="24" ref="C113:K113">C27</f>
        <v>112918</v>
      </c>
      <c r="D113" s="109">
        <f t="shared" si="24"/>
        <v>21584</v>
      </c>
      <c r="E113" s="109">
        <f t="shared" si="24"/>
        <v>134502</v>
      </c>
      <c r="F113" s="221">
        <f t="shared" si="24"/>
        <v>117419</v>
      </c>
      <c r="G113" s="221">
        <f t="shared" si="24"/>
        <v>28751</v>
      </c>
      <c r="H113" s="221">
        <f t="shared" si="24"/>
        <v>146170</v>
      </c>
      <c r="I113" s="221">
        <f t="shared" si="24"/>
        <v>11567</v>
      </c>
      <c r="J113" s="221">
        <f t="shared" si="24"/>
        <v>2139</v>
      </c>
      <c r="K113" s="221">
        <f t="shared" si="24"/>
        <v>13706</v>
      </c>
    </row>
    <row r="114" spans="1:11" s="110" customFormat="1" ht="13.5" customHeight="1">
      <c r="A114" s="103"/>
      <c r="B114" s="110" t="s">
        <v>980</v>
      </c>
      <c r="C114" s="109">
        <f aca="true" t="shared" si="25" ref="C114:K114">C69+C95+C99+C104+C108</f>
        <v>175959</v>
      </c>
      <c r="D114" s="109">
        <f t="shared" si="25"/>
        <v>36192</v>
      </c>
      <c r="E114" s="109">
        <f t="shared" si="25"/>
        <v>212151</v>
      </c>
      <c r="F114" s="221">
        <f t="shared" si="25"/>
        <v>330638</v>
      </c>
      <c r="G114" s="221">
        <f t="shared" si="25"/>
        <v>81848</v>
      </c>
      <c r="H114" s="221">
        <f t="shared" si="25"/>
        <v>412486</v>
      </c>
      <c r="I114" s="221">
        <f t="shared" si="25"/>
        <v>11998</v>
      </c>
      <c r="J114" s="221">
        <f t="shared" si="25"/>
        <v>2214</v>
      </c>
      <c r="K114" s="221">
        <f t="shared" si="25"/>
        <v>14212</v>
      </c>
    </row>
    <row r="115" spans="1:11" s="110" customFormat="1" ht="13.5" customHeight="1">
      <c r="A115" s="103"/>
      <c r="B115" s="110" t="s">
        <v>981</v>
      </c>
      <c r="C115" s="109">
        <f>C75</f>
        <v>2250</v>
      </c>
      <c r="D115" s="109"/>
      <c r="E115" s="109"/>
      <c r="F115" s="221">
        <f>F75</f>
        <v>3750</v>
      </c>
      <c r="G115" s="221"/>
      <c r="H115" s="221">
        <f>SUM(F115:G115)</f>
        <v>3750</v>
      </c>
      <c r="I115" s="221">
        <v>1500</v>
      </c>
      <c r="J115" s="221"/>
      <c r="K115" s="221">
        <f>SUM(I115:J115)</f>
        <v>1500</v>
      </c>
    </row>
    <row r="116" spans="1:11" s="110" customFormat="1" ht="13.5" customHeight="1">
      <c r="A116" s="103"/>
      <c r="B116" s="110" t="s">
        <v>174</v>
      </c>
      <c r="C116" s="109">
        <f>C79</f>
        <v>0</v>
      </c>
      <c r="D116" s="109"/>
      <c r="E116" s="109"/>
      <c r="F116" s="221">
        <f>F79</f>
        <v>20</v>
      </c>
      <c r="G116" s="221"/>
      <c r="H116" s="221">
        <f>SUM(F116:G116)</f>
        <v>20</v>
      </c>
      <c r="I116" s="221">
        <v>20</v>
      </c>
      <c r="J116" s="221"/>
      <c r="K116" s="221">
        <f>SUM(I116:J116)</f>
        <v>20</v>
      </c>
    </row>
    <row r="117" spans="1:11" s="110" customFormat="1" ht="13.5" customHeight="1">
      <c r="A117" s="103"/>
      <c r="B117" s="104" t="s">
        <v>982</v>
      </c>
      <c r="C117" s="109">
        <f>C85</f>
        <v>3000</v>
      </c>
      <c r="D117" s="109"/>
      <c r="E117" s="109"/>
      <c r="F117" s="221">
        <f>F85</f>
        <v>4000</v>
      </c>
      <c r="G117" s="221"/>
      <c r="H117" s="221">
        <f>SUM(F117:G117)</f>
        <v>4000</v>
      </c>
      <c r="I117" s="221">
        <v>500</v>
      </c>
      <c r="J117" s="221"/>
      <c r="K117" s="221">
        <f>SUM(I117:J117)</f>
        <v>500</v>
      </c>
    </row>
    <row r="118" spans="3:11" ht="13.5" customHeight="1">
      <c r="C118" s="107"/>
      <c r="D118" s="107"/>
      <c r="E118" s="107"/>
      <c r="F118" s="219"/>
      <c r="G118" s="219"/>
      <c r="H118" s="219"/>
      <c r="I118" s="219"/>
      <c r="J118" s="219"/>
      <c r="K118" s="218"/>
    </row>
    <row r="119" spans="1:11" s="110" customFormat="1" ht="13.5" customHeight="1">
      <c r="A119" s="103"/>
      <c r="B119" s="110" t="s">
        <v>175</v>
      </c>
      <c r="C119" s="109">
        <f>C110-C111+C89</f>
        <v>294127</v>
      </c>
      <c r="D119" s="109">
        <f aca="true" t="shared" si="26" ref="D119:K119">D110-D111+D89</f>
        <v>57776</v>
      </c>
      <c r="E119" s="109">
        <f t="shared" si="26"/>
        <v>351903</v>
      </c>
      <c r="F119" s="221">
        <f t="shared" si="26"/>
        <v>455827</v>
      </c>
      <c r="G119" s="221">
        <f t="shared" si="26"/>
        <v>110599</v>
      </c>
      <c r="H119" s="221">
        <f t="shared" si="26"/>
        <v>566426</v>
      </c>
      <c r="I119" s="221">
        <f>I110-I111+I89</f>
        <v>25585</v>
      </c>
      <c r="J119" s="221">
        <f t="shared" si="26"/>
        <v>4353</v>
      </c>
      <c r="K119" s="221">
        <f t="shared" si="26"/>
        <v>29938</v>
      </c>
    </row>
    <row r="120" spans="3:11" ht="13.5" customHeight="1">
      <c r="C120" s="107"/>
      <c r="D120" s="107"/>
      <c r="E120" s="107"/>
      <c r="F120" s="218"/>
      <c r="G120" s="218"/>
      <c r="H120" s="218"/>
      <c r="I120" s="218"/>
      <c r="J120" s="218"/>
      <c r="K120" s="218"/>
    </row>
    <row r="121" spans="3:11" ht="13.5" customHeight="1">
      <c r="C121" s="107"/>
      <c r="D121" s="107"/>
      <c r="E121" s="107"/>
      <c r="F121" s="218"/>
      <c r="G121" s="218"/>
      <c r="H121" s="218"/>
      <c r="I121" s="218"/>
      <c r="J121" s="218"/>
      <c r="K121" s="218"/>
    </row>
    <row r="122" spans="3:11" ht="13.5" customHeight="1">
      <c r="C122" s="107"/>
      <c r="D122" s="107"/>
      <c r="E122" s="107"/>
      <c r="F122" s="218"/>
      <c r="G122" s="218"/>
      <c r="H122" s="218"/>
      <c r="I122" s="218"/>
      <c r="J122" s="218"/>
      <c r="K122" s="218"/>
    </row>
    <row r="123" spans="3:11" ht="13.5" customHeight="1">
      <c r="C123" s="107"/>
      <c r="D123" s="107"/>
      <c r="E123" s="107"/>
      <c r="F123" s="218"/>
      <c r="G123" s="218"/>
      <c r="H123" s="218"/>
      <c r="I123" s="218"/>
      <c r="J123" s="218"/>
      <c r="K123" s="218"/>
    </row>
    <row r="124" spans="3:11" ht="13.5" customHeight="1">
      <c r="C124" s="107"/>
      <c r="D124" s="107"/>
      <c r="E124" s="107"/>
      <c r="F124" s="218"/>
      <c r="G124" s="218"/>
      <c r="H124" s="218"/>
      <c r="I124" s="218"/>
      <c r="J124" s="218"/>
      <c r="K124" s="218"/>
    </row>
    <row r="125" spans="3:11" ht="13.5" customHeight="1">
      <c r="C125" s="107"/>
      <c r="D125" s="107"/>
      <c r="E125" s="107"/>
      <c r="F125" s="218"/>
      <c r="G125" s="218"/>
      <c r="H125" s="218"/>
      <c r="I125" s="218"/>
      <c r="J125" s="218"/>
      <c r="K125" s="218"/>
    </row>
    <row r="126" spans="3:11" ht="13.5" customHeight="1">
      <c r="C126" s="107"/>
      <c r="D126" s="107"/>
      <c r="E126" s="107"/>
      <c r="F126" s="218"/>
      <c r="G126" s="218"/>
      <c r="H126" s="218"/>
      <c r="I126" s="218"/>
      <c r="J126" s="218"/>
      <c r="K126" s="218"/>
    </row>
    <row r="127" spans="3:11" ht="13.5" customHeight="1">
      <c r="C127" s="107"/>
      <c r="D127" s="107"/>
      <c r="E127" s="107"/>
      <c r="F127" s="218"/>
      <c r="G127" s="218"/>
      <c r="H127" s="218"/>
      <c r="I127" s="218"/>
      <c r="J127" s="218"/>
      <c r="K127" s="218"/>
    </row>
    <row r="128" spans="3:11" ht="13.5" customHeight="1">
      <c r="C128" s="107"/>
      <c r="D128" s="107"/>
      <c r="E128" s="107"/>
      <c r="F128" s="218"/>
      <c r="G128" s="218"/>
      <c r="H128" s="218"/>
      <c r="I128" s="218"/>
      <c r="J128" s="218"/>
      <c r="K128" s="218"/>
    </row>
    <row r="129" spans="3:11" ht="13.5" customHeight="1">
      <c r="C129" s="107"/>
      <c r="D129" s="107"/>
      <c r="E129" s="107"/>
      <c r="F129" s="218"/>
      <c r="G129" s="218"/>
      <c r="H129" s="218"/>
      <c r="I129" s="218"/>
      <c r="J129" s="218"/>
      <c r="K129" s="218"/>
    </row>
    <row r="130" spans="3:11" ht="13.5" customHeight="1">
      <c r="C130" s="107"/>
      <c r="D130" s="107"/>
      <c r="E130" s="107"/>
      <c r="F130" s="218"/>
      <c r="G130" s="218"/>
      <c r="H130" s="218"/>
      <c r="I130" s="218"/>
      <c r="J130" s="218"/>
      <c r="K130" s="218"/>
    </row>
    <row r="131" spans="3:11" ht="13.5" customHeight="1">
      <c r="C131" s="107"/>
      <c r="D131" s="107"/>
      <c r="E131" s="107"/>
      <c r="F131" s="218"/>
      <c r="G131" s="218"/>
      <c r="H131" s="218"/>
      <c r="I131" s="218"/>
      <c r="J131" s="218"/>
      <c r="K131" s="218"/>
    </row>
    <row r="132" spans="3:11" ht="13.5" customHeight="1">
      <c r="C132" s="107"/>
      <c r="D132" s="107"/>
      <c r="E132" s="107"/>
      <c r="F132" s="218"/>
      <c r="G132" s="218"/>
      <c r="H132" s="218"/>
      <c r="I132" s="218"/>
      <c r="J132" s="218"/>
      <c r="K132" s="218"/>
    </row>
    <row r="133" spans="3:11" ht="13.5" customHeight="1">
      <c r="C133" s="107"/>
      <c r="D133" s="107"/>
      <c r="E133" s="107"/>
      <c r="F133" s="218"/>
      <c r="G133" s="218"/>
      <c r="H133" s="218"/>
      <c r="I133" s="218"/>
      <c r="J133" s="218"/>
      <c r="K133" s="218"/>
    </row>
    <row r="134" spans="3:11" ht="13.5" customHeight="1">
      <c r="C134" s="107"/>
      <c r="D134" s="107"/>
      <c r="E134" s="107"/>
      <c r="F134" s="218"/>
      <c r="G134" s="218"/>
      <c r="H134" s="218"/>
      <c r="I134" s="218"/>
      <c r="J134" s="218"/>
      <c r="K134" s="218"/>
    </row>
    <row r="135" spans="3:11" ht="13.5" customHeight="1">
      <c r="C135" s="107"/>
      <c r="D135" s="107"/>
      <c r="E135" s="107"/>
      <c r="F135" s="218"/>
      <c r="G135" s="218"/>
      <c r="H135" s="218"/>
      <c r="I135" s="218"/>
      <c r="J135" s="218"/>
      <c r="K135" s="218"/>
    </row>
    <row r="136" spans="3:11" ht="13.5" customHeight="1">
      <c r="C136" s="107"/>
      <c r="D136" s="107"/>
      <c r="E136" s="107"/>
      <c r="F136" s="218"/>
      <c r="G136" s="218"/>
      <c r="H136" s="218"/>
      <c r="I136" s="218"/>
      <c r="J136" s="218"/>
      <c r="K136" s="218"/>
    </row>
    <row r="137" spans="3:11" ht="13.5" customHeight="1">
      <c r="C137" s="107"/>
      <c r="D137" s="107"/>
      <c r="E137" s="107"/>
      <c r="F137" s="218"/>
      <c r="G137" s="218"/>
      <c r="H137" s="218"/>
      <c r="I137" s="218"/>
      <c r="J137" s="218"/>
      <c r="K137" s="218"/>
    </row>
    <row r="138" spans="3:11" ht="13.5" customHeight="1">
      <c r="C138" s="107"/>
      <c r="D138" s="107"/>
      <c r="E138" s="107"/>
      <c r="F138" s="218"/>
      <c r="G138" s="218"/>
      <c r="H138" s="218"/>
      <c r="I138" s="218"/>
      <c r="J138" s="218"/>
      <c r="K138" s="218"/>
    </row>
    <row r="139" spans="3:11" ht="13.5" customHeight="1">
      <c r="C139" s="107"/>
      <c r="D139" s="107"/>
      <c r="E139" s="107"/>
      <c r="F139" s="218"/>
      <c r="G139" s="218"/>
      <c r="H139" s="218"/>
      <c r="I139" s="218"/>
      <c r="J139" s="218"/>
      <c r="K139" s="218"/>
    </row>
    <row r="140" spans="3:11" ht="13.5" customHeight="1">
      <c r="C140" s="107"/>
      <c r="D140" s="107"/>
      <c r="E140" s="107"/>
      <c r="F140" s="218"/>
      <c r="G140" s="218"/>
      <c r="H140" s="218"/>
      <c r="I140" s="218"/>
      <c r="J140" s="218"/>
      <c r="K140" s="218"/>
    </row>
    <row r="141" spans="3:11" ht="13.5" customHeight="1">
      <c r="C141" s="107"/>
      <c r="D141" s="107"/>
      <c r="E141" s="107"/>
      <c r="F141" s="218"/>
      <c r="G141" s="218"/>
      <c r="H141" s="218"/>
      <c r="I141" s="218"/>
      <c r="J141" s="218"/>
      <c r="K141" s="218"/>
    </row>
    <row r="142" spans="3:11" ht="13.5" customHeight="1">
      <c r="C142" s="107"/>
      <c r="D142" s="107"/>
      <c r="E142" s="107"/>
      <c r="F142" s="218"/>
      <c r="G142" s="218"/>
      <c r="H142" s="218"/>
      <c r="I142" s="218"/>
      <c r="J142" s="218"/>
      <c r="K142" s="218"/>
    </row>
    <row r="143" spans="3:11" ht="13.5" customHeight="1">
      <c r="C143" s="107"/>
      <c r="D143" s="107"/>
      <c r="E143" s="107"/>
      <c r="F143" s="218"/>
      <c r="G143" s="218"/>
      <c r="H143" s="218"/>
      <c r="I143" s="218"/>
      <c r="J143" s="218"/>
      <c r="K143" s="218"/>
    </row>
    <row r="144" spans="3:11" ht="13.5" customHeight="1">
      <c r="C144" s="107"/>
      <c r="D144" s="107"/>
      <c r="E144" s="107"/>
      <c r="F144" s="218"/>
      <c r="G144" s="218"/>
      <c r="H144" s="218"/>
      <c r="I144" s="218"/>
      <c r="J144" s="218"/>
      <c r="K144" s="218"/>
    </row>
    <row r="145" spans="3:11" ht="13.5" customHeight="1">
      <c r="C145" s="107"/>
      <c r="D145" s="107"/>
      <c r="E145" s="107"/>
      <c r="F145" s="218"/>
      <c r="G145" s="218"/>
      <c r="H145" s="218"/>
      <c r="I145" s="218"/>
      <c r="J145" s="218"/>
      <c r="K145" s="218"/>
    </row>
    <row r="146" spans="3:5" ht="13.5" customHeight="1">
      <c r="C146" s="107"/>
      <c r="D146" s="107"/>
      <c r="E146" s="107"/>
    </row>
    <row r="147" spans="3:5" ht="13.5" customHeight="1">
      <c r="C147" s="107"/>
      <c r="D147" s="107"/>
      <c r="E147" s="107"/>
    </row>
    <row r="148" spans="3:5" ht="13.5" customHeight="1">
      <c r="C148" s="107"/>
      <c r="D148" s="107"/>
      <c r="E148" s="107"/>
    </row>
    <row r="149" spans="3:5" ht="13.5" customHeight="1">
      <c r="C149" s="107"/>
      <c r="D149" s="107"/>
      <c r="E149" s="107"/>
    </row>
    <row r="150" spans="3:5" ht="13.5" customHeight="1">
      <c r="C150" s="107"/>
      <c r="D150" s="107"/>
      <c r="E150" s="107"/>
    </row>
    <row r="151" spans="3:5" ht="13.5" customHeight="1">
      <c r="C151" s="107"/>
      <c r="D151" s="107"/>
      <c r="E151" s="107"/>
    </row>
    <row r="152" spans="3:5" ht="13.5" customHeight="1">
      <c r="C152" s="107"/>
      <c r="D152" s="107"/>
      <c r="E152" s="107"/>
    </row>
    <row r="153" spans="3:5" ht="13.5" customHeight="1">
      <c r="C153" s="107"/>
      <c r="D153" s="107"/>
      <c r="E153" s="107"/>
    </row>
    <row r="154" spans="3:5" ht="13.5" customHeight="1">
      <c r="C154" s="107"/>
      <c r="D154" s="107"/>
      <c r="E154" s="107"/>
    </row>
  </sheetData>
  <mergeCells count="11">
    <mergeCell ref="B7:B8"/>
    <mergeCell ref="A1:K1"/>
    <mergeCell ref="A5:K5"/>
    <mergeCell ref="F7:H7"/>
    <mergeCell ref="A2:K2"/>
    <mergeCell ref="A3:K3"/>
    <mergeCell ref="A4:K4"/>
    <mergeCell ref="A6:B6"/>
    <mergeCell ref="C7:E7"/>
    <mergeCell ref="I7:K7"/>
    <mergeCell ref="A7:A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V18"/>
  <sheetViews>
    <sheetView workbookViewId="0" topLeftCell="A1">
      <selection activeCell="E17" sqref="E17"/>
    </sheetView>
  </sheetViews>
  <sheetFormatPr defaultColWidth="9.140625" defaultRowHeight="12.75"/>
  <cols>
    <col min="1" max="1" width="27.7109375" style="0" customWidth="1"/>
    <col min="2" max="2" width="10.140625" style="0" bestFit="1" customWidth="1"/>
    <col min="3" max="13" width="8.421875" style="0" customWidth="1"/>
    <col min="14" max="14" width="7.28125" style="0" customWidth="1"/>
    <col min="15" max="19" width="8.421875" style="0" customWidth="1"/>
    <col min="20" max="20" width="10.140625" style="0" bestFit="1" customWidth="1"/>
    <col min="21" max="22" width="10.140625" style="0" customWidth="1"/>
  </cols>
  <sheetData>
    <row r="1" spans="17:22" ht="15.75">
      <c r="Q1" s="280" t="s">
        <v>540</v>
      </c>
      <c r="R1" s="280"/>
      <c r="S1" s="280"/>
      <c r="T1" s="280"/>
      <c r="U1" s="280"/>
      <c r="V1" s="280"/>
    </row>
    <row r="2" spans="1:22" s="1" customFormat="1" ht="15.75">
      <c r="A2" s="279" t="s">
        <v>436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</row>
    <row r="3" spans="1:22" s="1" customFormat="1" ht="15.75">
      <c r="A3" s="279" t="s">
        <v>125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</row>
    <row r="4" spans="1:22" s="1" customFormat="1" ht="15.75">
      <c r="A4" s="279" t="s">
        <v>541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</row>
    <row r="5" spans="1:22" s="1" customFormat="1" ht="15.75">
      <c r="A5" s="279" t="s">
        <v>940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</row>
    <row r="6" spans="1:16" s="1" customFormat="1" ht="31.5" customHeight="1">
      <c r="A6" s="7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6" customFormat="1" ht="24.75" customHeight="1">
      <c r="A7" s="284" t="s">
        <v>941</v>
      </c>
      <c r="B7" s="284" t="s">
        <v>542</v>
      </c>
      <c r="C7" s="284"/>
      <c r="D7" s="284"/>
      <c r="E7" s="284" t="s">
        <v>544</v>
      </c>
      <c r="F7" s="284"/>
      <c r="G7" s="284"/>
      <c r="H7" s="284" t="s">
        <v>536</v>
      </c>
      <c r="I7" s="284"/>
      <c r="J7" s="284"/>
      <c r="K7" s="284" t="s">
        <v>543</v>
      </c>
      <c r="L7" s="284"/>
      <c r="M7" s="284"/>
      <c r="N7" s="284" t="s">
        <v>537</v>
      </c>
      <c r="O7" s="284"/>
      <c r="P7" s="284"/>
      <c r="Q7" s="284" t="s">
        <v>538</v>
      </c>
      <c r="R7" s="284"/>
      <c r="S7" s="284"/>
      <c r="T7" s="284" t="s">
        <v>438</v>
      </c>
      <c r="U7" s="284"/>
      <c r="V7" s="284"/>
    </row>
    <row r="8" spans="1:22" s="16" customFormat="1" ht="39.75" customHeight="1">
      <c r="A8" s="284"/>
      <c r="B8" s="7" t="s">
        <v>123</v>
      </c>
      <c r="C8" s="7" t="s">
        <v>124</v>
      </c>
      <c r="D8" s="7" t="s">
        <v>705</v>
      </c>
      <c r="E8" s="7" t="s">
        <v>123</v>
      </c>
      <c r="F8" s="7" t="s">
        <v>124</v>
      </c>
      <c r="G8" s="7" t="s">
        <v>705</v>
      </c>
      <c r="H8" s="7" t="s">
        <v>123</v>
      </c>
      <c r="I8" s="7" t="s">
        <v>124</v>
      </c>
      <c r="J8" s="7" t="s">
        <v>705</v>
      </c>
      <c r="K8" s="7" t="s">
        <v>123</v>
      </c>
      <c r="L8" s="7" t="s">
        <v>124</v>
      </c>
      <c r="M8" s="7" t="s">
        <v>705</v>
      </c>
      <c r="N8" s="7" t="s">
        <v>123</v>
      </c>
      <c r="O8" s="7" t="s">
        <v>124</v>
      </c>
      <c r="P8" s="7" t="s">
        <v>705</v>
      </c>
      <c r="Q8" s="7" t="s">
        <v>123</v>
      </c>
      <c r="R8" s="7" t="s">
        <v>124</v>
      </c>
      <c r="S8" s="7" t="s">
        <v>705</v>
      </c>
      <c r="T8" s="7" t="s">
        <v>123</v>
      </c>
      <c r="U8" s="7" t="s">
        <v>124</v>
      </c>
      <c r="V8" s="7" t="s">
        <v>705</v>
      </c>
    </row>
    <row r="9" spans="2:20" s="16" customFormat="1" ht="15" customHeight="1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9"/>
    </row>
    <row r="10" spans="1:22" s="1" customFormat="1" ht="24.75" customHeight="1">
      <c r="A10" s="20" t="s">
        <v>931</v>
      </c>
      <c r="B10" s="12">
        <f>'m-ph'!B73</f>
        <v>258575</v>
      </c>
      <c r="C10" s="12">
        <v>268816</v>
      </c>
      <c r="D10" s="12">
        <v>113784</v>
      </c>
      <c r="E10" s="12">
        <f>'m-ph'!B74</f>
        <v>76364</v>
      </c>
      <c r="F10" s="12">
        <v>79573</v>
      </c>
      <c r="G10" s="12">
        <v>32008</v>
      </c>
      <c r="H10" s="12">
        <f>'m-ph'!B75</f>
        <v>241830</v>
      </c>
      <c r="I10" s="12">
        <v>259578</v>
      </c>
      <c r="J10" s="12">
        <v>91594</v>
      </c>
      <c r="K10" s="12">
        <f>'m-ph'!B76+'m-ph'!B77</f>
        <v>129386</v>
      </c>
      <c r="L10" s="12">
        <v>129026</v>
      </c>
      <c r="M10" s="12">
        <v>87017</v>
      </c>
      <c r="N10" s="12">
        <f>'m-ph'!B78</f>
        <v>0</v>
      </c>
      <c r="O10" s="12"/>
      <c r="P10" s="12"/>
      <c r="Q10" s="169">
        <f>'m-ph'!B79</f>
        <v>34635</v>
      </c>
      <c r="R10" s="169">
        <v>34815</v>
      </c>
      <c r="S10" s="169">
        <v>16044</v>
      </c>
      <c r="T10" s="12">
        <f>B10+E10+H10+K10+N10+Q10</f>
        <v>740790</v>
      </c>
      <c r="U10" s="12">
        <f aca="true" t="shared" si="0" ref="U10:V18">C10+F10+I10+L10+O10+R10</f>
        <v>771808</v>
      </c>
      <c r="V10" s="12">
        <f t="shared" si="0"/>
        <v>340447</v>
      </c>
    </row>
    <row r="11" spans="1:22" s="1" customFormat="1" ht="24.75" customHeight="1">
      <c r="A11" s="14" t="s">
        <v>933</v>
      </c>
      <c r="B11" s="9">
        <f>'m-gamesz '!B40</f>
        <v>308671</v>
      </c>
      <c r="C11" s="9">
        <v>156111</v>
      </c>
      <c r="D11" s="9">
        <v>67217</v>
      </c>
      <c r="E11" s="9">
        <f>'m-gamesz '!B41</f>
        <v>146522</v>
      </c>
      <c r="F11" s="9">
        <v>43365</v>
      </c>
      <c r="G11" s="9">
        <v>18856</v>
      </c>
      <c r="H11" s="9">
        <f>'m-gamesz '!B42</f>
        <v>40636</v>
      </c>
      <c r="I11" s="9">
        <v>136052</v>
      </c>
      <c r="J11" s="9">
        <v>73258</v>
      </c>
      <c r="K11" s="9"/>
      <c r="L11" s="9"/>
      <c r="M11" s="9"/>
      <c r="N11" s="9"/>
      <c r="O11" s="9"/>
      <c r="P11" s="9"/>
      <c r="Q11" s="9"/>
      <c r="R11" s="9"/>
      <c r="S11" s="9"/>
      <c r="T11" s="12">
        <f aca="true" t="shared" si="1" ref="T11:T18">B11+E11+H11+K11+N11+Q11</f>
        <v>495829</v>
      </c>
      <c r="U11" s="12">
        <f t="shared" si="0"/>
        <v>335528</v>
      </c>
      <c r="V11" s="12">
        <f t="shared" si="0"/>
        <v>159331</v>
      </c>
    </row>
    <row r="12" spans="1:22" s="1" customFormat="1" ht="24.75" customHeight="1">
      <c r="A12" s="14" t="s">
        <v>934</v>
      </c>
      <c r="B12" s="9">
        <f>'m-Bibó '!B39</f>
        <v>135526</v>
      </c>
      <c r="C12" s="9">
        <v>96365</v>
      </c>
      <c r="D12" s="9">
        <v>42437</v>
      </c>
      <c r="E12" s="9">
        <f>'m-Bibó '!B40</f>
        <v>92972</v>
      </c>
      <c r="F12" s="9">
        <v>28004</v>
      </c>
      <c r="G12" s="9">
        <v>12195</v>
      </c>
      <c r="H12" s="9">
        <f>'m-Bibó '!B41</f>
        <v>26989</v>
      </c>
      <c r="I12" s="9">
        <v>14593</v>
      </c>
      <c r="J12" s="9">
        <v>9689</v>
      </c>
      <c r="K12" s="9"/>
      <c r="L12" s="9"/>
      <c r="M12" s="9"/>
      <c r="N12" s="9">
        <f>'m-Bibó '!B44</f>
        <v>0</v>
      </c>
      <c r="O12" s="9">
        <v>1200</v>
      </c>
      <c r="P12" s="9"/>
      <c r="Q12" s="9"/>
      <c r="R12" s="9"/>
      <c r="S12" s="9"/>
      <c r="T12" s="12">
        <f t="shared" si="1"/>
        <v>255487</v>
      </c>
      <c r="U12" s="12">
        <f t="shared" si="0"/>
        <v>140162</v>
      </c>
      <c r="V12" s="12">
        <f t="shared" si="0"/>
        <v>64321</v>
      </c>
    </row>
    <row r="13" spans="1:22" s="1" customFormat="1" ht="24.75" customHeight="1">
      <c r="A13" s="14" t="s">
        <v>182</v>
      </c>
      <c r="B13" s="9">
        <f>'m-Illyés '!B40</f>
        <v>164884</v>
      </c>
      <c r="C13" s="9">
        <v>169963</v>
      </c>
      <c r="D13" s="9">
        <v>80068</v>
      </c>
      <c r="E13" s="9">
        <f>'m-Illyés '!B41</f>
        <v>47492</v>
      </c>
      <c r="F13" s="9">
        <v>49176</v>
      </c>
      <c r="G13" s="9">
        <v>23440</v>
      </c>
      <c r="H13" s="9">
        <f>'m-Illyés '!B42</f>
        <v>37562</v>
      </c>
      <c r="I13" s="9">
        <v>37827</v>
      </c>
      <c r="J13" s="9">
        <v>20356</v>
      </c>
      <c r="K13" s="9"/>
      <c r="L13" s="9"/>
      <c r="M13" s="9"/>
      <c r="N13" s="9">
        <f>'m-Illyés '!B45</f>
        <v>1200</v>
      </c>
      <c r="O13" s="9">
        <v>1200</v>
      </c>
      <c r="P13" s="9"/>
      <c r="Q13" s="9"/>
      <c r="R13" s="9"/>
      <c r="S13" s="9"/>
      <c r="T13" s="12">
        <f t="shared" si="1"/>
        <v>251138</v>
      </c>
      <c r="U13" s="12">
        <f t="shared" si="0"/>
        <v>258166</v>
      </c>
      <c r="V13" s="12">
        <f t="shared" si="0"/>
        <v>123864</v>
      </c>
    </row>
    <row r="14" spans="1:22" s="1" customFormat="1" ht="24.75" customHeight="1">
      <c r="A14" s="14" t="s">
        <v>183</v>
      </c>
      <c r="B14" s="9">
        <f>'m-ovoda '!B40</f>
        <v>67469</v>
      </c>
      <c r="C14" s="9">
        <v>69674</v>
      </c>
      <c r="D14" s="9">
        <v>32696</v>
      </c>
      <c r="E14" s="9">
        <f>'m-ovoda '!B41</f>
        <v>19265</v>
      </c>
      <c r="F14" s="9">
        <v>19970</v>
      </c>
      <c r="G14" s="9">
        <v>9487</v>
      </c>
      <c r="H14" s="9">
        <f>'m-ovoda '!B42</f>
        <v>15072</v>
      </c>
      <c r="I14" s="9">
        <v>15215</v>
      </c>
      <c r="J14" s="9">
        <v>8022</v>
      </c>
      <c r="K14" s="9"/>
      <c r="L14" s="9"/>
      <c r="M14" s="9"/>
      <c r="N14" s="9"/>
      <c r="O14" s="9"/>
      <c r="P14" s="9"/>
      <c r="Q14" s="9"/>
      <c r="R14" s="9"/>
      <c r="S14" s="9"/>
      <c r="T14" s="12">
        <f t="shared" si="1"/>
        <v>101806</v>
      </c>
      <c r="U14" s="12">
        <f t="shared" si="0"/>
        <v>104859</v>
      </c>
      <c r="V14" s="12">
        <f t="shared" si="0"/>
        <v>50205</v>
      </c>
    </row>
    <row r="15" spans="1:22" s="1" customFormat="1" ht="24.75" customHeight="1">
      <c r="A15" s="14" t="s">
        <v>184</v>
      </c>
      <c r="B15" s="9">
        <f>'m-Teréz A '!B40</f>
        <v>99675</v>
      </c>
      <c r="C15" s="9">
        <v>102908</v>
      </c>
      <c r="D15" s="9">
        <v>44118</v>
      </c>
      <c r="E15" s="9">
        <f>'m-Teréz A '!B41</f>
        <v>27970</v>
      </c>
      <c r="F15" s="9">
        <v>29005</v>
      </c>
      <c r="G15" s="9">
        <v>12736</v>
      </c>
      <c r="H15" s="9">
        <f>'m-Teréz A '!B42</f>
        <v>54180</v>
      </c>
      <c r="I15" s="9">
        <v>54115</v>
      </c>
      <c r="J15" s="9">
        <v>29079</v>
      </c>
      <c r="K15" s="9"/>
      <c r="L15" s="9"/>
      <c r="M15" s="9"/>
      <c r="N15" s="9"/>
      <c r="O15" s="9"/>
      <c r="P15" s="9"/>
      <c r="Q15" s="9"/>
      <c r="R15" s="9"/>
      <c r="S15" s="9"/>
      <c r="T15" s="12">
        <f t="shared" si="1"/>
        <v>181825</v>
      </c>
      <c r="U15" s="12">
        <f t="shared" si="0"/>
        <v>186028</v>
      </c>
      <c r="V15" s="12">
        <f t="shared" si="0"/>
        <v>85933</v>
      </c>
    </row>
    <row r="16" spans="1:22" s="1" customFormat="1" ht="24.75" customHeight="1">
      <c r="A16" s="14" t="s">
        <v>185</v>
      </c>
      <c r="B16" s="9">
        <f>'m-Festetics'!B40</f>
        <v>32296</v>
      </c>
      <c r="C16" s="9">
        <v>33330</v>
      </c>
      <c r="D16" s="9">
        <v>14354</v>
      </c>
      <c r="E16" s="9">
        <f>'m-Festetics'!B41</f>
        <v>9184</v>
      </c>
      <c r="F16" s="9">
        <v>9515</v>
      </c>
      <c r="G16" s="9">
        <v>4100</v>
      </c>
      <c r="H16" s="9">
        <f>'m-Festetics'!B42</f>
        <v>32908</v>
      </c>
      <c r="I16" s="9">
        <v>34008</v>
      </c>
      <c r="J16" s="9">
        <v>16225</v>
      </c>
      <c r="K16" s="9">
        <f>'m-Festetics'!B43</f>
        <v>1215</v>
      </c>
      <c r="L16" s="9">
        <v>1215</v>
      </c>
      <c r="M16" s="9"/>
      <c r="N16" s="9"/>
      <c r="O16" s="9"/>
      <c r="P16" s="9"/>
      <c r="Q16" s="9"/>
      <c r="R16" s="9"/>
      <c r="S16" s="9"/>
      <c r="T16" s="12">
        <f t="shared" si="1"/>
        <v>75603</v>
      </c>
      <c r="U16" s="12">
        <f t="shared" si="0"/>
        <v>78068</v>
      </c>
      <c r="V16" s="12">
        <f t="shared" si="0"/>
        <v>34679</v>
      </c>
    </row>
    <row r="17" spans="1:22" s="1" customFormat="1" ht="29.25">
      <c r="A17" s="217" t="s">
        <v>539</v>
      </c>
      <c r="B17" s="12">
        <f aca="true" t="shared" si="2" ref="B17:S17">SUM(B11:B16)</f>
        <v>808521</v>
      </c>
      <c r="C17" s="12">
        <f t="shared" si="2"/>
        <v>628351</v>
      </c>
      <c r="D17" s="12">
        <f t="shared" si="2"/>
        <v>280890</v>
      </c>
      <c r="E17" s="12">
        <f t="shared" si="2"/>
        <v>343405</v>
      </c>
      <c r="F17" s="12">
        <f t="shared" si="2"/>
        <v>179035</v>
      </c>
      <c r="G17" s="12">
        <f t="shared" si="2"/>
        <v>80814</v>
      </c>
      <c r="H17" s="12">
        <f t="shared" si="2"/>
        <v>207347</v>
      </c>
      <c r="I17" s="12">
        <f t="shared" si="2"/>
        <v>291810</v>
      </c>
      <c r="J17" s="12">
        <f t="shared" si="2"/>
        <v>156629</v>
      </c>
      <c r="K17" s="12">
        <f t="shared" si="2"/>
        <v>1215</v>
      </c>
      <c r="L17" s="12">
        <f t="shared" si="2"/>
        <v>1215</v>
      </c>
      <c r="M17" s="12">
        <f t="shared" si="2"/>
        <v>0</v>
      </c>
      <c r="N17" s="12">
        <f t="shared" si="2"/>
        <v>1200</v>
      </c>
      <c r="O17" s="12">
        <f t="shared" si="2"/>
        <v>2400</v>
      </c>
      <c r="P17" s="12">
        <f t="shared" si="2"/>
        <v>0</v>
      </c>
      <c r="Q17" s="12">
        <f t="shared" si="2"/>
        <v>0</v>
      </c>
      <c r="R17" s="12">
        <f t="shared" si="2"/>
        <v>0</v>
      </c>
      <c r="S17" s="12">
        <f t="shared" si="2"/>
        <v>0</v>
      </c>
      <c r="T17" s="12">
        <f t="shared" si="1"/>
        <v>1361688</v>
      </c>
      <c r="U17" s="12">
        <f t="shared" si="0"/>
        <v>1102811</v>
      </c>
      <c r="V17" s="12">
        <f t="shared" si="0"/>
        <v>518333</v>
      </c>
    </row>
    <row r="18" spans="1:22" s="1" customFormat="1" ht="24.75" customHeight="1">
      <c r="A18" s="20" t="s">
        <v>631</v>
      </c>
      <c r="B18" s="12">
        <f aca="true" t="shared" si="3" ref="B18:S18">B10+B17</f>
        <v>1067096</v>
      </c>
      <c r="C18" s="12">
        <f t="shared" si="3"/>
        <v>897167</v>
      </c>
      <c r="D18" s="12">
        <f t="shared" si="3"/>
        <v>394674</v>
      </c>
      <c r="E18" s="12">
        <f t="shared" si="3"/>
        <v>419769</v>
      </c>
      <c r="F18" s="12">
        <f t="shared" si="3"/>
        <v>258608</v>
      </c>
      <c r="G18" s="12">
        <f t="shared" si="3"/>
        <v>112822</v>
      </c>
      <c r="H18" s="12">
        <f t="shared" si="3"/>
        <v>449177</v>
      </c>
      <c r="I18" s="12">
        <f t="shared" si="3"/>
        <v>551388</v>
      </c>
      <c r="J18" s="12">
        <f t="shared" si="3"/>
        <v>248223</v>
      </c>
      <c r="K18" s="12">
        <f t="shared" si="3"/>
        <v>130601</v>
      </c>
      <c r="L18" s="12">
        <f t="shared" si="3"/>
        <v>130241</v>
      </c>
      <c r="M18" s="12">
        <f t="shared" si="3"/>
        <v>87017</v>
      </c>
      <c r="N18" s="12">
        <f t="shared" si="3"/>
        <v>1200</v>
      </c>
      <c r="O18" s="12">
        <f t="shared" si="3"/>
        <v>2400</v>
      </c>
      <c r="P18" s="12">
        <f t="shared" si="3"/>
        <v>0</v>
      </c>
      <c r="Q18" s="12">
        <f t="shared" si="3"/>
        <v>34635</v>
      </c>
      <c r="R18" s="12">
        <f t="shared" si="3"/>
        <v>34815</v>
      </c>
      <c r="S18" s="12">
        <f t="shared" si="3"/>
        <v>16044</v>
      </c>
      <c r="T18" s="12">
        <f t="shared" si="1"/>
        <v>2102478</v>
      </c>
      <c r="U18" s="12">
        <f t="shared" si="0"/>
        <v>1874619</v>
      </c>
      <c r="V18" s="12">
        <f t="shared" si="0"/>
        <v>858780</v>
      </c>
    </row>
  </sheetData>
  <mergeCells count="13">
    <mergeCell ref="A5:V5"/>
    <mergeCell ref="Q1:V1"/>
    <mergeCell ref="A2:V2"/>
    <mergeCell ref="A3:V3"/>
    <mergeCell ref="A4:V4"/>
    <mergeCell ref="A7:A8"/>
    <mergeCell ref="B7:D7"/>
    <mergeCell ref="Q7:S7"/>
    <mergeCell ref="T7:V7"/>
    <mergeCell ref="E7:G7"/>
    <mergeCell ref="K7:M7"/>
    <mergeCell ref="H7:J7"/>
    <mergeCell ref="N7:P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S856"/>
  <sheetViews>
    <sheetView workbookViewId="0" topLeftCell="A34">
      <selection activeCell="C22" sqref="C22"/>
    </sheetView>
  </sheetViews>
  <sheetFormatPr defaultColWidth="9.140625" defaultRowHeight="12.75"/>
  <cols>
    <col min="1" max="1" width="36.00390625" style="16" customWidth="1"/>
    <col min="2" max="10" width="7.421875" style="16" customWidth="1"/>
    <col min="11" max="11" width="6.28125" style="16" customWidth="1"/>
    <col min="12" max="13" width="7.421875" style="16" customWidth="1"/>
    <col min="14" max="14" width="5.28125" style="16" customWidth="1"/>
    <col min="15" max="16" width="7.421875" style="16" customWidth="1"/>
    <col min="17" max="17" width="8.8515625" style="16" bestFit="1" customWidth="1"/>
    <col min="18" max="18" width="8.7109375" style="16" customWidth="1"/>
    <col min="19" max="19" width="8.140625" style="16" customWidth="1"/>
    <col min="20" max="16384" width="9.140625" style="16" customWidth="1"/>
  </cols>
  <sheetData>
    <row r="1" spans="14:19" ht="15.75">
      <c r="N1" s="280" t="s">
        <v>199</v>
      </c>
      <c r="O1" s="280"/>
      <c r="P1" s="280"/>
      <c r="Q1" s="280"/>
      <c r="R1" s="280"/>
      <c r="S1" s="280"/>
    </row>
    <row r="2" spans="1:19" ht="12.75">
      <c r="A2" s="306" t="s">
        <v>776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</row>
    <row r="3" spans="1:19" ht="12.75">
      <c r="A3" s="306" t="s">
        <v>393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</row>
    <row r="4" spans="1:19" ht="12.75">
      <c r="A4" s="306" t="s">
        <v>200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</row>
    <row r="5" spans="1:19" ht="12.75">
      <c r="A5" s="306" t="s">
        <v>940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</row>
    <row r="6" spans="1:17" ht="12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9" s="79" customFormat="1" ht="27.75" customHeight="1">
      <c r="A7" s="285" t="s">
        <v>941</v>
      </c>
      <c r="B7" s="284" t="s">
        <v>394</v>
      </c>
      <c r="C7" s="284"/>
      <c r="D7" s="284"/>
      <c r="E7" s="300" t="s">
        <v>395</v>
      </c>
      <c r="F7" s="301"/>
      <c r="G7" s="302"/>
      <c r="H7" s="300" t="s">
        <v>396</v>
      </c>
      <c r="I7" s="301"/>
      <c r="J7" s="302"/>
      <c r="K7" s="303" t="s">
        <v>397</v>
      </c>
      <c r="L7" s="304"/>
      <c r="M7" s="305"/>
      <c r="N7" s="300" t="s">
        <v>398</v>
      </c>
      <c r="O7" s="301"/>
      <c r="P7" s="302"/>
      <c r="Q7" s="285" t="s">
        <v>438</v>
      </c>
      <c r="R7" s="285"/>
      <c r="S7" s="285"/>
    </row>
    <row r="8" spans="1:19" s="79" customFormat="1" ht="38.25">
      <c r="A8" s="285"/>
      <c r="B8" s="7" t="s">
        <v>123</v>
      </c>
      <c r="C8" s="7" t="s">
        <v>124</v>
      </c>
      <c r="D8" s="7" t="s">
        <v>705</v>
      </c>
      <c r="E8" s="7" t="s">
        <v>123</v>
      </c>
      <c r="F8" s="7" t="s">
        <v>124</v>
      </c>
      <c r="G8" s="7" t="s">
        <v>705</v>
      </c>
      <c r="H8" s="7" t="s">
        <v>123</v>
      </c>
      <c r="I8" s="7" t="s">
        <v>124</v>
      </c>
      <c r="J8" s="7" t="s">
        <v>705</v>
      </c>
      <c r="K8" s="7" t="s">
        <v>123</v>
      </c>
      <c r="L8" s="7" t="s">
        <v>124</v>
      </c>
      <c r="M8" s="7" t="s">
        <v>705</v>
      </c>
      <c r="N8" s="7" t="s">
        <v>123</v>
      </c>
      <c r="O8" s="7" t="s">
        <v>124</v>
      </c>
      <c r="P8" s="7" t="s">
        <v>705</v>
      </c>
      <c r="Q8" s="7" t="s">
        <v>123</v>
      </c>
      <c r="R8" s="7" t="s">
        <v>124</v>
      </c>
      <c r="S8" s="7" t="s">
        <v>705</v>
      </c>
    </row>
    <row r="9" spans="1:19" s="79" customFormat="1" ht="12.75" customHeight="1">
      <c r="A9" s="150" t="s">
        <v>933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120"/>
      <c r="S9" s="151"/>
    </row>
    <row r="10" spans="1:19" ht="12.75" customHeight="1">
      <c r="A10" s="51" t="s">
        <v>781</v>
      </c>
      <c r="B10" s="52">
        <v>36858</v>
      </c>
      <c r="C10" s="52">
        <v>36858</v>
      </c>
      <c r="D10" s="52">
        <v>16592</v>
      </c>
      <c r="E10" s="52">
        <v>10009</v>
      </c>
      <c r="F10" s="52">
        <v>10009</v>
      </c>
      <c r="G10" s="52">
        <v>4626</v>
      </c>
      <c r="H10" s="52">
        <v>22966</v>
      </c>
      <c r="I10" s="52">
        <v>25049</v>
      </c>
      <c r="J10" s="52">
        <v>10043</v>
      </c>
      <c r="K10" s="52"/>
      <c r="L10" s="52"/>
      <c r="M10" s="52"/>
      <c r="N10" s="52"/>
      <c r="O10" s="52"/>
      <c r="P10" s="52"/>
      <c r="Q10" s="53">
        <f>B10+E10+H10+K10+N10</f>
        <v>69833</v>
      </c>
      <c r="R10" s="53">
        <f aca="true" t="shared" si="0" ref="R10:S25">C10+F10+I10+L10+O10</f>
        <v>71916</v>
      </c>
      <c r="S10" s="53">
        <f t="shared" si="0"/>
        <v>31261</v>
      </c>
    </row>
    <row r="11" spans="1:19" ht="12.75" customHeight="1">
      <c r="A11" s="51" t="s">
        <v>782</v>
      </c>
      <c r="B11" s="52">
        <v>5882</v>
      </c>
      <c r="C11" s="52">
        <v>5883</v>
      </c>
      <c r="D11" s="52">
        <v>2676</v>
      </c>
      <c r="E11" s="52">
        <v>1610</v>
      </c>
      <c r="F11" s="52">
        <v>1610</v>
      </c>
      <c r="G11" s="52">
        <v>758</v>
      </c>
      <c r="H11" s="52">
        <v>9815</v>
      </c>
      <c r="I11" s="52">
        <v>9815</v>
      </c>
      <c r="J11" s="52">
        <v>6366</v>
      </c>
      <c r="K11" s="52"/>
      <c r="L11" s="52"/>
      <c r="M11" s="52"/>
      <c r="N11" s="52"/>
      <c r="O11" s="52"/>
      <c r="P11" s="52"/>
      <c r="Q11" s="53">
        <f aca="true" t="shared" si="1" ref="Q11:S63">B11+E11+H11+K11+N11</f>
        <v>17307</v>
      </c>
      <c r="R11" s="53">
        <f t="shared" si="0"/>
        <v>17308</v>
      </c>
      <c r="S11" s="53">
        <f t="shared" si="0"/>
        <v>9800</v>
      </c>
    </row>
    <row r="12" spans="1:19" ht="12.75" customHeight="1">
      <c r="A12" s="51" t="s">
        <v>783</v>
      </c>
      <c r="B12" s="52">
        <v>15915</v>
      </c>
      <c r="C12" s="52">
        <v>15913</v>
      </c>
      <c r="D12" s="52">
        <v>7242</v>
      </c>
      <c r="E12" s="52">
        <v>4357</v>
      </c>
      <c r="F12" s="52">
        <v>4357</v>
      </c>
      <c r="G12" s="52">
        <v>2052</v>
      </c>
      <c r="H12" s="52">
        <v>26558</v>
      </c>
      <c r="I12" s="52">
        <v>26558</v>
      </c>
      <c r="J12" s="52">
        <v>16864</v>
      </c>
      <c r="K12" s="52"/>
      <c r="L12" s="52"/>
      <c r="M12" s="52"/>
      <c r="N12" s="52"/>
      <c r="O12" s="52"/>
      <c r="P12" s="52"/>
      <c r="Q12" s="53">
        <f t="shared" si="1"/>
        <v>46830</v>
      </c>
      <c r="R12" s="53">
        <f t="shared" si="0"/>
        <v>46828</v>
      </c>
      <c r="S12" s="53">
        <f t="shared" si="0"/>
        <v>26158</v>
      </c>
    </row>
    <row r="13" spans="1:19" ht="12.75" customHeight="1">
      <c r="A13" s="51" t="s">
        <v>399</v>
      </c>
      <c r="B13" s="52">
        <v>1037</v>
      </c>
      <c r="C13" s="52">
        <v>1038</v>
      </c>
      <c r="D13" s="52">
        <v>472</v>
      </c>
      <c r="E13" s="52">
        <v>283</v>
      </c>
      <c r="F13" s="52">
        <v>283</v>
      </c>
      <c r="G13" s="52">
        <v>134</v>
      </c>
      <c r="H13" s="52">
        <v>1732</v>
      </c>
      <c r="I13" s="52">
        <v>1732</v>
      </c>
      <c r="J13" s="52">
        <v>1114</v>
      </c>
      <c r="K13" s="52"/>
      <c r="L13" s="52"/>
      <c r="M13" s="52"/>
      <c r="N13" s="52"/>
      <c r="O13" s="52"/>
      <c r="P13" s="52"/>
      <c r="Q13" s="53">
        <f t="shared" si="1"/>
        <v>3052</v>
      </c>
      <c r="R13" s="53">
        <f t="shared" si="0"/>
        <v>3053</v>
      </c>
      <c r="S13" s="53">
        <f t="shared" si="0"/>
        <v>1720</v>
      </c>
    </row>
    <row r="14" spans="1:19" ht="12.75" customHeight="1">
      <c r="A14" s="51" t="s">
        <v>785</v>
      </c>
      <c r="B14" s="52">
        <v>11762</v>
      </c>
      <c r="C14" s="52">
        <v>11762</v>
      </c>
      <c r="D14" s="52">
        <v>5352</v>
      </c>
      <c r="E14" s="52">
        <v>3221</v>
      </c>
      <c r="F14" s="52">
        <v>3221</v>
      </c>
      <c r="G14" s="52">
        <v>1516</v>
      </c>
      <c r="H14" s="52">
        <v>19630</v>
      </c>
      <c r="I14" s="52">
        <v>19630</v>
      </c>
      <c r="J14" s="52">
        <v>13244</v>
      </c>
      <c r="K14" s="52"/>
      <c r="L14" s="52"/>
      <c r="M14" s="52"/>
      <c r="N14" s="52"/>
      <c r="O14" s="52"/>
      <c r="P14" s="52"/>
      <c r="Q14" s="53">
        <f t="shared" si="1"/>
        <v>34613</v>
      </c>
      <c r="R14" s="53">
        <f t="shared" si="0"/>
        <v>34613</v>
      </c>
      <c r="S14" s="53">
        <f t="shared" si="0"/>
        <v>20112</v>
      </c>
    </row>
    <row r="15" spans="1:19" ht="12.75" customHeight="1">
      <c r="A15" s="51" t="s">
        <v>556</v>
      </c>
      <c r="B15" s="52">
        <v>1867</v>
      </c>
      <c r="C15" s="52">
        <v>6998</v>
      </c>
      <c r="D15" s="52">
        <v>2434</v>
      </c>
      <c r="E15" s="52">
        <v>537</v>
      </c>
      <c r="F15" s="52">
        <v>1824</v>
      </c>
      <c r="G15" s="52">
        <v>626</v>
      </c>
      <c r="H15" s="52">
        <v>900</v>
      </c>
      <c r="I15" s="52">
        <v>13171</v>
      </c>
      <c r="J15" s="52">
        <v>3648</v>
      </c>
      <c r="K15" s="52"/>
      <c r="L15" s="52"/>
      <c r="M15" s="52"/>
      <c r="N15" s="52"/>
      <c r="O15" s="52"/>
      <c r="P15" s="52"/>
      <c r="Q15" s="53">
        <f t="shared" si="1"/>
        <v>3304</v>
      </c>
      <c r="R15" s="53">
        <f t="shared" si="0"/>
        <v>21993</v>
      </c>
      <c r="S15" s="53">
        <f t="shared" si="0"/>
        <v>6708</v>
      </c>
    </row>
    <row r="16" spans="1:19" ht="12.75" customHeight="1">
      <c r="A16" s="51" t="s">
        <v>786</v>
      </c>
      <c r="B16" s="52">
        <v>54052</v>
      </c>
      <c r="C16" s="52">
        <v>58510</v>
      </c>
      <c r="D16" s="52">
        <v>24261</v>
      </c>
      <c r="E16" s="52">
        <v>15077</v>
      </c>
      <c r="F16" s="52">
        <v>16519</v>
      </c>
      <c r="G16" s="52">
        <v>6813</v>
      </c>
      <c r="H16" s="52">
        <v>8822</v>
      </c>
      <c r="I16" s="52">
        <v>9007</v>
      </c>
      <c r="J16" s="52">
        <v>5764</v>
      </c>
      <c r="K16" s="52"/>
      <c r="L16" s="52"/>
      <c r="M16" s="52"/>
      <c r="N16" s="52"/>
      <c r="O16" s="52"/>
      <c r="P16" s="52"/>
      <c r="Q16" s="53">
        <f t="shared" si="1"/>
        <v>77951</v>
      </c>
      <c r="R16" s="53">
        <f t="shared" si="0"/>
        <v>84036</v>
      </c>
      <c r="S16" s="53">
        <f t="shared" si="0"/>
        <v>36838</v>
      </c>
    </row>
    <row r="17" spans="1:19" ht="12.75" customHeight="1">
      <c r="A17" s="51" t="s">
        <v>787</v>
      </c>
      <c r="B17" s="52">
        <v>1557</v>
      </c>
      <c r="C17" s="52">
        <v>1557</v>
      </c>
      <c r="D17" s="52">
        <v>768</v>
      </c>
      <c r="E17" s="52">
        <v>451</v>
      </c>
      <c r="F17" s="52">
        <v>451</v>
      </c>
      <c r="G17" s="52">
        <v>197</v>
      </c>
      <c r="H17" s="52">
        <v>784</v>
      </c>
      <c r="I17" s="52">
        <v>784</v>
      </c>
      <c r="J17" s="52">
        <v>816</v>
      </c>
      <c r="K17" s="52"/>
      <c r="L17" s="52"/>
      <c r="M17" s="52"/>
      <c r="N17" s="52"/>
      <c r="O17" s="52"/>
      <c r="P17" s="52"/>
      <c r="Q17" s="53">
        <f t="shared" si="1"/>
        <v>2792</v>
      </c>
      <c r="R17" s="53">
        <f t="shared" si="0"/>
        <v>2792</v>
      </c>
      <c r="S17" s="53">
        <f t="shared" si="0"/>
        <v>1781</v>
      </c>
    </row>
    <row r="18" spans="1:19" ht="12.75" customHeight="1">
      <c r="A18" s="51" t="s">
        <v>789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3">
        <f t="shared" si="1"/>
        <v>0</v>
      </c>
      <c r="R18" s="53">
        <f t="shared" si="0"/>
        <v>0</v>
      </c>
      <c r="S18" s="53">
        <f t="shared" si="0"/>
        <v>0</v>
      </c>
    </row>
    <row r="19" spans="1:19" ht="12.75" customHeight="1">
      <c r="A19" s="51" t="s">
        <v>400</v>
      </c>
      <c r="B19" s="52">
        <v>0</v>
      </c>
      <c r="C19" s="52"/>
      <c r="D19" s="52"/>
      <c r="E19" s="52"/>
      <c r="F19" s="52"/>
      <c r="G19" s="52"/>
      <c r="H19" s="52">
        <v>1846</v>
      </c>
      <c r="I19" s="52">
        <v>1846</v>
      </c>
      <c r="J19" s="52">
        <v>521</v>
      </c>
      <c r="K19" s="52"/>
      <c r="L19" s="52"/>
      <c r="M19" s="52"/>
      <c r="N19" s="52"/>
      <c r="O19" s="52"/>
      <c r="P19" s="52"/>
      <c r="Q19" s="53">
        <f t="shared" si="1"/>
        <v>1846</v>
      </c>
      <c r="R19" s="53">
        <f t="shared" si="0"/>
        <v>1846</v>
      </c>
      <c r="S19" s="53">
        <f t="shared" si="0"/>
        <v>521</v>
      </c>
    </row>
    <row r="20" spans="1:19" ht="12.75" customHeight="1">
      <c r="A20" s="51" t="s">
        <v>791</v>
      </c>
      <c r="B20" s="52">
        <v>10139</v>
      </c>
      <c r="C20" s="52">
        <v>10139</v>
      </c>
      <c r="D20" s="52">
        <v>4346</v>
      </c>
      <c r="E20" s="52">
        <v>3031</v>
      </c>
      <c r="F20" s="52">
        <v>3031</v>
      </c>
      <c r="G20" s="52">
        <v>1248</v>
      </c>
      <c r="H20" s="52">
        <v>24000</v>
      </c>
      <c r="I20" s="52">
        <v>24000</v>
      </c>
      <c r="J20" s="52">
        <v>12147</v>
      </c>
      <c r="K20" s="52"/>
      <c r="L20" s="52"/>
      <c r="M20" s="52"/>
      <c r="N20" s="52"/>
      <c r="O20" s="52"/>
      <c r="P20" s="52"/>
      <c r="Q20" s="53">
        <f t="shared" si="1"/>
        <v>37170</v>
      </c>
      <c r="R20" s="53">
        <f t="shared" si="0"/>
        <v>37170</v>
      </c>
      <c r="S20" s="53">
        <f t="shared" si="0"/>
        <v>17741</v>
      </c>
    </row>
    <row r="21" spans="1:19" ht="12.75" customHeight="1">
      <c r="A21" s="51" t="s">
        <v>401</v>
      </c>
      <c r="B21" s="52">
        <v>359</v>
      </c>
      <c r="C21" s="52">
        <v>359</v>
      </c>
      <c r="D21" s="52"/>
      <c r="E21" s="52">
        <v>115</v>
      </c>
      <c r="F21" s="52">
        <v>115</v>
      </c>
      <c r="G21" s="52"/>
      <c r="H21" s="52">
        <v>0</v>
      </c>
      <c r="I21" s="52"/>
      <c r="J21" s="52"/>
      <c r="K21" s="52"/>
      <c r="L21" s="52"/>
      <c r="M21" s="52"/>
      <c r="N21" s="52"/>
      <c r="O21" s="52"/>
      <c r="P21" s="52"/>
      <c r="Q21" s="53">
        <f t="shared" si="1"/>
        <v>474</v>
      </c>
      <c r="R21" s="53">
        <f t="shared" si="0"/>
        <v>474</v>
      </c>
      <c r="S21" s="53">
        <f t="shared" si="0"/>
        <v>0</v>
      </c>
    </row>
    <row r="22" spans="1:19" ht="12.75" customHeight="1">
      <c r="A22" s="51" t="s">
        <v>793</v>
      </c>
      <c r="B22" s="52">
        <v>0</v>
      </c>
      <c r="C22" s="52"/>
      <c r="D22" s="52"/>
      <c r="E22" s="52"/>
      <c r="F22" s="52"/>
      <c r="G22" s="52"/>
      <c r="H22" s="52">
        <v>1158</v>
      </c>
      <c r="I22" s="52">
        <v>1158</v>
      </c>
      <c r="J22" s="52">
        <v>667</v>
      </c>
      <c r="K22" s="52"/>
      <c r="L22" s="52"/>
      <c r="M22" s="52"/>
      <c r="N22" s="52"/>
      <c r="O22" s="52"/>
      <c r="P22" s="52"/>
      <c r="Q22" s="53">
        <f t="shared" si="1"/>
        <v>1158</v>
      </c>
      <c r="R22" s="53">
        <f t="shared" si="0"/>
        <v>1158</v>
      </c>
      <c r="S22" s="53">
        <f t="shared" si="0"/>
        <v>667</v>
      </c>
    </row>
    <row r="23" spans="1:19" ht="12.75" customHeight="1">
      <c r="A23" s="51" t="s">
        <v>381</v>
      </c>
      <c r="B23" s="52">
        <v>0</v>
      </c>
      <c r="C23" s="52"/>
      <c r="D23" s="52"/>
      <c r="E23" s="52"/>
      <c r="F23" s="52"/>
      <c r="G23" s="52"/>
      <c r="H23" s="52">
        <v>0</v>
      </c>
      <c r="I23" s="52"/>
      <c r="J23" s="52"/>
      <c r="K23" s="52"/>
      <c r="L23" s="52"/>
      <c r="M23" s="52"/>
      <c r="N23" s="52"/>
      <c r="O23" s="52"/>
      <c r="P23" s="52"/>
      <c r="Q23" s="53">
        <f t="shared" si="1"/>
        <v>0</v>
      </c>
      <c r="R23" s="53">
        <f t="shared" si="0"/>
        <v>0</v>
      </c>
      <c r="S23" s="53">
        <f t="shared" si="0"/>
        <v>0</v>
      </c>
    </row>
    <row r="24" spans="1:19" ht="12.75" customHeight="1">
      <c r="A24" s="51" t="s">
        <v>402</v>
      </c>
      <c r="B24" s="52">
        <v>7094</v>
      </c>
      <c r="C24" s="52">
        <v>7094</v>
      </c>
      <c r="D24" s="52">
        <v>3074</v>
      </c>
      <c r="E24" s="52">
        <v>1945</v>
      </c>
      <c r="F24" s="52">
        <v>1945</v>
      </c>
      <c r="G24" s="52">
        <v>886</v>
      </c>
      <c r="H24" s="52">
        <v>3302</v>
      </c>
      <c r="I24" s="52">
        <v>3302</v>
      </c>
      <c r="J24" s="52">
        <v>2064</v>
      </c>
      <c r="K24" s="52"/>
      <c r="L24" s="52"/>
      <c r="M24" s="52"/>
      <c r="N24" s="52"/>
      <c r="O24" s="52"/>
      <c r="P24" s="52"/>
      <c r="Q24" s="53">
        <f t="shared" si="1"/>
        <v>12341</v>
      </c>
      <c r="R24" s="53">
        <f t="shared" si="0"/>
        <v>12341</v>
      </c>
      <c r="S24" s="53">
        <f t="shared" si="0"/>
        <v>6024</v>
      </c>
    </row>
    <row r="25" spans="1:19" ht="12.75" customHeight="1">
      <c r="A25" s="54" t="s">
        <v>403</v>
      </c>
      <c r="B25" s="53">
        <f>SUM(B10:B24)</f>
        <v>146522</v>
      </c>
      <c r="C25" s="53">
        <f aca="true" t="shared" si="2" ref="C25:P25">SUM(C10:C24)</f>
        <v>156111</v>
      </c>
      <c r="D25" s="53">
        <f t="shared" si="2"/>
        <v>67217</v>
      </c>
      <c r="E25" s="53">
        <f t="shared" si="2"/>
        <v>40636</v>
      </c>
      <c r="F25" s="53">
        <f t="shared" si="2"/>
        <v>43365</v>
      </c>
      <c r="G25" s="53">
        <f t="shared" si="2"/>
        <v>18856</v>
      </c>
      <c r="H25" s="53">
        <f t="shared" si="2"/>
        <v>121513</v>
      </c>
      <c r="I25" s="53">
        <f t="shared" si="2"/>
        <v>136052</v>
      </c>
      <c r="J25" s="53">
        <f t="shared" si="2"/>
        <v>73258</v>
      </c>
      <c r="K25" s="53">
        <f t="shared" si="2"/>
        <v>0</v>
      </c>
      <c r="L25" s="53">
        <f t="shared" si="2"/>
        <v>0</v>
      </c>
      <c r="M25" s="53">
        <f t="shared" si="2"/>
        <v>0</v>
      </c>
      <c r="N25" s="53">
        <f t="shared" si="2"/>
        <v>0</v>
      </c>
      <c r="O25" s="53">
        <f t="shared" si="2"/>
        <v>0</v>
      </c>
      <c r="P25" s="53">
        <f t="shared" si="2"/>
        <v>0</v>
      </c>
      <c r="Q25" s="53">
        <f t="shared" si="1"/>
        <v>308671</v>
      </c>
      <c r="R25" s="53">
        <f t="shared" si="0"/>
        <v>335528</v>
      </c>
      <c r="S25" s="53">
        <f t="shared" si="0"/>
        <v>159331</v>
      </c>
    </row>
    <row r="26" spans="1:19" ht="12.75" customHeight="1">
      <c r="A26" s="54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12.75" customHeight="1">
      <c r="A27" s="54" t="s">
        <v>934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53"/>
      <c r="S27" s="53"/>
    </row>
    <row r="28" spans="1:19" ht="12.75" customHeight="1">
      <c r="A28" s="51" t="s">
        <v>404</v>
      </c>
      <c r="B28" s="52">
        <v>3756</v>
      </c>
      <c r="C28" s="52">
        <v>3756</v>
      </c>
      <c r="D28" s="52">
        <v>1735</v>
      </c>
      <c r="E28" s="52">
        <v>1101</v>
      </c>
      <c r="F28" s="52">
        <v>1101</v>
      </c>
      <c r="G28" s="52">
        <v>537</v>
      </c>
      <c r="H28" s="52">
        <v>1385</v>
      </c>
      <c r="I28" s="52">
        <v>1385</v>
      </c>
      <c r="J28" s="52">
        <v>970</v>
      </c>
      <c r="K28" s="52"/>
      <c r="L28" s="52"/>
      <c r="M28" s="52"/>
      <c r="N28" s="52"/>
      <c r="O28" s="52"/>
      <c r="P28" s="52"/>
      <c r="Q28" s="53">
        <f t="shared" si="1"/>
        <v>6242</v>
      </c>
      <c r="R28" s="53">
        <f t="shared" si="1"/>
        <v>6242</v>
      </c>
      <c r="S28" s="53">
        <f t="shared" si="1"/>
        <v>3242</v>
      </c>
    </row>
    <row r="29" spans="1:19" ht="12.75" customHeight="1">
      <c r="A29" s="51" t="s">
        <v>405</v>
      </c>
      <c r="B29" s="52">
        <v>89216</v>
      </c>
      <c r="C29" s="52">
        <v>92609</v>
      </c>
      <c r="D29" s="52">
        <v>40702</v>
      </c>
      <c r="E29" s="52">
        <v>25888</v>
      </c>
      <c r="F29" s="52">
        <v>26903</v>
      </c>
      <c r="G29" s="52">
        <v>11658</v>
      </c>
      <c r="H29" s="52">
        <v>12980</v>
      </c>
      <c r="I29" s="52">
        <v>13208</v>
      </c>
      <c r="J29" s="52">
        <v>8522</v>
      </c>
      <c r="K29" s="52"/>
      <c r="L29" s="52"/>
      <c r="M29" s="52"/>
      <c r="N29" s="52">
        <v>1200</v>
      </c>
      <c r="O29" s="52">
        <v>1200</v>
      </c>
      <c r="P29" s="52"/>
      <c r="Q29" s="53">
        <f t="shared" si="1"/>
        <v>129284</v>
      </c>
      <c r="R29" s="53">
        <f t="shared" si="1"/>
        <v>133920</v>
      </c>
      <c r="S29" s="53">
        <f t="shared" si="1"/>
        <v>60882</v>
      </c>
    </row>
    <row r="30" spans="1:19" ht="12.75" customHeight="1">
      <c r="A30" s="51" t="s">
        <v>406</v>
      </c>
      <c r="B30" s="52">
        <v>0</v>
      </c>
      <c r="C30" s="52"/>
      <c r="D30" s="52"/>
      <c r="E30" s="52"/>
      <c r="F30" s="52"/>
      <c r="G30" s="52"/>
      <c r="H30" s="52"/>
      <c r="I30" s="52"/>
      <c r="J30" s="52">
        <v>197</v>
      </c>
      <c r="K30" s="52"/>
      <c r="L30" s="52"/>
      <c r="M30" s="52"/>
      <c r="N30" s="52"/>
      <c r="O30" s="52"/>
      <c r="P30" s="52"/>
      <c r="Q30" s="53">
        <f t="shared" si="1"/>
        <v>0</v>
      </c>
      <c r="R30" s="53">
        <f t="shared" si="1"/>
        <v>0</v>
      </c>
      <c r="S30" s="53">
        <f t="shared" si="1"/>
        <v>197</v>
      </c>
    </row>
    <row r="31" spans="1:19" ht="12.75" customHeight="1">
      <c r="A31" s="54" t="s">
        <v>407</v>
      </c>
      <c r="B31" s="53">
        <f aca="true" t="shared" si="3" ref="B31:P31">SUM(B28:B30)</f>
        <v>92972</v>
      </c>
      <c r="C31" s="53">
        <f t="shared" si="3"/>
        <v>96365</v>
      </c>
      <c r="D31" s="53">
        <f t="shared" si="3"/>
        <v>42437</v>
      </c>
      <c r="E31" s="53">
        <f t="shared" si="3"/>
        <v>26989</v>
      </c>
      <c r="F31" s="53">
        <f t="shared" si="3"/>
        <v>28004</v>
      </c>
      <c r="G31" s="53">
        <f t="shared" si="3"/>
        <v>12195</v>
      </c>
      <c r="H31" s="53">
        <f t="shared" si="3"/>
        <v>14365</v>
      </c>
      <c r="I31" s="53">
        <f t="shared" si="3"/>
        <v>14593</v>
      </c>
      <c r="J31" s="53">
        <f t="shared" si="3"/>
        <v>9689</v>
      </c>
      <c r="K31" s="53">
        <f t="shared" si="3"/>
        <v>0</v>
      </c>
      <c r="L31" s="53">
        <f t="shared" si="3"/>
        <v>0</v>
      </c>
      <c r="M31" s="53">
        <f t="shared" si="3"/>
        <v>0</v>
      </c>
      <c r="N31" s="53">
        <f t="shared" si="3"/>
        <v>1200</v>
      </c>
      <c r="O31" s="53">
        <f t="shared" si="3"/>
        <v>1200</v>
      </c>
      <c r="P31" s="53">
        <f t="shared" si="3"/>
        <v>0</v>
      </c>
      <c r="Q31" s="53">
        <f t="shared" si="1"/>
        <v>135526</v>
      </c>
      <c r="R31" s="53">
        <f t="shared" si="1"/>
        <v>140162</v>
      </c>
      <c r="S31" s="53">
        <f t="shared" si="1"/>
        <v>64321</v>
      </c>
    </row>
    <row r="32" spans="1:19" ht="18.75" customHeight="1">
      <c r="A32" s="54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1:19" s="79" customFormat="1" ht="12.75" customHeight="1">
      <c r="A33" s="54" t="s">
        <v>408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12.75" customHeight="1">
      <c r="A34" s="51" t="s">
        <v>409</v>
      </c>
      <c r="B34" s="52">
        <v>111364</v>
      </c>
      <c r="C34" s="52">
        <v>116443</v>
      </c>
      <c r="D34" s="52">
        <v>54531</v>
      </c>
      <c r="E34" s="52">
        <v>32145</v>
      </c>
      <c r="F34" s="52">
        <v>33829</v>
      </c>
      <c r="G34" s="52">
        <v>15990</v>
      </c>
      <c r="H34" s="52">
        <v>37562</v>
      </c>
      <c r="I34" s="52">
        <v>37827</v>
      </c>
      <c r="J34" s="52">
        <v>19783</v>
      </c>
      <c r="K34" s="52"/>
      <c r="L34" s="52"/>
      <c r="M34" s="52"/>
      <c r="N34" s="52">
        <v>1200</v>
      </c>
      <c r="O34" s="52">
        <v>1200</v>
      </c>
      <c r="P34" s="52"/>
      <c r="Q34" s="53">
        <f t="shared" si="1"/>
        <v>182271</v>
      </c>
      <c r="R34" s="53">
        <f t="shared" si="1"/>
        <v>189299</v>
      </c>
      <c r="S34" s="53">
        <f t="shared" si="1"/>
        <v>90304</v>
      </c>
    </row>
    <row r="35" spans="1:19" ht="12.75" customHeight="1">
      <c r="A35" s="51" t="s">
        <v>410</v>
      </c>
      <c r="B35" s="52">
        <v>12678</v>
      </c>
      <c r="C35" s="52">
        <v>12678</v>
      </c>
      <c r="D35" s="52">
        <v>6207</v>
      </c>
      <c r="E35" s="52">
        <v>3613</v>
      </c>
      <c r="F35" s="52">
        <v>3613</v>
      </c>
      <c r="G35" s="52">
        <v>1808</v>
      </c>
      <c r="H35" s="52"/>
      <c r="I35" s="52"/>
      <c r="J35" s="52">
        <v>462</v>
      </c>
      <c r="K35" s="52"/>
      <c r="L35" s="52"/>
      <c r="M35" s="52"/>
      <c r="N35" s="52"/>
      <c r="O35" s="52"/>
      <c r="P35" s="52"/>
      <c r="Q35" s="53">
        <f t="shared" si="1"/>
        <v>16291</v>
      </c>
      <c r="R35" s="53">
        <f t="shared" si="1"/>
        <v>16291</v>
      </c>
      <c r="S35" s="53">
        <f t="shared" si="1"/>
        <v>8477</v>
      </c>
    </row>
    <row r="36" spans="1:19" ht="12.75" customHeight="1">
      <c r="A36" s="51" t="s">
        <v>411</v>
      </c>
      <c r="B36" s="52">
        <v>24497</v>
      </c>
      <c r="C36" s="52">
        <v>24497</v>
      </c>
      <c r="D36" s="52">
        <v>11939</v>
      </c>
      <c r="E36" s="52">
        <v>6979</v>
      </c>
      <c r="F36" s="52">
        <v>6979</v>
      </c>
      <c r="G36" s="52">
        <v>3496</v>
      </c>
      <c r="H36" s="52"/>
      <c r="I36" s="52"/>
      <c r="J36" s="52">
        <v>13</v>
      </c>
      <c r="K36" s="52"/>
      <c r="L36" s="52"/>
      <c r="M36" s="52"/>
      <c r="N36" s="52"/>
      <c r="O36" s="52"/>
      <c r="P36" s="52"/>
      <c r="Q36" s="53">
        <f t="shared" si="1"/>
        <v>31476</v>
      </c>
      <c r="R36" s="53">
        <f t="shared" si="1"/>
        <v>31476</v>
      </c>
      <c r="S36" s="53">
        <f t="shared" si="1"/>
        <v>15448</v>
      </c>
    </row>
    <row r="37" spans="1:19" ht="12.75" customHeight="1">
      <c r="A37" s="51" t="s">
        <v>901</v>
      </c>
      <c r="B37" s="52">
        <v>16345</v>
      </c>
      <c r="C37" s="52">
        <v>16345</v>
      </c>
      <c r="D37" s="52">
        <v>7391</v>
      </c>
      <c r="E37" s="52">
        <v>4755</v>
      </c>
      <c r="F37" s="52">
        <v>4755</v>
      </c>
      <c r="G37" s="52">
        <v>2146</v>
      </c>
      <c r="H37" s="52"/>
      <c r="I37" s="52"/>
      <c r="J37" s="52">
        <v>98</v>
      </c>
      <c r="K37" s="52"/>
      <c r="L37" s="52"/>
      <c r="M37" s="52"/>
      <c r="N37" s="52"/>
      <c r="O37" s="52"/>
      <c r="P37" s="52"/>
      <c r="Q37" s="53">
        <f t="shared" si="1"/>
        <v>21100</v>
      </c>
      <c r="R37" s="53">
        <f t="shared" si="1"/>
        <v>21100</v>
      </c>
      <c r="S37" s="53">
        <f t="shared" si="1"/>
        <v>9635</v>
      </c>
    </row>
    <row r="38" spans="1:19" ht="12.75" customHeight="1">
      <c r="A38" s="54" t="s">
        <v>412</v>
      </c>
      <c r="B38" s="53">
        <f>SUM(B34:B37)</f>
        <v>164884</v>
      </c>
      <c r="C38" s="53">
        <f aca="true" t="shared" si="4" ref="C38:P38">SUM(C34:C37)</f>
        <v>169963</v>
      </c>
      <c r="D38" s="53">
        <f t="shared" si="4"/>
        <v>80068</v>
      </c>
      <c r="E38" s="53">
        <f t="shared" si="4"/>
        <v>47492</v>
      </c>
      <c r="F38" s="53">
        <f t="shared" si="4"/>
        <v>49176</v>
      </c>
      <c r="G38" s="53">
        <f t="shared" si="4"/>
        <v>23440</v>
      </c>
      <c r="H38" s="53">
        <f t="shared" si="4"/>
        <v>37562</v>
      </c>
      <c r="I38" s="53">
        <f t="shared" si="4"/>
        <v>37827</v>
      </c>
      <c r="J38" s="53">
        <f t="shared" si="4"/>
        <v>20356</v>
      </c>
      <c r="K38" s="53">
        <f t="shared" si="4"/>
        <v>0</v>
      </c>
      <c r="L38" s="53">
        <f t="shared" si="4"/>
        <v>0</v>
      </c>
      <c r="M38" s="53">
        <f t="shared" si="4"/>
        <v>0</v>
      </c>
      <c r="N38" s="53">
        <f t="shared" si="4"/>
        <v>1200</v>
      </c>
      <c r="O38" s="53">
        <f t="shared" si="4"/>
        <v>1200</v>
      </c>
      <c r="P38" s="53">
        <f t="shared" si="4"/>
        <v>0</v>
      </c>
      <c r="Q38" s="53">
        <f t="shared" si="1"/>
        <v>251138</v>
      </c>
      <c r="R38" s="53">
        <f t="shared" si="1"/>
        <v>258166</v>
      </c>
      <c r="S38" s="53">
        <f t="shared" si="1"/>
        <v>123864</v>
      </c>
    </row>
    <row r="39" spans="1:19" ht="8.25" customHeight="1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3"/>
      <c r="S39" s="53"/>
    </row>
    <row r="40" spans="1:19" s="79" customFormat="1" ht="12.75" customHeight="1">
      <c r="A40" s="54" t="s">
        <v>413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1:19" ht="12.75" customHeight="1">
      <c r="A41" s="51" t="s">
        <v>414</v>
      </c>
      <c r="B41" s="52">
        <v>67469</v>
      </c>
      <c r="C41" s="52">
        <v>69674</v>
      </c>
      <c r="D41" s="52">
        <v>32696</v>
      </c>
      <c r="E41" s="52">
        <v>19265</v>
      </c>
      <c r="F41" s="52">
        <v>19970</v>
      </c>
      <c r="G41" s="52">
        <v>9487</v>
      </c>
      <c r="H41" s="52">
        <v>15072</v>
      </c>
      <c r="I41" s="52">
        <v>15215</v>
      </c>
      <c r="J41" s="52">
        <v>8022</v>
      </c>
      <c r="K41" s="52"/>
      <c r="L41" s="52"/>
      <c r="M41" s="52"/>
      <c r="N41" s="52"/>
      <c r="O41" s="52"/>
      <c r="P41" s="52"/>
      <c r="Q41" s="53">
        <f t="shared" si="1"/>
        <v>101806</v>
      </c>
      <c r="R41" s="53">
        <f t="shared" si="1"/>
        <v>104859</v>
      </c>
      <c r="S41" s="53">
        <f t="shared" si="1"/>
        <v>50205</v>
      </c>
    </row>
    <row r="42" spans="1:19" ht="12.75" customHeight="1">
      <c r="A42" s="54" t="s">
        <v>415</v>
      </c>
      <c r="B42" s="53">
        <f aca="true" t="shared" si="5" ref="B42:P42">SUM(B41)</f>
        <v>67469</v>
      </c>
      <c r="C42" s="53">
        <f t="shared" si="5"/>
        <v>69674</v>
      </c>
      <c r="D42" s="53">
        <f t="shared" si="5"/>
        <v>32696</v>
      </c>
      <c r="E42" s="53">
        <f t="shared" si="5"/>
        <v>19265</v>
      </c>
      <c r="F42" s="53">
        <f t="shared" si="5"/>
        <v>19970</v>
      </c>
      <c r="G42" s="53">
        <f t="shared" si="5"/>
        <v>9487</v>
      </c>
      <c r="H42" s="53">
        <f t="shared" si="5"/>
        <v>15072</v>
      </c>
      <c r="I42" s="53">
        <f t="shared" si="5"/>
        <v>15215</v>
      </c>
      <c r="J42" s="53">
        <f t="shared" si="5"/>
        <v>8022</v>
      </c>
      <c r="K42" s="53">
        <f t="shared" si="5"/>
        <v>0</v>
      </c>
      <c r="L42" s="53">
        <f t="shared" si="5"/>
        <v>0</v>
      </c>
      <c r="M42" s="53">
        <f t="shared" si="5"/>
        <v>0</v>
      </c>
      <c r="N42" s="53">
        <f t="shared" si="5"/>
        <v>0</v>
      </c>
      <c r="O42" s="53">
        <f t="shared" si="5"/>
        <v>0</v>
      </c>
      <c r="P42" s="53">
        <f t="shared" si="5"/>
        <v>0</v>
      </c>
      <c r="Q42" s="53">
        <f t="shared" si="1"/>
        <v>101806</v>
      </c>
      <c r="R42" s="53">
        <f t="shared" si="1"/>
        <v>104859</v>
      </c>
      <c r="S42" s="53">
        <f t="shared" si="1"/>
        <v>50205</v>
      </c>
    </row>
    <row r="43" spans="1:19" ht="9.75" customHeight="1">
      <c r="A43" s="54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1:19" s="201" customFormat="1" ht="12.75" customHeight="1">
      <c r="A44" s="54" t="s">
        <v>380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</row>
    <row r="45" spans="1:19" s="201" customFormat="1" ht="12.75" customHeight="1">
      <c r="A45" s="51" t="s">
        <v>785</v>
      </c>
      <c r="B45" s="52">
        <v>767</v>
      </c>
      <c r="C45" s="52">
        <v>767</v>
      </c>
      <c r="D45" s="52">
        <v>288</v>
      </c>
      <c r="E45" s="52">
        <v>208</v>
      </c>
      <c r="F45" s="52">
        <v>208</v>
      </c>
      <c r="G45" s="52">
        <v>78</v>
      </c>
      <c r="H45" s="52">
        <v>2110</v>
      </c>
      <c r="I45" s="52">
        <v>2110</v>
      </c>
      <c r="J45" s="52">
        <v>1333</v>
      </c>
      <c r="K45" s="52"/>
      <c r="L45" s="52"/>
      <c r="M45" s="52"/>
      <c r="N45" s="52"/>
      <c r="O45" s="52"/>
      <c r="P45" s="52"/>
      <c r="Q45" s="53">
        <f t="shared" si="1"/>
        <v>3085</v>
      </c>
      <c r="R45" s="53">
        <f t="shared" si="1"/>
        <v>3085</v>
      </c>
      <c r="S45" s="53">
        <f t="shared" si="1"/>
        <v>1699</v>
      </c>
    </row>
    <row r="46" spans="1:19" s="201" customFormat="1" ht="12.75" customHeight="1">
      <c r="A46" s="51" t="s">
        <v>381</v>
      </c>
      <c r="B46" s="52">
        <v>7232</v>
      </c>
      <c r="C46" s="52">
        <v>7232</v>
      </c>
      <c r="D46" s="52">
        <v>4017</v>
      </c>
      <c r="E46" s="52">
        <v>2023</v>
      </c>
      <c r="F46" s="52">
        <v>2023</v>
      </c>
      <c r="G46" s="52">
        <v>1148</v>
      </c>
      <c r="H46" s="52">
        <v>700</v>
      </c>
      <c r="I46" s="52">
        <v>700</v>
      </c>
      <c r="J46" s="52">
        <v>156</v>
      </c>
      <c r="K46" s="53"/>
      <c r="L46" s="53"/>
      <c r="M46" s="53"/>
      <c r="N46" s="53"/>
      <c r="O46" s="53"/>
      <c r="P46" s="53"/>
      <c r="Q46" s="53">
        <f t="shared" si="1"/>
        <v>9955</v>
      </c>
      <c r="R46" s="53">
        <f t="shared" si="1"/>
        <v>9955</v>
      </c>
      <c r="S46" s="53">
        <f t="shared" si="1"/>
        <v>5321</v>
      </c>
    </row>
    <row r="47" spans="1:19" s="202" customFormat="1" ht="12.75" customHeight="1">
      <c r="A47" s="51" t="s">
        <v>416</v>
      </c>
      <c r="B47" s="52">
        <v>46020</v>
      </c>
      <c r="C47" s="52">
        <v>49253</v>
      </c>
      <c r="D47" s="52">
        <v>20758</v>
      </c>
      <c r="E47" s="52">
        <v>12803</v>
      </c>
      <c r="F47" s="52">
        <v>13838</v>
      </c>
      <c r="G47" s="52">
        <v>5915</v>
      </c>
      <c r="H47" s="52">
        <v>39295</v>
      </c>
      <c r="I47" s="52">
        <v>39230</v>
      </c>
      <c r="J47" s="52">
        <v>21461</v>
      </c>
      <c r="K47" s="52"/>
      <c r="L47" s="52"/>
      <c r="M47" s="52"/>
      <c r="N47" s="52"/>
      <c r="O47" s="52"/>
      <c r="P47" s="52"/>
      <c r="Q47" s="53">
        <f t="shared" si="1"/>
        <v>98118</v>
      </c>
      <c r="R47" s="53">
        <f t="shared" si="1"/>
        <v>102321</v>
      </c>
      <c r="S47" s="53">
        <f t="shared" si="1"/>
        <v>48134</v>
      </c>
    </row>
    <row r="48" spans="1:19" s="202" customFormat="1" ht="12.75" customHeight="1">
      <c r="A48" s="51" t="s">
        <v>628</v>
      </c>
      <c r="B48" s="52">
        <v>11998</v>
      </c>
      <c r="C48" s="52">
        <v>11998</v>
      </c>
      <c r="D48" s="52">
        <v>5178</v>
      </c>
      <c r="E48" s="52">
        <v>3431</v>
      </c>
      <c r="F48" s="52">
        <v>3431</v>
      </c>
      <c r="G48" s="52">
        <v>1498</v>
      </c>
      <c r="H48" s="52">
        <v>765</v>
      </c>
      <c r="I48" s="52">
        <v>765</v>
      </c>
      <c r="J48" s="52">
        <v>410</v>
      </c>
      <c r="K48" s="52"/>
      <c r="L48" s="52"/>
      <c r="M48" s="52"/>
      <c r="N48" s="52"/>
      <c r="O48" s="52"/>
      <c r="P48" s="52"/>
      <c r="Q48" s="53">
        <f t="shared" si="1"/>
        <v>16194</v>
      </c>
      <c r="R48" s="53">
        <f t="shared" si="1"/>
        <v>16194</v>
      </c>
      <c r="S48" s="53">
        <f t="shared" si="1"/>
        <v>7086</v>
      </c>
    </row>
    <row r="49" spans="1:19" s="202" customFormat="1" ht="12.75" customHeight="1">
      <c r="A49" s="51" t="s">
        <v>417</v>
      </c>
      <c r="B49" s="52">
        <v>6714</v>
      </c>
      <c r="C49" s="52">
        <v>6714</v>
      </c>
      <c r="D49" s="52">
        <v>2936</v>
      </c>
      <c r="E49" s="52">
        <v>1900</v>
      </c>
      <c r="F49" s="52">
        <v>1900</v>
      </c>
      <c r="G49" s="52">
        <v>887</v>
      </c>
      <c r="H49" s="52">
        <v>3430</v>
      </c>
      <c r="I49" s="52">
        <v>3430</v>
      </c>
      <c r="J49" s="52">
        <v>1991</v>
      </c>
      <c r="K49" s="52"/>
      <c r="L49" s="52"/>
      <c r="M49" s="52"/>
      <c r="N49" s="52"/>
      <c r="O49" s="52"/>
      <c r="P49" s="52"/>
      <c r="Q49" s="53">
        <f t="shared" si="1"/>
        <v>12044</v>
      </c>
      <c r="R49" s="53">
        <f t="shared" si="1"/>
        <v>12044</v>
      </c>
      <c r="S49" s="53">
        <f t="shared" si="1"/>
        <v>5814</v>
      </c>
    </row>
    <row r="50" spans="1:19" s="202" customFormat="1" ht="12.75" customHeight="1">
      <c r="A50" s="51" t="s">
        <v>583</v>
      </c>
      <c r="B50" s="52">
        <v>5065</v>
      </c>
      <c r="C50" s="52">
        <v>5065</v>
      </c>
      <c r="D50" s="52">
        <v>1895</v>
      </c>
      <c r="E50" s="52">
        <v>1352</v>
      </c>
      <c r="F50" s="52">
        <v>1352</v>
      </c>
      <c r="G50" s="52">
        <v>603</v>
      </c>
      <c r="H50" s="52">
        <v>500</v>
      </c>
      <c r="I50" s="52">
        <v>500</v>
      </c>
      <c r="J50" s="52">
        <v>236</v>
      </c>
      <c r="K50" s="52"/>
      <c r="L50" s="52"/>
      <c r="M50" s="52"/>
      <c r="N50" s="52"/>
      <c r="O50" s="52"/>
      <c r="P50" s="52"/>
      <c r="Q50" s="53">
        <f t="shared" si="1"/>
        <v>6917</v>
      </c>
      <c r="R50" s="53">
        <f t="shared" si="1"/>
        <v>6917</v>
      </c>
      <c r="S50" s="53">
        <f t="shared" si="1"/>
        <v>2734</v>
      </c>
    </row>
    <row r="51" spans="1:19" s="202" customFormat="1" ht="12.75" customHeight="1">
      <c r="A51" s="51" t="s">
        <v>368</v>
      </c>
      <c r="B51" s="52">
        <v>6264</v>
      </c>
      <c r="C51" s="52">
        <v>6264</v>
      </c>
      <c r="D51" s="52">
        <v>2959</v>
      </c>
      <c r="E51" s="52">
        <v>1709</v>
      </c>
      <c r="F51" s="52">
        <v>1709</v>
      </c>
      <c r="G51" s="52">
        <v>823</v>
      </c>
      <c r="H51" s="52">
        <v>4270</v>
      </c>
      <c r="I51" s="52">
        <v>4270</v>
      </c>
      <c r="J51" s="52">
        <v>2199</v>
      </c>
      <c r="K51" s="52"/>
      <c r="L51" s="52"/>
      <c r="M51" s="52"/>
      <c r="N51" s="52"/>
      <c r="O51" s="52"/>
      <c r="P51" s="52"/>
      <c r="Q51" s="53">
        <f t="shared" si="1"/>
        <v>12243</v>
      </c>
      <c r="R51" s="53">
        <f t="shared" si="1"/>
        <v>12243</v>
      </c>
      <c r="S51" s="53">
        <f t="shared" si="1"/>
        <v>5981</v>
      </c>
    </row>
    <row r="52" spans="1:19" s="202" customFormat="1" ht="12.75" customHeight="1">
      <c r="A52" s="51" t="s">
        <v>629</v>
      </c>
      <c r="B52" s="52">
        <v>7471</v>
      </c>
      <c r="C52" s="52">
        <v>7471</v>
      </c>
      <c r="D52" s="52">
        <v>3212</v>
      </c>
      <c r="E52" s="52">
        <v>2142</v>
      </c>
      <c r="F52" s="52">
        <v>2142</v>
      </c>
      <c r="G52" s="52">
        <v>927</v>
      </c>
      <c r="H52" s="52">
        <v>2690</v>
      </c>
      <c r="I52" s="52">
        <v>2690</v>
      </c>
      <c r="J52" s="52">
        <v>1103</v>
      </c>
      <c r="K52" s="52"/>
      <c r="L52" s="52"/>
      <c r="M52" s="52"/>
      <c r="N52" s="52"/>
      <c r="O52" s="52"/>
      <c r="P52" s="52"/>
      <c r="Q52" s="53">
        <f t="shared" si="1"/>
        <v>12303</v>
      </c>
      <c r="R52" s="53">
        <f t="shared" si="1"/>
        <v>12303</v>
      </c>
      <c r="S52" s="53">
        <f t="shared" si="1"/>
        <v>5242</v>
      </c>
    </row>
    <row r="53" spans="1:19" s="202" customFormat="1" ht="12.75" customHeight="1">
      <c r="A53" s="51" t="s">
        <v>418</v>
      </c>
      <c r="B53" s="52">
        <v>8144</v>
      </c>
      <c r="C53" s="52">
        <v>8144</v>
      </c>
      <c r="D53" s="52">
        <v>2875</v>
      </c>
      <c r="E53" s="52">
        <v>2402</v>
      </c>
      <c r="F53" s="52">
        <v>2402</v>
      </c>
      <c r="G53" s="52">
        <v>857</v>
      </c>
      <c r="H53" s="52">
        <v>420</v>
      </c>
      <c r="I53" s="52">
        <v>420</v>
      </c>
      <c r="J53" s="52">
        <v>190</v>
      </c>
      <c r="K53" s="52"/>
      <c r="L53" s="52"/>
      <c r="M53" s="52"/>
      <c r="N53" s="52"/>
      <c r="O53" s="52"/>
      <c r="P53" s="52"/>
      <c r="Q53" s="53">
        <f t="shared" si="1"/>
        <v>10966</v>
      </c>
      <c r="R53" s="53">
        <f t="shared" si="1"/>
        <v>10966</v>
      </c>
      <c r="S53" s="53">
        <f t="shared" si="1"/>
        <v>3922</v>
      </c>
    </row>
    <row r="54" spans="1:19" s="202" customFormat="1" ht="12.75" customHeight="1">
      <c r="A54" s="54" t="s">
        <v>419</v>
      </c>
      <c r="B54" s="53">
        <f>SUM(B45:B53)</f>
        <v>99675</v>
      </c>
      <c r="C54" s="53">
        <f aca="true" t="shared" si="6" ref="C54:O54">SUM(C45:C53)</f>
        <v>102908</v>
      </c>
      <c r="D54" s="53">
        <f t="shared" si="6"/>
        <v>44118</v>
      </c>
      <c r="E54" s="53">
        <f t="shared" si="6"/>
        <v>27970</v>
      </c>
      <c r="F54" s="53">
        <f t="shared" si="6"/>
        <v>29005</v>
      </c>
      <c r="G54" s="53">
        <f t="shared" si="6"/>
        <v>12736</v>
      </c>
      <c r="H54" s="53">
        <f t="shared" si="6"/>
        <v>54180</v>
      </c>
      <c r="I54" s="53">
        <f t="shared" si="6"/>
        <v>54115</v>
      </c>
      <c r="J54" s="53">
        <f t="shared" si="6"/>
        <v>29079</v>
      </c>
      <c r="K54" s="53">
        <f t="shared" si="6"/>
        <v>0</v>
      </c>
      <c r="L54" s="53">
        <f t="shared" si="6"/>
        <v>0</v>
      </c>
      <c r="M54" s="53">
        <f t="shared" si="6"/>
        <v>0</v>
      </c>
      <c r="N54" s="53">
        <f t="shared" si="6"/>
        <v>0</v>
      </c>
      <c r="O54" s="53">
        <f t="shared" si="6"/>
        <v>0</v>
      </c>
      <c r="P54" s="53">
        <f>SUM(P45:P53)</f>
        <v>0</v>
      </c>
      <c r="Q54" s="53">
        <f t="shared" si="1"/>
        <v>181825</v>
      </c>
      <c r="R54" s="53">
        <f t="shared" si="1"/>
        <v>186028</v>
      </c>
      <c r="S54" s="53">
        <f t="shared" si="1"/>
        <v>85933</v>
      </c>
    </row>
    <row r="55" spans="1:19" ht="10.5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  <c r="R55" s="53"/>
      <c r="S55" s="53"/>
    </row>
    <row r="56" spans="1:19" s="79" customFormat="1" ht="12.75" customHeight="1">
      <c r="A56" s="54" t="s">
        <v>384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</row>
    <row r="57" spans="1:19" ht="12.75" customHeight="1">
      <c r="A57" s="51" t="s">
        <v>420</v>
      </c>
      <c r="B57" s="52">
        <v>12975</v>
      </c>
      <c r="C57" s="52">
        <v>13338</v>
      </c>
      <c r="D57" s="52">
        <v>5165</v>
      </c>
      <c r="E57" s="52">
        <v>3758</v>
      </c>
      <c r="F57" s="52">
        <v>3874</v>
      </c>
      <c r="G57" s="52">
        <v>1462</v>
      </c>
      <c r="H57" s="52">
        <v>18267</v>
      </c>
      <c r="I57" s="52">
        <v>18367</v>
      </c>
      <c r="J57" s="52">
        <v>8348</v>
      </c>
      <c r="K57" s="52">
        <v>1215</v>
      </c>
      <c r="L57" s="52">
        <v>1215</v>
      </c>
      <c r="M57" s="52"/>
      <c r="N57" s="52"/>
      <c r="O57" s="52"/>
      <c r="P57" s="52"/>
      <c r="Q57" s="53">
        <f t="shared" si="1"/>
        <v>36215</v>
      </c>
      <c r="R57" s="53">
        <f t="shared" si="1"/>
        <v>36794</v>
      </c>
      <c r="S57" s="53">
        <f t="shared" si="1"/>
        <v>14975</v>
      </c>
    </row>
    <row r="58" spans="1:19" ht="12.75" customHeight="1">
      <c r="A58" s="51" t="s">
        <v>421</v>
      </c>
      <c r="B58" s="52">
        <v>6868</v>
      </c>
      <c r="C58" s="52">
        <v>7037</v>
      </c>
      <c r="D58" s="52">
        <v>2995</v>
      </c>
      <c r="E58" s="52">
        <v>1848</v>
      </c>
      <c r="F58" s="52">
        <v>1902</v>
      </c>
      <c r="G58" s="52">
        <v>845</v>
      </c>
      <c r="H58" s="52">
        <v>9739</v>
      </c>
      <c r="I58" s="52">
        <v>9739</v>
      </c>
      <c r="J58" s="52">
        <v>4485</v>
      </c>
      <c r="K58" s="52"/>
      <c r="L58" s="52"/>
      <c r="M58" s="52"/>
      <c r="N58" s="52"/>
      <c r="O58" s="52"/>
      <c r="P58" s="52"/>
      <c r="Q58" s="53">
        <f t="shared" si="1"/>
        <v>18455</v>
      </c>
      <c r="R58" s="53">
        <f t="shared" si="1"/>
        <v>18678</v>
      </c>
      <c r="S58" s="53">
        <f t="shared" si="1"/>
        <v>8325</v>
      </c>
    </row>
    <row r="59" spans="1:19" ht="12.75" customHeight="1">
      <c r="A59" s="51" t="s">
        <v>422</v>
      </c>
      <c r="B59" s="52">
        <v>6800</v>
      </c>
      <c r="C59" s="52">
        <v>7016</v>
      </c>
      <c r="D59" s="52">
        <v>3362</v>
      </c>
      <c r="E59" s="52">
        <v>1947</v>
      </c>
      <c r="F59" s="52">
        <v>2016</v>
      </c>
      <c r="G59" s="52">
        <v>988</v>
      </c>
      <c r="H59" s="52">
        <v>2312</v>
      </c>
      <c r="I59" s="52">
        <v>3312</v>
      </c>
      <c r="J59" s="52">
        <v>1566</v>
      </c>
      <c r="K59" s="52"/>
      <c r="L59" s="52"/>
      <c r="M59" s="52"/>
      <c r="N59" s="52"/>
      <c r="O59" s="52"/>
      <c r="P59" s="52"/>
      <c r="Q59" s="53">
        <f t="shared" si="1"/>
        <v>11059</v>
      </c>
      <c r="R59" s="53">
        <f t="shared" si="1"/>
        <v>12344</v>
      </c>
      <c r="S59" s="53">
        <f t="shared" si="1"/>
        <v>5916</v>
      </c>
    </row>
    <row r="60" spans="1:19" ht="12.75" customHeight="1">
      <c r="A60" s="51" t="s">
        <v>423</v>
      </c>
      <c r="B60" s="52">
        <v>5653</v>
      </c>
      <c r="C60" s="52">
        <v>5939</v>
      </c>
      <c r="D60" s="52">
        <v>2832</v>
      </c>
      <c r="E60" s="52">
        <v>1631</v>
      </c>
      <c r="F60" s="52">
        <v>1723</v>
      </c>
      <c r="G60" s="52">
        <v>805</v>
      </c>
      <c r="H60" s="52">
        <v>2590</v>
      </c>
      <c r="I60" s="52">
        <v>2590</v>
      </c>
      <c r="J60" s="52">
        <v>1826</v>
      </c>
      <c r="K60" s="52"/>
      <c r="L60" s="52"/>
      <c r="M60" s="52"/>
      <c r="N60" s="52"/>
      <c r="O60" s="52"/>
      <c r="P60" s="52"/>
      <c r="Q60" s="53">
        <f t="shared" si="1"/>
        <v>9874</v>
      </c>
      <c r="R60" s="53">
        <f t="shared" si="1"/>
        <v>10252</v>
      </c>
      <c r="S60" s="53">
        <f t="shared" si="1"/>
        <v>5463</v>
      </c>
    </row>
    <row r="61" spans="1:19" ht="12.75" customHeight="1">
      <c r="A61" s="54" t="s">
        <v>424</v>
      </c>
      <c r="B61" s="53">
        <f>SUM(B57:B60)</f>
        <v>32296</v>
      </c>
      <c r="C61" s="53">
        <f aca="true" t="shared" si="7" ref="C61:P61">SUM(C57:C60)</f>
        <v>33330</v>
      </c>
      <c r="D61" s="53">
        <f t="shared" si="7"/>
        <v>14354</v>
      </c>
      <c r="E61" s="53">
        <f t="shared" si="7"/>
        <v>9184</v>
      </c>
      <c r="F61" s="53">
        <f t="shared" si="7"/>
        <v>9515</v>
      </c>
      <c r="G61" s="53">
        <f t="shared" si="7"/>
        <v>4100</v>
      </c>
      <c r="H61" s="53">
        <f t="shared" si="7"/>
        <v>32908</v>
      </c>
      <c r="I61" s="53">
        <f t="shared" si="7"/>
        <v>34008</v>
      </c>
      <c r="J61" s="53">
        <f t="shared" si="7"/>
        <v>16225</v>
      </c>
      <c r="K61" s="53">
        <f t="shared" si="7"/>
        <v>1215</v>
      </c>
      <c r="L61" s="53">
        <f t="shared" si="7"/>
        <v>1215</v>
      </c>
      <c r="M61" s="53">
        <f t="shared" si="7"/>
        <v>0</v>
      </c>
      <c r="N61" s="53">
        <f t="shared" si="7"/>
        <v>0</v>
      </c>
      <c r="O61" s="53">
        <f t="shared" si="7"/>
        <v>0</v>
      </c>
      <c r="P61" s="53">
        <f t="shared" si="7"/>
        <v>0</v>
      </c>
      <c r="Q61" s="53">
        <f t="shared" si="1"/>
        <v>75603</v>
      </c>
      <c r="R61" s="53">
        <f t="shared" si="1"/>
        <v>78068</v>
      </c>
      <c r="S61" s="53">
        <f t="shared" si="1"/>
        <v>34679</v>
      </c>
    </row>
    <row r="62" spans="1:19" ht="7.5" customHeight="1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3"/>
      <c r="R62" s="53"/>
      <c r="S62" s="53"/>
    </row>
    <row r="63" spans="1:19" ht="12.75" customHeight="1">
      <c r="A63" s="54" t="s">
        <v>428</v>
      </c>
      <c r="B63" s="53">
        <f>B25+B31+B38+B42+B54+B61</f>
        <v>603818</v>
      </c>
      <c r="C63" s="53">
        <f aca="true" t="shared" si="8" ref="C63:O63">C25+C31+C38+C42+C54+C61</f>
        <v>628351</v>
      </c>
      <c r="D63" s="53">
        <f t="shared" si="8"/>
        <v>280890</v>
      </c>
      <c r="E63" s="53">
        <f t="shared" si="8"/>
        <v>171536</v>
      </c>
      <c r="F63" s="53">
        <f t="shared" si="8"/>
        <v>179035</v>
      </c>
      <c r="G63" s="53">
        <f t="shared" si="8"/>
        <v>80814</v>
      </c>
      <c r="H63" s="53">
        <f t="shared" si="8"/>
        <v>275600</v>
      </c>
      <c r="I63" s="53">
        <f t="shared" si="8"/>
        <v>291810</v>
      </c>
      <c r="J63" s="53">
        <f t="shared" si="8"/>
        <v>156629</v>
      </c>
      <c r="K63" s="53">
        <f t="shared" si="8"/>
        <v>1215</v>
      </c>
      <c r="L63" s="53">
        <f t="shared" si="8"/>
        <v>1215</v>
      </c>
      <c r="M63" s="53">
        <f t="shared" si="8"/>
        <v>0</v>
      </c>
      <c r="N63" s="53">
        <f t="shared" si="8"/>
        <v>2400</v>
      </c>
      <c r="O63" s="53">
        <f t="shared" si="8"/>
        <v>2400</v>
      </c>
      <c r="P63" s="53">
        <f>P25+P31+P38+P42+P54+P61</f>
        <v>0</v>
      </c>
      <c r="Q63" s="53">
        <f t="shared" si="1"/>
        <v>1054569</v>
      </c>
      <c r="R63" s="53">
        <f t="shared" si="1"/>
        <v>1102811</v>
      </c>
      <c r="S63" s="53">
        <f t="shared" si="1"/>
        <v>518333</v>
      </c>
    </row>
    <row r="64" spans="2:19" ht="12.75" customHeight="1"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0"/>
      <c r="R64" s="121"/>
      <c r="S64" s="152"/>
    </row>
    <row r="65" spans="1:19" ht="12.75" customHeight="1">
      <c r="A65" s="51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1"/>
      <c r="R65" s="152"/>
      <c r="S65" s="152"/>
    </row>
    <row r="66" spans="2:19" ht="12.75" customHeight="1"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</row>
    <row r="67" spans="2:19" ht="12.75" customHeight="1"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</row>
    <row r="68" spans="2:19" ht="12.75" customHeight="1"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</row>
    <row r="69" spans="2:19" ht="12.75" customHeight="1"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</row>
    <row r="70" spans="2:19" ht="12.75" customHeight="1"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</row>
    <row r="71" spans="2:19" ht="12.75" customHeight="1"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</row>
    <row r="72" spans="2:19" ht="12.75" customHeight="1"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</row>
    <row r="73" spans="2:19" ht="12.75" customHeight="1"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</row>
    <row r="74" spans="2:19" ht="12.75" customHeight="1"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</row>
    <row r="75" spans="2:19" ht="12.75" customHeight="1"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</row>
    <row r="76" spans="2:19" ht="12.75" customHeight="1"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</row>
    <row r="77" spans="2:19" ht="12.75" customHeight="1"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</row>
    <row r="78" spans="2:19" ht="12.75" customHeight="1"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</row>
    <row r="79" spans="1:19" ht="12.75" customHeight="1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</row>
    <row r="80" spans="1:19" ht="12.75" customHeight="1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</row>
    <row r="81" spans="1:19" ht="12.75" customHeight="1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</row>
    <row r="82" spans="1:19" ht="12.75" customHeight="1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</row>
    <row r="83" spans="1:19" ht="12.75" customHeight="1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</row>
    <row r="84" spans="1:19" ht="12.75" customHeight="1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</row>
    <row r="85" spans="1:19" ht="12.75" customHeight="1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</row>
    <row r="86" spans="1:19" ht="12.75" customHeight="1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</row>
    <row r="87" spans="1:19" ht="12.75" customHeight="1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</row>
    <row r="88" spans="1:19" ht="12.75" customHeight="1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</row>
    <row r="89" spans="1:19" ht="12.75" customHeight="1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</row>
    <row r="90" spans="1:19" ht="12.75" customHeight="1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</row>
    <row r="91" spans="1:19" ht="12.75" customHeight="1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</row>
    <row r="92" spans="1:19" ht="12.75" customHeight="1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</row>
    <row r="93" spans="1:19" ht="12.75" customHeight="1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</row>
    <row r="94" spans="1:19" ht="12.75" customHeight="1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</row>
    <row r="95" spans="1:19" ht="12.75" customHeight="1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</row>
    <row r="96" spans="1:19" ht="12.75" customHeight="1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</row>
    <row r="97" spans="1:19" ht="12.75" customHeight="1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</row>
    <row r="98" spans="1:19" ht="12.75" customHeight="1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</row>
    <row r="99" spans="1:19" ht="12.75" customHeight="1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</row>
    <row r="100" spans="1:19" ht="12.75" customHeight="1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</row>
    <row r="101" spans="1:19" ht="12.75" customHeight="1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</row>
    <row r="102" spans="1:19" ht="12.75" customHeight="1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</row>
    <row r="103" spans="1:19" ht="12.75" customHeight="1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</row>
    <row r="104" spans="1:19" ht="12.75" customHeight="1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</row>
    <row r="105" spans="1:19" ht="12.75" customHeight="1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</row>
    <row r="106" spans="1:19" ht="12.75" customHeight="1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</row>
    <row r="107" spans="1:19" ht="12.75" customHeight="1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</row>
    <row r="108" spans="1:19" ht="12.75" customHeight="1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</row>
    <row r="109" spans="1:19" ht="12.75" customHeight="1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</row>
    <row r="110" spans="1:19" ht="12.75" customHeight="1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</row>
    <row r="111" spans="1:19" ht="12.75" customHeight="1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</row>
    <row r="112" spans="1:19" ht="12.75" customHeight="1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</row>
    <row r="113" spans="1:19" ht="12.75" customHeight="1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</row>
    <row r="114" spans="1:19" ht="12.75" customHeight="1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</row>
    <row r="115" spans="1:19" ht="12.75" customHeight="1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</row>
    <row r="116" spans="1:19" ht="12.75" customHeight="1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</row>
    <row r="117" spans="1:19" ht="12.75" customHeight="1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</row>
    <row r="118" spans="1:19" ht="12.75" customHeight="1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</row>
    <row r="119" spans="1:19" ht="12.75" customHeight="1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</row>
    <row r="120" spans="1:19" ht="12.75" customHeight="1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</row>
    <row r="121" spans="1:19" ht="12.75" customHeight="1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</row>
    <row r="122" spans="1:19" ht="12.75">
      <c r="A122" s="152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</row>
    <row r="123" spans="1:19" ht="12.75">
      <c r="A123" s="152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</row>
    <row r="124" spans="1:19" ht="12.75">
      <c r="A124" s="152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</row>
    <row r="125" spans="1:19" ht="12.75">
      <c r="A125" s="152"/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</row>
    <row r="126" spans="1:19" ht="12.75">
      <c r="A126" s="152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</row>
    <row r="127" spans="1:19" ht="12.75">
      <c r="A127" s="152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</row>
    <row r="128" spans="1:19" ht="12.75">
      <c r="A128" s="152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</row>
    <row r="129" spans="1:19" ht="12.75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</row>
    <row r="130" spans="1:19" ht="12.75">
      <c r="A130" s="152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</row>
    <row r="131" spans="1:19" ht="12.75">
      <c r="A131" s="152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</row>
    <row r="132" spans="1:19" ht="12.75">
      <c r="A132" s="152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</row>
    <row r="133" spans="1:19" ht="12.75">
      <c r="A133" s="152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</row>
    <row r="134" spans="1:19" ht="12.75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</row>
    <row r="135" spans="1:19" ht="12.75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</row>
    <row r="136" spans="1:19" ht="12.75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</row>
    <row r="137" spans="1:19" ht="12.75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</row>
    <row r="138" spans="1:19" ht="12.75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</row>
    <row r="139" spans="1:19" ht="12.75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</row>
    <row r="140" spans="1:19" ht="12.75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</row>
    <row r="141" spans="1:19" ht="12.75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</row>
    <row r="142" spans="1:19" ht="12.75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</row>
    <row r="143" spans="1:19" ht="12.75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</row>
    <row r="144" spans="1:19" ht="12.75">
      <c r="A144" s="152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</row>
    <row r="145" spans="1:19" ht="12.75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</row>
    <row r="146" spans="1:19" ht="12.75">
      <c r="A146" s="152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</row>
    <row r="147" spans="1:19" ht="12.75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</row>
    <row r="148" spans="1:19" ht="12.75">
      <c r="A148" s="152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</row>
    <row r="149" spans="1:19" ht="12.75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</row>
    <row r="150" spans="1:19" ht="12.75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</row>
    <row r="151" spans="1:19" ht="12.75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</row>
    <row r="152" spans="1:19" ht="12.75">
      <c r="A152" s="152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</row>
    <row r="153" spans="1:19" ht="12.75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</row>
    <row r="154" spans="1:19" ht="12.75">
      <c r="A154" s="152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</row>
    <row r="155" spans="1:19" ht="12.75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</row>
    <row r="156" spans="1:19" ht="12.75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</row>
    <row r="157" spans="1:19" ht="12.75">
      <c r="A157" s="152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</row>
    <row r="158" spans="1:19" ht="12.75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</row>
    <row r="159" spans="1:19" ht="12.75">
      <c r="A159" s="152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</row>
    <row r="160" spans="1:19" ht="12.75">
      <c r="A160" s="152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</row>
    <row r="161" spans="1:19" ht="12.75">
      <c r="A161" s="152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</row>
    <row r="162" spans="1:19" ht="12.75">
      <c r="A162" s="152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</row>
    <row r="163" spans="1:19" ht="12.75">
      <c r="A163" s="15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</row>
    <row r="164" spans="1:19" ht="12.75">
      <c r="A164" s="152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</row>
    <row r="165" spans="1:19" ht="12.75">
      <c r="A165" s="152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</row>
    <row r="166" spans="1:19" ht="12.75">
      <c r="A166" s="152"/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</row>
    <row r="167" spans="1:19" ht="12.75">
      <c r="A167" s="152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</row>
    <row r="168" spans="1:19" ht="12.75">
      <c r="A168" s="152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</row>
    <row r="169" spans="1:19" ht="12.75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</row>
    <row r="170" spans="1:19" ht="12.75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</row>
    <row r="171" spans="1:19" ht="12.75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</row>
    <row r="172" spans="1:19" ht="12.75">
      <c r="A172" s="152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</row>
    <row r="173" spans="1:19" ht="12.75">
      <c r="A173" s="152"/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</row>
    <row r="174" spans="1:19" ht="12.75">
      <c r="A174" s="152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</row>
    <row r="175" spans="1:19" ht="12.75">
      <c r="A175" s="152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</row>
    <row r="176" spans="1:19" ht="12.75">
      <c r="A176" s="152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</row>
    <row r="177" spans="1:19" ht="12.75">
      <c r="A177" s="152"/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</row>
    <row r="178" spans="1:19" ht="12.75">
      <c r="A178" s="152"/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</row>
    <row r="179" spans="1:19" ht="12.75">
      <c r="A179" s="152"/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</row>
    <row r="180" spans="1:19" ht="12.75">
      <c r="A180" s="152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</row>
    <row r="181" spans="1:19" ht="12.75">
      <c r="A181" s="152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</row>
    <row r="182" spans="1:19" ht="12.75">
      <c r="A182" s="152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</row>
    <row r="183" spans="1:19" ht="12.75">
      <c r="A183" s="152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</row>
    <row r="184" spans="1:19" ht="12.75">
      <c r="A184" s="152"/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</row>
    <row r="185" spans="1:19" ht="12.75">
      <c r="A185" s="152"/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</row>
    <row r="186" spans="1:19" ht="12.75">
      <c r="A186" s="152"/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</row>
    <row r="187" spans="1:19" ht="12.75">
      <c r="A187" s="152"/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</row>
    <row r="188" spans="1:19" ht="12.75">
      <c r="A188" s="152"/>
      <c r="B188" s="152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</row>
    <row r="189" spans="1:19" ht="12.75">
      <c r="A189" s="152"/>
      <c r="B189" s="152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</row>
    <row r="190" spans="1:19" ht="12.75">
      <c r="A190" s="152"/>
      <c r="B190" s="152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</row>
    <row r="191" spans="1:19" ht="12.75">
      <c r="A191" s="152"/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</row>
    <row r="192" spans="1:19" ht="12.75">
      <c r="A192" s="152"/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</row>
    <row r="193" spans="1:19" ht="12.75">
      <c r="A193" s="152"/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</row>
    <row r="194" spans="1:19" ht="12.75">
      <c r="A194" s="152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</row>
    <row r="195" spans="1:19" ht="12.75">
      <c r="A195" s="152"/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</row>
    <row r="196" spans="1:19" ht="12.75">
      <c r="A196" s="152"/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</row>
    <row r="197" spans="1:19" ht="12.75">
      <c r="A197" s="152"/>
      <c r="B197" s="152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</row>
    <row r="198" spans="1:19" ht="12.75">
      <c r="A198" s="152"/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</row>
    <row r="199" spans="1:19" ht="12.75">
      <c r="A199" s="152"/>
      <c r="B199" s="152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</row>
    <row r="200" spans="1:19" ht="12.75">
      <c r="A200" s="152"/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</row>
    <row r="201" spans="1:19" ht="12.75">
      <c r="A201" s="152"/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</row>
    <row r="202" spans="1:19" ht="12.75">
      <c r="A202" s="152"/>
      <c r="B202" s="152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</row>
    <row r="203" spans="1:19" ht="12.75">
      <c r="A203" s="152"/>
      <c r="B203" s="152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</row>
    <row r="204" spans="1:19" ht="12.75">
      <c r="A204" s="152"/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</row>
    <row r="205" spans="1:19" ht="12.75">
      <c r="A205" s="152"/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</row>
    <row r="206" spans="1:19" ht="12.75">
      <c r="A206" s="152"/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</row>
    <row r="207" spans="1:19" ht="12.75">
      <c r="A207" s="152"/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</row>
    <row r="208" spans="1:19" ht="12.75">
      <c r="A208" s="152"/>
      <c r="B208" s="152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</row>
    <row r="209" spans="1:19" ht="12.75">
      <c r="A209" s="152"/>
      <c r="B209" s="152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</row>
    <row r="210" spans="1:19" ht="12.75">
      <c r="A210" s="152"/>
      <c r="B210" s="152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</row>
    <row r="211" spans="1:19" ht="12.75">
      <c r="A211" s="152"/>
      <c r="B211" s="152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</row>
    <row r="212" spans="1:19" ht="12.75">
      <c r="A212" s="152"/>
      <c r="B212" s="152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</row>
    <row r="213" spans="1:19" ht="12.75">
      <c r="A213" s="152"/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</row>
    <row r="214" spans="1:19" ht="12.75">
      <c r="A214" s="152"/>
      <c r="B214" s="152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</row>
    <row r="215" spans="1:19" ht="12.75">
      <c r="A215" s="152"/>
      <c r="B215" s="152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</row>
    <row r="216" spans="1:19" ht="12.75">
      <c r="A216" s="152"/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</row>
    <row r="217" spans="1:19" ht="12.75">
      <c r="A217" s="152"/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</row>
    <row r="218" spans="1:19" ht="12.75">
      <c r="A218" s="152"/>
      <c r="B218" s="152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</row>
    <row r="219" spans="1:19" ht="12.75">
      <c r="A219" s="152"/>
      <c r="B219" s="152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</row>
    <row r="220" spans="1:19" ht="12.75">
      <c r="A220" s="152"/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</row>
    <row r="221" spans="1:19" ht="12.75">
      <c r="A221" s="152"/>
      <c r="B221" s="152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</row>
    <row r="222" spans="1:19" ht="12.75">
      <c r="A222" s="152"/>
      <c r="B222" s="152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</row>
    <row r="223" spans="1:19" ht="12.75">
      <c r="A223" s="152"/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</row>
    <row r="224" spans="1:19" ht="12.75">
      <c r="A224" s="152"/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</row>
    <row r="225" spans="1:19" ht="12.75">
      <c r="A225" s="152"/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</row>
    <row r="226" spans="1:19" ht="12.75">
      <c r="A226" s="152"/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</row>
    <row r="227" spans="1:19" ht="12.75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</row>
    <row r="228" spans="1:19" ht="12.75">
      <c r="A228" s="152"/>
      <c r="B228" s="152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</row>
    <row r="229" spans="1:19" ht="12.75">
      <c r="A229" s="152"/>
      <c r="B229" s="152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</row>
    <row r="230" spans="1:19" ht="12.75">
      <c r="A230" s="152"/>
      <c r="B230" s="152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</row>
    <row r="231" spans="1:19" ht="12.75">
      <c r="A231" s="152"/>
      <c r="B231" s="152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</row>
    <row r="232" spans="1:19" ht="12.75">
      <c r="A232" s="152"/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</row>
    <row r="233" spans="1:19" ht="12.75">
      <c r="A233" s="152"/>
      <c r="B233" s="152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</row>
    <row r="234" spans="1:19" ht="12.75">
      <c r="A234" s="152"/>
      <c r="B234" s="152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</row>
    <row r="235" spans="1:19" ht="12.75">
      <c r="A235" s="152"/>
      <c r="B235" s="152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</row>
    <row r="236" spans="1:19" ht="12.75">
      <c r="A236" s="152"/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</row>
    <row r="237" spans="1:19" ht="12.75">
      <c r="A237" s="152"/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</row>
    <row r="238" spans="1:19" ht="12.75">
      <c r="A238" s="152"/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</row>
    <row r="239" spans="1:19" ht="12.75">
      <c r="A239" s="152"/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</row>
    <row r="240" spans="1:19" ht="12.75">
      <c r="A240" s="152"/>
      <c r="B240" s="152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</row>
    <row r="241" spans="1:19" ht="12.75">
      <c r="A241" s="152"/>
      <c r="B241" s="152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</row>
    <row r="242" spans="1:19" ht="12.75">
      <c r="A242" s="152"/>
      <c r="B242" s="152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</row>
    <row r="243" spans="1:19" ht="12.75">
      <c r="A243" s="152"/>
      <c r="B243" s="152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</row>
    <row r="244" spans="1:19" ht="12.75">
      <c r="A244" s="152"/>
      <c r="B244" s="152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</row>
    <row r="245" spans="1:19" ht="12.75">
      <c r="A245" s="152"/>
      <c r="B245" s="152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</row>
    <row r="246" spans="1:19" ht="12.75">
      <c r="A246" s="152"/>
      <c r="B246" s="152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</row>
    <row r="247" spans="1:19" ht="12.75">
      <c r="A247" s="152"/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</row>
    <row r="248" spans="1:19" ht="12.75">
      <c r="A248" s="152"/>
      <c r="B248" s="152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</row>
    <row r="249" spans="1:19" ht="12.75">
      <c r="A249" s="152"/>
      <c r="B249" s="152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</row>
    <row r="250" spans="1:19" ht="12.75">
      <c r="A250" s="152"/>
      <c r="B250" s="152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</row>
    <row r="251" spans="1:19" ht="12.75">
      <c r="A251" s="152"/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</row>
    <row r="252" spans="1:19" ht="12.75">
      <c r="A252" s="152"/>
      <c r="B252" s="152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</row>
    <row r="253" spans="1:19" ht="12.75">
      <c r="A253" s="152"/>
      <c r="B253" s="152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</row>
    <row r="254" spans="1:19" ht="12.75">
      <c r="A254" s="152"/>
      <c r="B254" s="152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</row>
    <row r="255" spans="1:19" ht="12.75">
      <c r="A255" s="152"/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</row>
    <row r="256" spans="1:19" ht="12.75">
      <c r="A256" s="152"/>
      <c r="B256" s="152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</row>
    <row r="257" spans="1:19" ht="12.75">
      <c r="A257" s="152"/>
      <c r="B257" s="152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</row>
    <row r="258" spans="1:19" ht="12.75">
      <c r="A258" s="152"/>
      <c r="B258" s="152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</row>
    <row r="259" spans="1:19" ht="12.75">
      <c r="A259" s="152"/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</row>
    <row r="260" spans="1:19" ht="12.75">
      <c r="A260" s="152"/>
      <c r="B260" s="152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</row>
    <row r="261" spans="1:19" ht="12.75">
      <c r="A261" s="152"/>
      <c r="B261" s="152"/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</row>
    <row r="262" spans="1:19" ht="12.75">
      <c r="A262" s="152"/>
      <c r="B262" s="152"/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</row>
    <row r="263" spans="1:19" ht="12.75">
      <c r="A263" s="152"/>
      <c r="B263" s="152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</row>
    <row r="264" spans="1:19" ht="12.75">
      <c r="A264" s="152"/>
      <c r="B264" s="152"/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</row>
    <row r="265" spans="1:19" ht="12.75">
      <c r="A265" s="152"/>
      <c r="B265" s="152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</row>
    <row r="266" spans="1:19" ht="12.75">
      <c r="A266" s="152"/>
      <c r="B266" s="152"/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</row>
    <row r="267" spans="1:19" ht="12.75">
      <c r="A267" s="152"/>
      <c r="B267" s="152"/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</row>
    <row r="268" spans="1:19" ht="12.75">
      <c r="A268" s="152"/>
      <c r="B268" s="152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</row>
    <row r="269" spans="1:19" ht="12.75">
      <c r="A269" s="152"/>
      <c r="B269" s="152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</row>
    <row r="270" spans="1:19" ht="12.75">
      <c r="A270" s="152"/>
      <c r="B270" s="152"/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</row>
    <row r="271" spans="1:19" ht="12.75">
      <c r="A271" s="152"/>
      <c r="B271" s="152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</row>
    <row r="272" spans="1:19" ht="12.75">
      <c r="A272" s="152"/>
      <c r="B272" s="152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</row>
    <row r="273" spans="1:19" ht="12.75">
      <c r="A273" s="152"/>
      <c r="B273" s="152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</row>
    <row r="274" spans="1:19" ht="12.75">
      <c r="A274" s="152"/>
      <c r="B274" s="152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</row>
    <row r="275" spans="1:19" ht="12.75">
      <c r="A275" s="152"/>
      <c r="B275" s="152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</row>
    <row r="276" spans="1:19" ht="12.75">
      <c r="A276" s="152"/>
      <c r="B276" s="152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</row>
    <row r="277" spans="1:19" ht="12.75">
      <c r="A277" s="152"/>
      <c r="B277" s="152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</row>
    <row r="278" spans="1:19" ht="12.75">
      <c r="A278" s="152"/>
      <c r="B278" s="152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</row>
    <row r="279" spans="1:19" ht="12.75">
      <c r="A279" s="152"/>
      <c r="B279" s="152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</row>
    <row r="280" spans="1:19" ht="12.75">
      <c r="A280" s="152"/>
      <c r="B280" s="152"/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</row>
    <row r="281" spans="1:19" ht="12.75">
      <c r="A281" s="152"/>
      <c r="B281" s="152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</row>
    <row r="282" spans="1:19" ht="12.75">
      <c r="A282" s="152"/>
      <c r="B282" s="152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</row>
    <row r="283" spans="1:19" ht="12.75">
      <c r="A283" s="152"/>
      <c r="B283" s="152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</row>
    <row r="284" spans="1:19" ht="12.75">
      <c r="A284" s="152"/>
      <c r="B284" s="152"/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</row>
    <row r="285" spans="1:19" ht="12.75">
      <c r="A285" s="152"/>
      <c r="B285" s="152"/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</row>
    <row r="286" spans="1:19" ht="12.75">
      <c r="A286" s="152"/>
      <c r="B286" s="152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</row>
    <row r="287" spans="1:19" ht="12.75">
      <c r="A287" s="152"/>
      <c r="B287" s="152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</row>
    <row r="288" spans="1:19" ht="12.75">
      <c r="A288" s="152"/>
      <c r="B288" s="152"/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</row>
    <row r="289" spans="1:19" ht="12.75">
      <c r="A289" s="152"/>
      <c r="B289" s="152"/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</row>
    <row r="290" spans="1:19" ht="12.75">
      <c r="A290" s="152"/>
      <c r="B290" s="152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</row>
    <row r="291" spans="1:19" ht="12.75">
      <c r="A291" s="152"/>
      <c r="B291" s="152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</row>
    <row r="292" spans="1:19" ht="12.75">
      <c r="A292" s="152"/>
      <c r="B292" s="152"/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</row>
    <row r="293" spans="1:19" ht="12.75">
      <c r="A293" s="152"/>
      <c r="B293" s="152"/>
      <c r="C293" s="152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</row>
    <row r="294" spans="1:19" ht="12.75">
      <c r="A294" s="152"/>
      <c r="B294" s="152"/>
      <c r="C294" s="152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</row>
    <row r="295" spans="1:19" ht="12.75">
      <c r="A295" s="152"/>
      <c r="B295" s="152"/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</row>
    <row r="296" spans="1:19" ht="12.75">
      <c r="A296" s="152"/>
      <c r="B296" s="152"/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</row>
    <row r="297" spans="1:19" ht="12.75">
      <c r="A297" s="152"/>
      <c r="B297" s="152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</row>
    <row r="298" spans="1:19" ht="12.75">
      <c r="A298" s="152"/>
      <c r="B298" s="152"/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</row>
    <row r="299" spans="1:19" ht="12.75">
      <c r="A299" s="152"/>
      <c r="B299" s="152"/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</row>
    <row r="300" spans="1:19" ht="12.75">
      <c r="A300" s="152"/>
      <c r="B300" s="152"/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</row>
    <row r="301" spans="1:19" ht="12.75">
      <c r="A301" s="152"/>
      <c r="B301" s="152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</row>
    <row r="302" spans="1:19" ht="12.75">
      <c r="A302" s="152"/>
      <c r="B302" s="152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</row>
    <row r="303" spans="1:19" ht="12.75">
      <c r="A303" s="152"/>
      <c r="B303" s="152"/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</row>
    <row r="304" spans="1:19" ht="12.75">
      <c r="A304" s="152"/>
      <c r="B304" s="152"/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</row>
    <row r="305" spans="1:19" ht="12.75">
      <c r="A305" s="152"/>
      <c r="B305" s="152"/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</row>
    <row r="306" spans="1:19" ht="12.75">
      <c r="A306" s="152"/>
      <c r="B306" s="152"/>
      <c r="C306" s="152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</row>
    <row r="307" spans="1:19" ht="12.75">
      <c r="A307" s="152"/>
      <c r="B307" s="152"/>
      <c r="C307" s="152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</row>
    <row r="308" spans="1:19" ht="12.75">
      <c r="A308" s="152"/>
      <c r="B308" s="152"/>
      <c r="C308" s="152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</row>
    <row r="309" spans="1:19" ht="12.75">
      <c r="A309" s="152"/>
      <c r="B309" s="152"/>
      <c r="C309" s="152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  <c r="S309" s="152"/>
    </row>
    <row r="310" spans="1:19" ht="12.75">
      <c r="A310" s="152"/>
      <c r="B310" s="152"/>
      <c r="C310" s="152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</row>
    <row r="311" spans="1:19" ht="12.75">
      <c r="A311" s="152"/>
      <c r="B311" s="152"/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</row>
    <row r="312" spans="1:19" ht="12.75">
      <c r="A312" s="152"/>
      <c r="B312" s="152"/>
      <c r="C312" s="152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/>
    </row>
    <row r="313" spans="1:19" ht="12.75">
      <c r="A313" s="152"/>
      <c r="B313" s="152"/>
      <c r="C313" s="152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</row>
    <row r="314" spans="1:19" ht="12.75">
      <c r="A314" s="152"/>
      <c r="B314" s="152"/>
      <c r="C314" s="152"/>
      <c r="D314" s="152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</row>
    <row r="315" spans="1:19" ht="12.75">
      <c r="A315" s="152"/>
      <c r="B315" s="152"/>
      <c r="C315" s="152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</row>
    <row r="316" spans="1:19" ht="12.75">
      <c r="A316" s="152"/>
      <c r="B316" s="152"/>
      <c r="C316" s="152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</row>
    <row r="317" spans="1:19" ht="12.75">
      <c r="A317" s="152"/>
      <c r="B317" s="152"/>
      <c r="C317" s="152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</row>
    <row r="318" spans="1:19" ht="12.75">
      <c r="A318" s="152"/>
      <c r="B318" s="152"/>
      <c r="C318" s="152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</row>
    <row r="319" spans="1:19" ht="12.75">
      <c r="A319" s="152"/>
      <c r="B319" s="152"/>
      <c r="C319" s="152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</row>
    <row r="320" spans="1:19" ht="12.75">
      <c r="A320" s="152"/>
      <c r="B320" s="152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</row>
    <row r="321" spans="1:19" ht="12.75">
      <c r="A321" s="152"/>
      <c r="B321" s="152"/>
      <c r="C321" s="152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</row>
    <row r="322" spans="1:19" ht="12.75">
      <c r="A322" s="152"/>
      <c r="B322" s="152"/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</row>
    <row r="323" spans="1:19" ht="12.75">
      <c r="A323" s="152"/>
      <c r="B323" s="152"/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</row>
    <row r="324" spans="1:19" ht="12.75">
      <c r="A324" s="152"/>
      <c r="B324" s="152"/>
      <c r="C324" s="152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</row>
    <row r="325" spans="1:19" ht="12.75">
      <c r="A325" s="152"/>
      <c r="B325" s="152"/>
      <c r="C325" s="152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</row>
    <row r="326" spans="1:19" ht="12.75">
      <c r="A326" s="152"/>
      <c r="B326" s="152"/>
      <c r="C326" s="152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</row>
    <row r="327" spans="1:19" ht="12.75">
      <c r="A327" s="152"/>
      <c r="B327" s="152"/>
      <c r="C327" s="152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</row>
    <row r="328" spans="1:19" ht="12.75">
      <c r="A328" s="152"/>
      <c r="B328" s="152"/>
      <c r="C328" s="152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</row>
    <row r="329" spans="1:19" ht="12.75">
      <c r="A329" s="152"/>
      <c r="B329" s="152"/>
      <c r="C329" s="152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</row>
    <row r="330" spans="1:19" ht="12.75">
      <c r="A330" s="152"/>
      <c r="B330" s="152"/>
      <c r="C330" s="152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</row>
    <row r="331" spans="1:19" ht="12.75">
      <c r="A331" s="152"/>
      <c r="B331" s="152"/>
      <c r="C331" s="152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</row>
    <row r="332" spans="1:19" ht="12.75">
      <c r="A332" s="152"/>
      <c r="B332" s="152"/>
      <c r="C332" s="152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</row>
    <row r="333" spans="1:19" ht="12.75">
      <c r="A333" s="152"/>
      <c r="B333" s="152"/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</row>
    <row r="334" spans="1:19" ht="12.75">
      <c r="A334" s="152"/>
      <c r="B334" s="152"/>
      <c r="C334" s="152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</row>
    <row r="335" spans="1:19" ht="12.75">
      <c r="A335" s="152"/>
      <c r="B335" s="152"/>
      <c r="C335" s="152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</row>
    <row r="336" spans="1:19" ht="12.75">
      <c r="A336" s="152"/>
      <c r="B336" s="152"/>
      <c r="C336" s="152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</row>
    <row r="337" spans="1:19" ht="12.75">
      <c r="A337" s="152"/>
      <c r="B337" s="152"/>
      <c r="C337" s="152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</row>
    <row r="338" spans="1:19" ht="12.75">
      <c r="A338" s="152"/>
      <c r="B338" s="152"/>
      <c r="C338" s="152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</row>
    <row r="339" spans="1:19" ht="12.75">
      <c r="A339" s="152"/>
      <c r="B339" s="152"/>
      <c r="C339" s="152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</row>
    <row r="340" spans="1:19" ht="12.75">
      <c r="A340" s="152"/>
      <c r="B340" s="152"/>
      <c r="C340" s="152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</row>
    <row r="341" spans="1:19" ht="12.75">
      <c r="A341" s="152"/>
      <c r="B341" s="152"/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</row>
    <row r="342" spans="1:19" ht="12.75">
      <c r="A342" s="152"/>
      <c r="B342" s="152"/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</row>
    <row r="343" spans="1:19" ht="12.75">
      <c r="A343" s="152"/>
      <c r="B343" s="152"/>
      <c r="C343" s="152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</row>
    <row r="344" spans="1:19" ht="12.75">
      <c r="A344" s="152"/>
      <c r="B344" s="152"/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</row>
    <row r="345" spans="1:19" ht="12.75">
      <c r="A345" s="152"/>
      <c r="B345" s="152"/>
      <c r="C345" s="152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</row>
    <row r="346" spans="1:19" ht="12.75">
      <c r="A346" s="152"/>
      <c r="B346" s="152"/>
      <c r="C346" s="152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</row>
    <row r="347" spans="1:19" ht="12.75">
      <c r="A347" s="152"/>
      <c r="B347" s="152"/>
      <c r="C347" s="152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</row>
    <row r="348" spans="1:19" ht="12.75">
      <c r="A348" s="152"/>
      <c r="B348" s="152"/>
      <c r="C348" s="152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</row>
    <row r="349" spans="1:19" ht="12.75">
      <c r="A349" s="152"/>
      <c r="B349" s="152"/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</row>
    <row r="350" spans="1:19" ht="12.75">
      <c r="A350" s="152"/>
      <c r="B350" s="152"/>
      <c r="C350" s="152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</row>
    <row r="351" spans="1:19" ht="12.75">
      <c r="A351" s="152"/>
      <c r="B351" s="152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</row>
    <row r="352" spans="1:19" ht="12.75">
      <c r="A352" s="152"/>
      <c r="B352" s="152"/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</row>
    <row r="353" spans="1:19" ht="12.75">
      <c r="A353" s="152"/>
      <c r="B353" s="152"/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</row>
    <row r="354" spans="1:19" ht="12.75">
      <c r="A354" s="152"/>
      <c r="B354" s="152"/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</row>
    <row r="355" spans="1:19" ht="12.75">
      <c r="A355" s="152"/>
      <c r="B355" s="152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</row>
    <row r="356" spans="1:19" ht="12.75">
      <c r="A356" s="152"/>
      <c r="B356" s="152"/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</row>
    <row r="357" spans="1:19" ht="12.75">
      <c r="A357" s="152"/>
      <c r="B357" s="152"/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</row>
    <row r="358" spans="1:19" ht="12.75">
      <c r="A358" s="152"/>
      <c r="B358" s="152"/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</row>
    <row r="359" spans="1:19" ht="12.75">
      <c r="A359" s="152"/>
      <c r="B359" s="152"/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</row>
    <row r="360" spans="1:19" ht="12.75">
      <c r="A360" s="152"/>
      <c r="B360" s="152"/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</row>
    <row r="361" spans="1:19" ht="12.75">
      <c r="A361" s="152"/>
      <c r="B361" s="152"/>
      <c r="C361" s="152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</row>
    <row r="362" spans="1:19" ht="12.75">
      <c r="A362" s="152"/>
      <c r="B362" s="152"/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</row>
    <row r="363" spans="1:19" ht="12.75">
      <c r="A363" s="152"/>
      <c r="B363" s="152"/>
      <c r="C363" s="152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</row>
    <row r="364" spans="1:19" ht="12.75">
      <c r="A364" s="152"/>
      <c r="B364" s="152"/>
      <c r="C364" s="152"/>
      <c r="D364" s="152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</row>
    <row r="365" spans="1:19" ht="12.75">
      <c r="A365" s="152"/>
      <c r="B365" s="152"/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</row>
    <row r="366" spans="1:19" ht="12.75">
      <c r="A366" s="152"/>
      <c r="B366" s="152"/>
      <c r="C366" s="152"/>
      <c r="D366" s="152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</row>
    <row r="367" spans="1:19" ht="12.75">
      <c r="A367" s="152"/>
      <c r="B367" s="152"/>
      <c r="C367" s="152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</row>
    <row r="368" spans="1:19" ht="12.75">
      <c r="A368" s="152"/>
      <c r="B368" s="152"/>
      <c r="C368" s="152"/>
      <c r="D368" s="152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</row>
    <row r="369" spans="1:19" ht="12.75">
      <c r="A369" s="152"/>
      <c r="B369" s="152"/>
      <c r="C369" s="152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</row>
    <row r="370" spans="1:19" ht="12.75">
      <c r="A370" s="152"/>
      <c r="B370" s="152"/>
      <c r="C370" s="152"/>
      <c r="D370" s="152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</row>
    <row r="371" spans="1:19" ht="12.75">
      <c r="A371" s="152"/>
      <c r="B371" s="152"/>
      <c r="C371" s="152"/>
      <c r="D371" s="152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</row>
    <row r="372" spans="1:19" ht="12.75">
      <c r="A372" s="152"/>
      <c r="B372" s="152"/>
      <c r="C372" s="152"/>
      <c r="D372" s="152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</row>
    <row r="373" spans="1:19" ht="12.75">
      <c r="A373" s="152"/>
      <c r="B373" s="152"/>
      <c r="C373" s="152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</row>
    <row r="374" spans="1:19" ht="12.75">
      <c r="A374" s="152"/>
      <c r="B374" s="152"/>
      <c r="C374" s="152"/>
      <c r="D374" s="152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</row>
    <row r="375" spans="1:19" ht="12.75">
      <c r="A375" s="152"/>
      <c r="B375" s="152"/>
      <c r="C375" s="152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</row>
    <row r="376" spans="1:19" ht="12.75">
      <c r="A376" s="152"/>
      <c r="B376" s="152"/>
      <c r="C376" s="152"/>
      <c r="D376" s="152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</row>
    <row r="377" spans="1:19" ht="12.75">
      <c r="A377" s="152"/>
      <c r="B377" s="152"/>
      <c r="C377" s="152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</row>
    <row r="378" spans="1:19" ht="12.75">
      <c r="A378" s="152"/>
      <c r="B378" s="152"/>
      <c r="C378" s="152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</row>
    <row r="379" spans="1:19" ht="12.75">
      <c r="A379" s="152"/>
      <c r="B379" s="152"/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</row>
    <row r="380" spans="1:19" ht="12.75">
      <c r="A380" s="152"/>
      <c r="B380" s="152"/>
      <c r="C380" s="152"/>
      <c r="D380" s="152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</row>
    <row r="381" spans="1:19" ht="12.75">
      <c r="A381" s="152"/>
      <c r="B381" s="152"/>
      <c r="C381" s="152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</row>
    <row r="382" spans="1:19" ht="12.75">
      <c r="A382" s="152"/>
      <c r="B382" s="152"/>
      <c r="C382" s="152"/>
      <c r="D382" s="152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</row>
    <row r="383" spans="1:19" ht="12.75">
      <c r="A383" s="152"/>
      <c r="B383" s="152"/>
      <c r="C383" s="152"/>
      <c r="D383" s="152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</row>
    <row r="384" spans="1:19" ht="12.75">
      <c r="A384" s="152"/>
      <c r="B384" s="152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</row>
    <row r="385" spans="1:19" ht="12.75">
      <c r="A385" s="152"/>
      <c r="B385" s="152"/>
      <c r="C385" s="152"/>
      <c r="D385" s="152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</row>
    <row r="386" spans="1:19" ht="12.75">
      <c r="A386" s="152"/>
      <c r="B386" s="152"/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</row>
    <row r="387" spans="1:19" ht="12.75">
      <c r="A387" s="152"/>
      <c r="B387" s="152"/>
      <c r="C387" s="152"/>
      <c r="D387" s="152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</row>
    <row r="388" spans="1:19" ht="12.75">
      <c r="A388" s="152"/>
      <c r="B388" s="152"/>
      <c r="C388" s="152"/>
      <c r="D388" s="152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</row>
    <row r="389" spans="1:19" ht="12.75">
      <c r="A389" s="152"/>
      <c r="B389" s="152"/>
      <c r="C389" s="152"/>
      <c r="D389" s="152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</row>
    <row r="390" spans="1:19" ht="12.75">
      <c r="A390" s="152"/>
      <c r="B390" s="152"/>
      <c r="C390" s="152"/>
      <c r="D390" s="152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</row>
    <row r="391" spans="1:19" ht="12.75">
      <c r="A391" s="152"/>
      <c r="B391" s="152"/>
      <c r="C391" s="152"/>
      <c r="D391" s="152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</row>
    <row r="392" spans="1:19" ht="12.75">
      <c r="A392" s="152"/>
      <c r="B392" s="152"/>
      <c r="C392" s="152"/>
      <c r="D392" s="152"/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</row>
    <row r="393" spans="1:19" ht="12.75">
      <c r="A393" s="152"/>
      <c r="B393" s="152"/>
      <c r="C393" s="152"/>
      <c r="D393" s="152"/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</row>
    <row r="394" spans="1:19" ht="12.75">
      <c r="A394" s="152"/>
      <c r="B394" s="152"/>
      <c r="C394" s="152"/>
      <c r="D394" s="152"/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</row>
    <row r="395" spans="1:19" ht="12.75">
      <c r="A395" s="152"/>
      <c r="B395" s="152"/>
      <c r="C395" s="152"/>
      <c r="D395" s="152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</row>
    <row r="396" spans="1:19" ht="12.75">
      <c r="A396" s="152"/>
      <c r="B396" s="152"/>
      <c r="C396" s="152"/>
      <c r="D396" s="152"/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</row>
    <row r="397" spans="1:19" ht="12.75">
      <c r="A397" s="152"/>
      <c r="B397" s="152"/>
      <c r="C397" s="152"/>
      <c r="D397" s="152"/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</row>
    <row r="398" spans="1:19" ht="12.75">
      <c r="A398" s="152"/>
      <c r="B398" s="152"/>
      <c r="C398" s="152"/>
      <c r="D398" s="152"/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</row>
    <row r="399" spans="1:19" ht="12.75">
      <c r="A399" s="152"/>
      <c r="B399" s="152"/>
      <c r="C399" s="152"/>
      <c r="D399" s="152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</row>
    <row r="400" spans="1:19" ht="12.75">
      <c r="A400" s="152"/>
      <c r="B400" s="152"/>
      <c r="C400" s="152"/>
      <c r="D400" s="152"/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</row>
    <row r="401" spans="1:19" ht="12.75">
      <c r="A401" s="152"/>
      <c r="B401" s="152"/>
      <c r="C401" s="152"/>
      <c r="D401" s="152"/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</row>
    <row r="402" spans="1:19" ht="12.75">
      <c r="A402" s="152"/>
      <c r="B402" s="152"/>
      <c r="C402" s="152"/>
      <c r="D402" s="152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</row>
    <row r="403" spans="1:19" ht="12.75">
      <c r="A403" s="152"/>
      <c r="B403" s="152"/>
      <c r="C403" s="152"/>
      <c r="D403" s="152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</row>
    <row r="404" spans="1:19" ht="12.75">
      <c r="A404" s="152"/>
      <c r="B404" s="152"/>
      <c r="C404" s="152"/>
      <c r="D404" s="152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</row>
    <row r="405" spans="1:19" ht="12.75">
      <c r="A405" s="152"/>
      <c r="B405" s="152"/>
      <c r="C405" s="152"/>
      <c r="D405" s="152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</row>
    <row r="406" spans="1:19" ht="12.75">
      <c r="A406" s="152"/>
      <c r="B406" s="152"/>
      <c r="C406" s="152"/>
      <c r="D406" s="152"/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</row>
    <row r="407" spans="1:19" ht="12.75">
      <c r="A407" s="152"/>
      <c r="B407" s="152"/>
      <c r="C407" s="152"/>
      <c r="D407" s="152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</row>
    <row r="408" spans="1:19" ht="12.75">
      <c r="A408" s="152"/>
      <c r="B408" s="152"/>
      <c r="C408" s="152"/>
      <c r="D408" s="152"/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</row>
    <row r="409" spans="1:19" ht="12.75">
      <c r="A409" s="152"/>
      <c r="B409" s="152"/>
      <c r="C409" s="152"/>
      <c r="D409" s="152"/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</row>
    <row r="410" spans="1:19" ht="12.75">
      <c r="A410" s="152"/>
      <c r="B410" s="152"/>
      <c r="C410" s="152"/>
      <c r="D410" s="152"/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</row>
    <row r="411" spans="1:19" ht="12.75">
      <c r="A411" s="152"/>
      <c r="B411" s="152"/>
      <c r="C411" s="152"/>
      <c r="D411" s="152"/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</row>
    <row r="412" spans="1:19" ht="12.75">
      <c r="A412" s="152"/>
      <c r="B412" s="152"/>
      <c r="C412" s="152"/>
      <c r="D412" s="152"/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</row>
    <row r="413" spans="1:19" ht="12.75">
      <c r="A413" s="152"/>
      <c r="B413" s="152"/>
      <c r="C413" s="152"/>
      <c r="D413" s="152"/>
      <c r="E413" s="152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</row>
    <row r="414" spans="1:19" ht="12.75">
      <c r="A414" s="152"/>
      <c r="B414" s="152"/>
      <c r="C414" s="152"/>
      <c r="D414" s="152"/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</row>
    <row r="415" spans="1:19" ht="12.75">
      <c r="A415" s="152"/>
      <c r="B415" s="152"/>
      <c r="C415" s="152"/>
      <c r="D415" s="152"/>
      <c r="E415" s="152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</row>
    <row r="416" spans="1:19" ht="12.75">
      <c r="A416" s="152"/>
      <c r="B416" s="152"/>
      <c r="C416" s="152"/>
      <c r="D416" s="152"/>
      <c r="E416" s="152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</row>
    <row r="417" spans="1:19" ht="12.75">
      <c r="A417" s="152"/>
      <c r="B417" s="152"/>
      <c r="C417" s="152"/>
      <c r="D417" s="152"/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</row>
    <row r="418" spans="1:19" ht="12.75">
      <c r="A418" s="152"/>
      <c r="B418" s="152"/>
      <c r="C418" s="152"/>
      <c r="D418" s="152"/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</row>
    <row r="419" spans="1:19" ht="12.75">
      <c r="A419" s="152"/>
      <c r="B419" s="152"/>
      <c r="C419" s="152"/>
      <c r="D419" s="152"/>
      <c r="E419" s="152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</row>
    <row r="420" spans="1:19" ht="12.75">
      <c r="A420" s="152"/>
      <c r="B420" s="152"/>
      <c r="C420" s="152"/>
      <c r="D420" s="152"/>
      <c r="E420" s="152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</row>
    <row r="421" spans="1:19" ht="12.75">
      <c r="A421" s="152"/>
      <c r="B421" s="152"/>
      <c r="C421" s="152"/>
      <c r="D421" s="152"/>
      <c r="E421" s="152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</row>
    <row r="422" spans="1:19" ht="12.75">
      <c r="A422" s="152"/>
      <c r="B422" s="152"/>
      <c r="C422" s="152"/>
      <c r="D422" s="152"/>
      <c r="E422" s="152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</row>
    <row r="423" spans="1:19" ht="12.75">
      <c r="A423" s="152"/>
      <c r="B423" s="152"/>
      <c r="C423" s="152"/>
      <c r="D423" s="152"/>
      <c r="E423" s="152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</row>
    <row r="424" spans="1:19" ht="12.75">
      <c r="A424" s="152"/>
      <c r="B424" s="152"/>
      <c r="C424" s="152"/>
      <c r="D424" s="152"/>
      <c r="E424" s="152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</row>
    <row r="425" spans="1:19" ht="12.75">
      <c r="A425" s="152"/>
      <c r="B425" s="152"/>
      <c r="C425" s="152"/>
      <c r="D425" s="152"/>
      <c r="E425" s="152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</row>
    <row r="426" spans="1:19" ht="12.75">
      <c r="A426" s="152"/>
      <c r="B426" s="152"/>
      <c r="C426" s="152"/>
      <c r="D426" s="152"/>
      <c r="E426" s="152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  <c r="S426" s="152"/>
    </row>
    <row r="427" spans="1:19" ht="12.75">
      <c r="A427" s="152"/>
      <c r="B427" s="152"/>
      <c r="C427" s="152"/>
      <c r="D427" s="152"/>
      <c r="E427" s="152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</row>
    <row r="428" spans="1:19" ht="12.75">
      <c r="A428" s="152"/>
      <c r="B428" s="152"/>
      <c r="C428" s="152"/>
      <c r="D428" s="152"/>
      <c r="E428" s="152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  <c r="R428" s="152"/>
      <c r="S428" s="152"/>
    </row>
    <row r="429" spans="1:19" ht="12.75">
      <c r="A429" s="152"/>
      <c r="B429" s="152"/>
      <c r="C429" s="152"/>
      <c r="D429" s="152"/>
      <c r="E429" s="152"/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</row>
    <row r="430" spans="1:19" ht="12.75">
      <c r="A430" s="152"/>
      <c r="B430" s="152"/>
      <c r="C430" s="152"/>
      <c r="D430" s="152"/>
      <c r="E430" s="152"/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</row>
    <row r="431" spans="1:19" ht="12.75">
      <c r="A431" s="152"/>
      <c r="B431" s="152"/>
      <c r="C431" s="152"/>
      <c r="D431" s="152"/>
      <c r="E431" s="152"/>
      <c r="F431" s="152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  <c r="S431" s="152"/>
    </row>
    <row r="432" spans="1:19" ht="12.75">
      <c r="A432" s="152"/>
      <c r="B432" s="152"/>
      <c r="C432" s="152"/>
      <c r="D432" s="152"/>
      <c r="E432" s="152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</row>
    <row r="433" spans="1:19" ht="12.75">
      <c r="A433" s="152"/>
      <c r="B433" s="152"/>
      <c r="C433" s="152"/>
      <c r="D433" s="152"/>
      <c r="E433" s="152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</row>
    <row r="434" spans="1:19" ht="12.75">
      <c r="A434" s="152"/>
      <c r="B434" s="152"/>
      <c r="C434" s="152"/>
      <c r="D434" s="152"/>
      <c r="E434" s="152"/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</row>
    <row r="435" spans="1:19" ht="12.75">
      <c r="A435" s="152"/>
      <c r="B435" s="152"/>
      <c r="C435" s="152"/>
      <c r="D435" s="152"/>
      <c r="E435" s="152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</row>
    <row r="436" spans="1:19" ht="12.75">
      <c r="A436" s="152"/>
      <c r="B436" s="152"/>
      <c r="C436" s="152"/>
      <c r="D436" s="152"/>
      <c r="E436" s="152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  <c r="R436" s="152"/>
      <c r="S436" s="152"/>
    </row>
    <row r="437" spans="1:19" ht="12.75">
      <c r="A437" s="152"/>
      <c r="B437" s="152"/>
      <c r="C437" s="152"/>
      <c r="D437" s="152"/>
      <c r="E437" s="152"/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</row>
    <row r="438" spans="1:19" ht="12.75">
      <c r="A438" s="152"/>
      <c r="B438" s="152"/>
      <c r="C438" s="152"/>
      <c r="D438" s="152"/>
      <c r="E438" s="152"/>
      <c r="F438" s="152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  <c r="R438" s="152"/>
      <c r="S438" s="152"/>
    </row>
    <row r="439" spans="1:19" ht="12.75">
      <c r="A439" s="152"/>
      <c r="B439" s="152"/>
      <c r="C439" s="152"/>
      <c r="D439" s="152"/>
      <c r="E439" s="152"/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  <c r="R439" s="152"/>
      <c r="S439" s="152"/>
    </row>
    <row r="440" spans="1:19" ht="12.75">
      <c r="A440" s="152"/>
      <c r="B440" s="152"/>
      <c r="C440" s="152"/>
      <c r="D440" s="152"/>
      <c r="E440" s="152"/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  <c r="S440" s="152"/>
    </row>
    <row r="441" spans="1:19" ht="12.75">
      <c r="A441" s="152"/>
      <c r="B441" s="152"/>
      <c r="C441" s="152"/>
      <c r="D441" s="152"/>
      <c r="E441" s="152"/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  <c r="R441" s="152"/>
      <c r="S441" s="152"/>
    </row>
    <row r="442" spans="1:19" ht="12.75">
      <c r="A442" s="152"/>
      <c r="B442" s="152"/>
      <c r="C442" s="152"/>
      <c r="D442" s="152"/>
      <c r="E442" s="152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  <c r="R442" s="152"/>
      <c r="S442" s="152"/>
    </row>
    <row r="443" spans="1:19" ht="12.75">
      <c r="A443" s="152"/>
      <c r="B443" s="152"/>
      <c r="C443" s="152"/>
      <c r="D443" s="152"/>
      <c r="E443" s="152"/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2"/>
      <c r="R443" s="152"/>
      <c r="S443" s="152"/>
    </row>
    <row r="444" spans="1:19" ht="12.75">
      <c r="A444" s="152"/>
      <c r="B444" s="152"/>
      <c r="C444" s="152"/>
      <c r="D444" s="152"/>
      <c r="E444" s="152"/>
      <c r="F444" s="152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  <c r="R444" s="152"/>
      <c r="S444" s="152"/>
    </row>
    <row r="445" spans="1:19" ht="12.75">
      <c r="A445" s="152"/>
      <c r="B445" s="152"/>
      <c r="C445" s="152"/>
      <c r="D445" s="152"/>
      <c r="E445" s="152"/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  <c r="R445" s="152"/>
      <c r="S445" s="152"/>
    </row>
    <row r="446" spans="1:19" ht="12.75">
      <c r="A446" s="152"/>
      <c r="B446" s="152"/>
      <c r="C446" s="152"/>
      <c r="D446" s="152"/>
      <c r="E446" s="152"/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  <c r="R446" s="152"/>
      <c r="S446" s="152"/>
    </row>
    <row r="447" spans="1:19" ht="12.75">
      <c r="A447" s="152"/>
      <c r="B447" s="152"/>
      <c r="C447" s="152"/>
      <c r="D447" s="152"/>
      <c r="E447" s="152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</row>
    <row r="448" spans="1:19" ht="12.75">
      <c r="A448" s="152"/>
      <c r="B448" s="152"/>
      <c r="C448" s="152"/>
      <c r="D448" s="152"/>
      <c r="E448" s="152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  <c r="R448" s="152"/>
      <c r="S448" s="152"/>
    </row>
    <row r="449" spans="1:19" ht="12.75">
      <c r="A449" s="152"/>
      <c r="B449" s="152"/>
      <c r="C449" s="152"/>
      <c r="D449" s="152"/>
      <c r="E449" s="152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</row>
    <row r="450" spans="1:19" ht="12.75">
      <c r="A450" s="152"/>
      <c r="B450" s="152"/>
      <c r="C450" s="152"/>
      <c r="D450" s="152"/>
      <c r="E450" s="152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  <c r="R450" s="152"/>
      <c r="S450" s="152"/>
    </row>
    <row r="451" spans="1:19" ht="12.75">
      <c r="A451" s="152"/>
      <c r="B451" s="152"/>
      <c r="C451" s="152"/>
      <c r="D451" s="152"/>
      <c r="E451" s="152"/>
      <c r="F451" s="152"/>
      <c r="G451" s="152"/>
      <c r="H451" s="152"/>
      <c r="I451" s="152"/>
      <c r="J451" s="152"/>
      <c r="K451" s="152"/>
      <c r="L451" s="152"/>
      <c r="M451" s="152"/>
      <c r="N451" s="152"/>
      <c r="O451" s="152"/>
      <c r="P451" s="152"/>
      <c r="Q451" s="152"/>
      <c r="R451" s="152"/>
      <c r="S451" s="152"/>
    </row>
    <row r="452" spans="1:19" ht="12.75">
      <c r="A452" s="152"/>
      <c r="B452" s="152"/>
      <c r="C452" s="152"/>
      <c r="D452" s="152"/>
      <c r="E452" s="152"/>
      <c r="F452" s="152"/>
      <c r="G452" s="152"/>
      <c r="H452" s="152"/>
      <c r="I452" s="152"/>
      <c r="J452" s="152"/>
      <c r="K452" s="152"/>
      <c r="L452" s="152"/>
      <c r="M452" s="152"/>
      <c r="N452" s="152"/>
      <c r="O452" s="152"/>
      <c r="P452" s="152"/>
      <c r="Q452" s="152"/>
      <c r="R452" s="152"/>
      <c r="S452" s="152"/>
    </row>
    <row r="453" spans="1:19" ht="12.75">
      <c r="A453" s="152"/>
      <c r="B453" s="152"/>
      <c r="C453" s="152"/>
      <c r="D453" s="152"/>
      <c r="E453" s="152"/>
      <c r="F453" s="152"/>
      <c r="G453" s="152"/>
      <c r="H453" s="152"/>
      <c r="I453" s="152"/>
      <c r="J453" s="152"/>
      <c r="K453" s="152"/>
      <c r="L453" s="152"/>
      <c r="M453" s="152"/>
      <c r="N453" s="152"/>
      <c r="O453" s="152"/>
      <c r="P453" s="152"/>
      <c r="Q453" s="152"/>
      <c r="R453" s="152"/>
      <c r="S453" s="152"/>
    </row>
    <row r="454" spans="1:19" ht="12.75">
      <c r="A454" s="152"/>
      <c r="B454" s="152"/>
      <c r="C454" s="152"/>
      <c r="D454" s="152"/>
      <c r="E454" s="152"/>
      <c r="F454" s="152"/>
      <c r="G454" s="152"/>
      <c r="H454" s="152"/>
      <c r="I454" s="152"/>
      <c r="J454" s="152"/>
      <c r="K454" s="152"/>
      <c r="L454" s="152"/>
      <c r="M454" s="152"/>
      <c r="N454" s="152"/>
      <c r="O454" s="152"/>
      <c r="P454" s="152"/>
      <c r="Q454" s="152"/>
      <c r="R454" s="152"/>
      <c r="S454" s="152"/>
    </row>
    <row r="455" spans="1:19" ht="12.75">
      <c r="A455" s="152"/>
      <c r="B455" s="152"/>
      <c r="C455" s="152"/>
      <c r="D455" s="152"/>
      <c r="E455" s="152"/>
      <c r="F455" s="152"/>
      <c r="G455" s="152"/>
      <c r="H455" s="152"/>
      <c r="I455" s="152"/>
      <c r="J455" s="152"/>
      <c r="K455" s="152"/>
      <c r="L455" s="152"/>
      <c r="M455" s="152"/>
      <c r="N455" s="152"/>
      <c r="O455" s="152"/>
      <c r="P455" s="152"/>
      <c r="Q455" s="152"/>
      <c r="R455" s="152"/>
      <c r="S455" s="152"/>
    </row>
    <row r="456" spans="1:19" ht="12.75">
      <c r="A456" s="152"/>
      <c r="B456" s="152"/>
      <c r="C456" s="152"/>
      <c r="D456" s="152"/>
      <c r="E456" s="152"/>
      <c r="F456" s="152"/>
      <c r="G456" s="152"/>
      <c r="H456" s="152"/>
      <c r="I456" s="152"/>
      <c r="J456" s="152"/>
      <c r="K456" s="152"/>
      <c r="L456" s="152"/>
      <c r="M456" s="152"/>
      <c r="N456" s="152"/>
      <c r="O456" s="152"/>
      <c r="P456" s="152"/>
      <c r="Q456" s="152"/>
      <c r="R456" s="152"/>
      <c r="S456" s="152"/>
    </row>
    <row r="457" spans="1:19" ht="12.75">
      <c r="A457" s="152"/>
      <c r="B457" s="152"/>
      <c r="C457" s="152"/>
      <c r="D457" s="152"/>
      <c r="E457" s="152"/>
      <c r="F457" s="152"/>
      <c r="G457" s="152"/>
      <c r="H457" s="152"/>
      <c r="I457" s="152"/>
      <c r="J457" s="152"/>
      <c r="K457" s="152"/>
      <c r="L457" s="152"/>
      <c r="M457" s="152"/>
      <c r="N457" s="152"/>
      <c r="O457" s="152"/>
      <c r="P457" s="152"/>
      <c r="Q457" s="152"/>
      <c r="R457" s="152"/>
      <c r="S457" s="152"/>
    </row>
    <row r="458" spans="1:19" ht="12.75">
      <c r="A458" s="152"/>
      <c r="B458" s="152"/>
      <c r="C458" s="152"/>
      <c r="D458" s="152"/>
      <c r="E458" s="152"/>
      <c r="F458" s="152"/>
      <c r="G458" s="152"/>
      <c r="H458" s="152"/>
      <c r="I458" s="152"/>
      <c r="J458" s="152"/>
      <c r="K458" s="152"/>
      <c r="L458" s="152"/>
      <c r="M458" s="152"/>
      <c r="N458" s="152"/>
      <c r="O458" s="152"/>
      <c r="P458" s="152"/>
      <c r="Q458" s="152"/>
      <c r="R458" s="152"/>
      <c r="S458" s="152"/>
    </row>
    <row r="459" spans="1:19" ht="12.75">
      <c r="A459" s="152"/>
      <c r="B459" s="152"/>
      <c r="C459" s="152"/>
      <c r="D459" s="152"/>
      <c r="E459" s="152"/>
      <c r="F459" s="152"/>
      <c r="G459" s="152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/>
      <c r="S459" s="152"/>
    </row>
    <row r="460" spans="1:19" ht="12.75">
      <c r="A460" s="152"/>
      <c r="B460" s="152"/>
      <c r="C460" s="152"/>
      <c r="D460" s="152"/>
      <c r="E460" s="152"/>
      <c r="F460" s="152"/>
      <c r="G460" s="152"/>
      <c r="H460" s="152"/>
      <c r="I460" s="152"/>
      <c r="J460" s="152"/>
      <c r="K460" s="152"/>
      <c r="L460" s="152"/>
      <c r="M460" s="152"/>
      <c r="N460" s="152"/>
      <c r="O460" s="152"/>
      <c r="P460" s="152"/>
      <c r="Q460" s="152"/>
      <c r="R460" s="152"/>
      <c r="S460" s="152"/>
    </row>
    <row r="461" spans="1:19" ht="12.75">
      <c r="A461" s="152"/>
      <c r="B461" s="152"/>
      <c r="C461" s="152"/>
      <c r="D461" s="152"/>
      <c r="E461" s="152"/>
      <c r="F461" s="152"/>
      <c r="G461" s="152"/>
      <c r="H461" s="152"/>
      <c r="I461" s="152"/>
      <c r="J461" s="152"/>
      <c r="K461" s="152"/>
      <c r="L461" s="152"/>
      <c r="M461" s="152"/>
      <c r="N461" s="152"/>
      <c r="O461" s="152"/>
      <c r="P461" s="152"/>
      <c r="Q461" s="152"/>
      <c r="R461" s="152"/>
      <c r="S461" s="152"/>
    </row>
    <row r="462" spans="1:19" ht="12.75">
      <c r="A462" s="152"/>
      <c r="B462" s="152"/>
      <c r="C462" s="152"/>
      <c r="D462" s="152"/>
      <c r="E462" s="152"/>
      <c r="F462" s="152"/>
      <c r="G462" s="152"/>
      <c r="H462" s="152"/>
      <c r="I462" s="152"/>
      <c r="J462" s="152"/>
      <c r="K462" s="152"/>
      <c r="L462" s="152"/>
      <c r="M462" s="152"/>
      <c r="N462" s="152"/>
      <c r="O462" s="152"/>
      <c r="P462" s="152"/>
      <c r="Q462" s="152"/>
      <c r="R462" s="152"/>
      <c r="S462" s="152"/>
    </row>
    <row r="463" spans="1:19" ht="12.75">
      <c r="A463" s="152"/>
      <c r="B463" s="152"/>
      <c r="C463" s="152"/>
      <c r="D463" s="152"/>
      <c r="E463" s="152"/>
      <c r="F463" s="152"/>
      <c r="G463" s="152"/>
      <c r="H463" s="152"/>
      <c r="I463" s="152"/>
      <c r="J463" s="152"/>
      <c r="K463" s="152"/>
      <c r="L463" s="152"/>
      <c r="M463" s="152"/>
      <c r="N463" s="152"/>
      <c r="O463" s="152"/>
      <c r="P463" s="152"/>
      <c r="Q463" s="152"/>
      <c r="R463" s="152"/>
      <c r="S463" s="152"/>
    </row>
    <row r="464" spans="1:19" ht="12.75">
      <c r="A464" s="152"/>
      <c r="B464" s="152"/>
      <c r="C464" s="152"/>
      <c r="D464" s="152"/>
      <c r="E464" s="152"/>
      <c r="F464" s="152"/>
      <c r="G464" s="152"/>
      <c r="H464" s="152"/>
      <c r="I464" s="152"/>
      <c r="J464" s="152"/>
      <c r="K464" s="152"/>
      <c r="L464" s="152"/>
      <c r="M464" s="152"/>
      <c r="N464" s="152"/>
      <c r="O464" s="152"/>
      <c r="P464" s="152"/>
      <c r="Q464" s="152"/>
      <c r="R464" s="152"/>
      <c r="S464" s="152"/>
    </row>
    <row r="465" spans="1:19" ht="12.75">
      <c r="A465" s="152"/>
      <c r="B465" s="152"/>
      <c r="C465" s="152"/>
      <c r="D465" s="152"/>
      <c r="E465" s="152"/>
      <c r="F465" s="152"/>
      <c r="G465" s="152"/>
      <c r="H465" s="152"/>
      <c r="I465" s="152"/>
      <c r="J465" s="152"/>
      <c r="K465" s="152"/>
      <c r="L465" s="152"/>
      <c r="M465" s="152"/>
      <c r="N465" s="152"/>
      <c r="O465" s="152"/>
      <c r="P465" s="152"/>
      <c r="Q465" s="152"/>
      <c r="R465" s="152"/>
      <c r="S465" s="152"/>
    </row>
    <row r="466" spans="1:19" ht="12.75">
      <c r="A466" s="152"/>
      <c r="B466" s="152"/>
      <c r="C466" s="152"/>
      <c r="D466" s="152"/>
      <c r="E466" s="152"/>
      <c r="F466" s="152"/>
      <c r="G466" s="152"/>
      <c r="H466" s="152"/>
      <c r="I466" s="152"/>
      <c r="J466" s="152"/>
      <c r="K466" s="152"/>
      <c r="L466" s="152"/>
      <c r="M466" s="152"/>
      <c r="N466" s="152"/>
      <c r="O466" s="152"/>
      <c r="P466" s="152"/>
      <c r="Q466" s="152"/>
      <c r="R466" s="152"/>
      <c r="S466" s="152"/>
    </row>
    <row r="467" spans="1:19" ht="12.75">
      <c r="A467" s="152"/>
      <c r="B467" s="152"/>
      <c r="C467" s="152"/>
      <c r="D467" s="152"/>
      <c r="E467" s="152"/>
      <c r="F467" s="152"/>
      <c r="G467" s="152"/>
      <c r="H467" s="152"/>
      <c r="I467" s="152"/>
      <c r="J467" s="152"/>
      <c r="K467" s="152"/>
      <c r="L467" s="152"/>
      <c r="M467" s="152"/>
      <c r="N467" s="152"/>
      <c r="O467" s="152"/>
      <c r="P467" s="152"/>
      <c r="Q467" s="152"/>
      <c r="R467" s="152"/>
      <c r="S467" s="152"/>
    </row>
    <row r="468" spans="1:19" ht="12.75">
      <c r="A468" s="152"/>
      <c r="B468" s="152"/>
      <c r="C468" s="152"/>
      <c r="D468" s="152"/>
      <c r="E468" s="152"/>
      <c r="F468" s="152"/>
      <c r="G468" s="152"/>
      <c r="H468" s="152"/>
      <c r="I468" s="152"/>
      <c r="J468" s="152"/>
      <c r="K468" s="152"/>
      <c r="L468" s="152"/>
      <c r="M468" s="152"/>
      <c r="N468" s="152"/>
      <c r="O468" s="152"/>
      <c r="P468" s="152"/>
      <c r="Q468" s="152"/>
      <c r="R468" s="152"/>
      <c r="S468" s="152"/>
    </row>
    <row r="469" spans="1:19" ht="12.75">
      <c r="A469" s="152"/>
      <c r="B469" s="152"/>
      <c r="C469" s="152"/>
      <c r="D469" s="152"/>
      <c r="E469" s="152"/>
      <c r="F469" s="152"/>
      <c r="G469" s="152"/>
      <c r="H469" s="152"/>
      <c r="I469" s="152"/>
      <c r="J469" s="152"/>
      <c r="K469" s="152"/>
      <c r="L469" s="152"/>
      <c r="M469" s="152"/>
      <c r="N469" s="152"/>
      <c r="O469" s="152"/>
      <c r="P469" s="152"/>
      <c r="Q469" s="152"/>
      <c r="R469" s="152"/>
      <c r="S469" s="152"/>
    </row>
    <row r="470" spans="1:19" ht="12.75">
      <c r="A470" s="152"/>
      <c r="B470" s="152"/>
      <c r="C470" s="152"/>
      <c r="D470" s="152"/>
      <c r="E470" s="152"/>
      <c r="F470" s="152"/>
      <c r="G470" s="152"/>
      <c r="H470" s="152"/>
      <c r="I470" s="152"/>
      <c r="J470" s="152"/>
      <c r="K470" s="152"/>
      <c r="L470" s="152"/>
      <c r="M470" s="152"/>
      <c r="N470" s="152"/>
      <c r="O470" s="152"/>
      <c r="P470" s="152"/>
      <c r="Q470" s="152"/>
      <c r="R470" s="152"/>
      <c r="S470" s="152"/>
    </row>
    <row r="471" spans="1:19" ht="12.75">
      <c r="A471" s="152"/>
      <c r="B471" s="152"/>
      <c r="C471" s="152"/>
      <c r="D471" s="152"/>
      <c r="E471" s="152"/>
      <c r="F471" s="152"/>
      <c r="G471" s="152"/>
      <c r="H471" s="152"/>
      <c r="I471" s="152"/>
      <c r="J471" s="152"/>
      <c r="K471" s="152"/>
      <c r="L471" s="152"/>
      <c r="M471" s="152"/>
      <c r="N471" s="152"/>
      <c r="O471" s="152"/>
      <c r="P471" s="152"/>
      <c r="Q471" s="152"/>
      <c r="R471" s="152"/>
      <c r="S471" s="152"/>
    </row>
    <row r="472" spans="1:19" ht="12.75">
      <c r="A472" s="152"/>
      <c r="B472" s="152"/>
      <c r="C472" s="152"/>
      <c r="D472" s="152"/>
      <c r="E472" s="152"/>
      <c r="F472" s="152"/>
      <c r="G472" s="152"/>
      <c r="H472" s="152"/>
      <c r="I472" s="152"/>
      <c r="J472" s="152"/>
      <c r="K472" s="152"/>
      <c r="L472" s="152"/>
      <c r="M472" s="152"/>
      <c r="N472" s="152"/>
      <c r="O472" s="152"/>
      <c r="P472" s="152"/>
      <c r="Q472" s="152"/>
      <c r="R472" s="152"/>
      <c r="S472" s="152"/>
    </row>
    <row r="473" spans="1:19" ht="12.75">
      <c r="A473" s="152"/>
      <c r="B473" s="152"/>
      <c r="C473" s="152"/>
      <c r="D473" s="152"/>
      <c r="E473" s="152"/>
      <c r="F473" s="152"/>
      <c r="G473" s="152"/>
      <c r="H473" s="152"/>
      <c r="I473" s="152"/>
      <c r="J473" s="152"/>
      <c r="K473" s="152"/>
      <c r="L473" s="152"/>
      <c r="M473" s="152"/>
      <c r="N473" s="152"/>
      <c r="O473" s="152"/>
      <c r="P473" s="152"/>
      <c r="Q473" s="152"/>
      <c r="R473" s="152"/>
      <c r="S473" s="152"/>
    </row>
    <row r="474" spans="1:19" ht="12.75">
      <c r="A474" s="152"/>
      <c r="B474" s="152"/>
      <c r="C474" s="152"/>
      <c r="D474" s="152"/>
      <c r="E474" s="152"/>
      <c r="F474" s="152"/>
      <c r="G474" s="152"/>
      <c r="H474" s="152"/>
      <c r="I474" s="152"/>
      <c r="J474" s="152"/>
      <c r="K474" s="152"/>
      <c r="L474" s="152"/>
      <c r="M474" s="152"/>
      <c r="N474" s="152"/>
      <c r="O474" s="152"/>
      <c r="P474" s="152"/>
      <c r="Q474" s="152"/>
      <c r="R474" s="152"/>
      <c r="S474" s="152"/>
    </row>
    <row r="475" spans="1:19" ht="12.75">
      <c r="A475" s="152"/>
      <c r="B475" s="152"/>
      <c r="C475" s="152"/>
      <c r="D475" s="152"/>
      <c r="E475" s="152"/>
      <c r="F475" s="152"/>
      <c r="G475" s="152"/>
      <c r="H475" s="152"/>
      <c r="I475" s="152"/>
      <c r="J475" s="152"/>
      <c r="K475" s="152"/>
      <c r="L475" s="152"/>
      <c r="M475" s="152"/>
      <c r="N475" s="152"/>
      <c r="O475" s="152"/>
      <c r="P475" s="152"/>
      <c r="Q475" s="152"/>
      <c r="R475" s="152"/>
      <c r="S475" s="152"/>
    </row>
    <row r="476" spans="1:19" ht="12.75">
      <c r="A476" s="152"/>
      <c r="B476" s="152"/>
      <c r="C476" s="152"/>
      <c r="D476" s="152"/>
      <c r="E476" s="152"/>
      <c r="F476" s="152"/>
      <c r="G476" s="152"/>
      <c r="H476" s="152"/>
      <c r="I476" s="152"/>
      <c r="J476" s="152"/>
      <c r="K476" s="152"/>
      <c r="L476" s="152"/>
      <c r="M476" s="152"/>
      <c r="N476" s="152"/>
      <c r="O476" s="152"/>
      <c r="P476" s="152"/>
      <c r="Q476" s="152"/>
      <c r="R476" s="152"/>
      <c r="S476" s="152"/>
    </row>
    <row r="477" spans="1:19" ht="12.75">
      <c r="A477" s="152"/>
      <c r="B477" s="152"/>
      <c r="C477" s="152"/>
      <c r="D477" s="152"/>
      <c r="E477" s="152"/>
      <c r="F477" s="152"/>
      <c r="G477" s="152"/>
      <c r="H477" s="152"/>
      <c r="I477" s="152"/>
      <c r="J477" s="152"/>
      <c r="K477" s="152"/>
      <c r="L477" s="152"/>
      <c r="M477" s="152"/>
      <c r="N477" s="152"/>
      <c r="O477" s="152"/>
      <c r="P477" s="152"/>
      <c r="Q477" s="152"/>
      <c r="R477" s="152"/>
      <c r="S477" s="152"/>
    </row>
    <row r="478" spans="1:19" ht="12.75">
      <c r="A478" s="152"/>
      <c r="B478" s="152"/>
      <c r="C478" s="152"/>
      <c r="D478" s="152"/>
      <c r="E478" s="152"/>
      <c r="F478" s="152"/>
      <c r="G478" s="152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</row>
    <row r="479" spans="1:19" ht="12.75">
      <c r="A479" s="152"/>
      <c r="B479" s="152"/>
      <c r="C479" s="152"/>
      <c r="D479" s="152"/>
      <c r="E479" s="152"/>
      <c r="F479" s="152"/>
      <c r="G479" s="152"/>
      <c r="H479" s="152"/>
      <c r="I479" s="152"/>
      <c r="J479" s="152"/>
      <c r="K479" s="152"/>
      <c r="L479" s="152"/>
      <c r="M479" s="152"/>
      <c r="N479" s="152"/>
      <c r="O479" s="152"/>
      <c r="P479" s="152"/>
      <c r="Q479" s="152"/>
      <c r="R479" s="152"/>
      <c r="S479" s="152"/>
    </row>
    <row r="480" spans="1:19" ht="12.75">
      <c r="A480" s="152"/>
      <c r="B480" s="152"/>
      <c r="C480" s="152"/>
      <c r="D480" s="152"/>
      <c r="E480" s="152"/>
      <c r="F480" s="152"/>
      <c r="G480" s="152"/>
      <c r="H480" s="152"/>
      <c r="I480" s="152"/>
      <c r="J480" s="152"/>
      <c r="K480" s="152"/>
      <c r="L480" s="152"/>
      <c r="M480" s="152"/>
      <c r="N480" s="152"/>
      <c r="O480" s="152"/>
      <c r="P480" s="152"/>
      <c r="Q480" s="152"/>
      <c r="R480" s="152"/>
      <c r="S480" s="152"/>
    </row>
    <row r="481" spans="1:19" ht="12.75">
      <c r="A481" s="152"/>
      <c r="B481" s="152"/>
      <c r="C481" s="152"/>
      <c r="D481" s="152"/>
      <c r="E481" s="152"/>
      <c r="F481" s="152"/>
      <c r="G481" s="152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  <c r="R481" s="152"/>
      <c r="S481" s="152"/>
    </row>
    <row r="482" spans="1:19" ht="12.75">
      <c r="A482" s="152"/>
      <c r="B482" s="152"/>
      <c r="C482" s="152"/>
      <c r="D482" s="152"/>
      <c r="E482" s="152"/>
      <c r="F482" s="152"/>
      <c r="G482" s="152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  <c r="S482" s="152"/>
    </row>
    <row r="483" spans="1:19" ht="12.75">
      <c r="A483" s="152"/>
      <c r="B483" s="152"/>
      <c r="C483" s="152"/>
      <c r="D483" s="152"/>
      <c r="E483" s="152"/>
      <c r="F483" s="152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  <c r="S483" s="152"/>
    </row>
    <row r="484" spans="1:19" ht="12.75">
      <c r="A484" s="152"/>
      <c r="B484" s="152"/>
      <c r="C484" s="152"/>
      <c r="D484" s="152"/>
      <c r="E484" s="152"/>
      <c r="F484" s="152"/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52"/>
      <c r="S484" s="152"/>
    </row>
    <row r="485" spans="1:19" ht="12.75">
      <c r="A485" s="152"/>
      <c r="B485" s="152"/>
      <c r="C485" s="152"/>
      <c r="D485" s="152"/>
      <c r="E485" s="152"/>
      <c r="F485" s="152"/>
      <c r="G485" s="152"/>
      <c r="H485" s="152"/>
      <c r="I485" s="152"/>
      <c r="J485" s="152"/>
      <c r="K485" s="152"/>
      <c r="L485" s="152"/>
      <c r="M485" s="152"/>
      <c r="N485" s="152"/>
      <c r="O485" s="152"/>
      <c r="P485" s="152"/>
      <c r="Q485" s="152"/>
      <c r="R485" s="152"/>
      <c r="S485" s="152"/>
    </row>
    <row r="486" spans="1:19" ht="12.75">
      <c r="A486" s="152"/>
      <c r="B486" s="152"/>
      <c r="C486" s="152"/>
      <c r="D486" s="152"/>
      <c r="E486" s="152"/>
      <c r="F486" s="152"/>
      <c r="G486" s="152"/>
      <c r="H486" s="152"/>
      <c r="I486" s="152"/>
      <c r="J486" s="152"/>
      <c r="K486" s="152"/>
      <c r="L486" s="152"/>
      <c r="M486" s="152"/>
      <c r="N486" s="152"/>
      <c r="O486" s="152"/>
      <c r="P486" s="152"/>
      <c r="Q486" s="152"/>
      <c r="R486" s="152"/>
      <c r="S486" s="152"/>
    </row>
    <row r="487" spans="1:19" ht="12.75">
      <c r="A487" s="152"/>
      <c r="B487" s="152"/>
      <c r="C487" s="152"/>
      <c r="D487" s="152"/>
      <c r="E487" s="152"/>
      <c r="F487" s="152"/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  <c r="R487" s="152"/>
      <c r="S487" s="152"/>
    </row>
    <row r="488" spans="1:19" ht="12.75">
      <c r="A488" s="152"/>
      <c r="B488" s="152"/>
      <c r="C488" s="152"/>
      <c r="D488" s="152"/>
      <c r="E488" s="152"/>
      <c r="F488" s="152"/>
      <c r="G488" s="152"/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  <c r="R488" s="152"/>
      <c r="S488" s="152"/>
    </row>
    <row r="489" spans="1:19" ht="12.75">
      <c r="A489" s="152"/>
      <c r="B489" s="152"/>
      <c r="C489" s="152"/>
      <c r="D489" s="152"/>
      <c r="E489" s="152"/>
      <c r="F489" s="152"/>
      <c r="G489" s="152"/>
      <c r="H489" s="152"/>
      <c r="I489" s="152"/>
      <c r="J489" s="152"/>
      <c r="K489" s="152"/>
      <c r="L489" s="152"/>
      <c r="M489" s="152"/>
      <c r="N489" s="152"/>
      <c r="O489" s="152"/>
      <c r="P489" s="152"/>
      <c r="Q489" s="152"/>
      <c r="R489" s="152"/>
      <c r="S489" s="152"/>
    </row>
    <row r="490" spans="1:19" ht="12.75">
      <c r="A490" s="152"/>
      <c r="B490" s="152"/>
      <c r="C490" s="152"/>
      <c r="D490" s="152"/>
      <c r="E490" s="152"/>
      <c r="F490" s="152"/>
      <c r="G490" s="152"/>
      <c r="H490" s="152"/>
      <c r="I490" s="152"/>
      <c r="J490" s="152"/>
      <c r="K490" s="152"/>
      <c r="L490" s="152"/>
      <c r="M490" s="152"/>
      <c r="N490" s="152"/>
      <c r="O490" s="152"/>
      <c r="P490" s="152"/>
      <c r="Q490" s="152"/>
      <c r="R490" s="152"/>
      <c r="S490" s="152"/>
    </row>
    <row r="491" spans="1:19" ht="12.75">
      <c r="A491" s="152"/>
      <c r="B491" s="152"/>
      <c r="C491" s="152"/>
      <c r="D491" s="152"/>
      <c r="E491" s="152"/>
      <c r="F491" s="152"/>
      <c r="G491" s="152"/>
      <c r="H491" s="152"/>
      <c r="I491" s="152"/>
      <c r="J491" s="152"/>
      <c r="K491" s="152"/>
      <c r="L491" s="152"/>
      <c r="M491" s="152"/>
      <c r="N491" s="152"/>
      <c r="O491" s="152"/>
      <c r="P491" s="152"/>
      <c r="Q491" s="152"/>
      <c r="R491" s="152"/>
      <c r="S491" s="152"/>
    </row>
    <row r="492" spans="1:19" ht="12.75">
      <c r="A492" s="152"/>
      <c r="B492" s="152"/>
      <c r="C492" s="152"/>
      <c r="D492" s="152"/>
      <c r="E492" s="152"/>
      <c r="F492" s="152"/>
      <c r="G492" s="152"/>
      <c r="H492" s="152"/>
      <c r="I492" s="152"/>
      <c r="J492" s="152"/>
      <c r="K492" s="152"/>
      <c r="L492" s="152"/>
      <c r="M492" s="152"/>
      <c r="N492" s="152"/>
      <c r="O492" s="152"/>
      <c r="P492" s="152"/>
      <c r="Q492" s="152"/>
      <c r="R492" s="152"/>
      <c r="S492" s="152"/>
    </row>
    <row r="493" spans="1:19" ht="12.75">
      <c r="A493" s="152"/>
      <c r="B493" s="152"/>
      <c r="C493" s="152"/>
      <c r="D493" s="152"/>
      <c r="E493" s="152"/>
      <c r="F493" s="152"/>
      <c r="G493" s="152"/>
      <c r="H493" s="152"/>
      <c r="I493" s="152"/>
      <c r="J493" s="152"/>
      <c r="K493" s="152"/>
      <c r="L493" s="152"/>
      <c r="M493" s="152"/>
      <c r="N493" s="152"/>
      <c r="O493" s="152"/>
      <c r="P493" s="152"/>
      <c r="Q493" s="152"/>
      <c r="R493" s="152"/>
      <c r="S493" s="152"/>
    </row>
    <row r="494" spans="1:19" ht="12.75">
      <c r="A494" s="152"/>
      <c r="B494" s="152"/>
      <c r="C494" s="152"/>
      <c r="D494" s="152"/>
      <c r="E494" s="152"/>
      <c r="F494" s="152"/>
      <c r="G494" s="152"/>
      <c r="H494" s="152"/>
      <c r="I494" s="152"/>
      <c r="J494" s="152"/>
      <c r="K494" s="152"/>
      <c r="L494" s="152"/>
      <c r="M494" s="152"/>
      <c r="N494" s="152"/>
      <c r="O494" s="152"/>
      <c r="P494" s="152"/>
      <c r="Q494" s="152"/>
      <c r="R494" s="152"/>
      <c r="S494" s="152"/>
    </row>
    <row r="495" spans="1:19" ht="12.75">
      <c r="A495" s="152"/>
      <c r="B495" s="152"/>
      <c r="C495" s="152"/>
      <c r="D495" s="152"/>
      <c r="E495" s="152"/>
      <c r="F495" s="152"/>
      <c r="G495" s="152"/>
      <c r="H495" s="152"/>
      <c r="I495" s="152"/>
      <c r="J495" s="152"/>
      <c r="K495" s="152"/>
      <c r="L495" s="152"/>
      <c r="M495" s="152"/>
      <c r="N495" s="152"/>
      <c r="O495" s="152"/>
      <c r="P495" s="152"/>
      <c r="Q495" s="152"/>
      <c r="R495" s="152"/>
      <c r="S495" s="152"/>
    </row>
    <row r="496" spans="1:19" ht="12.75">
      <c r="A496" s="152"/>
      <c r="B496" s="152"/>
      <c r="C496" s="152"/>
      <c r="D496" s="152"/>
      <c r="E496" s="152"/>
      <c r="F496" s="152"/>
      <c r="G496" s="152"/>
      <c r="H496" s="152"/>
      <c r="I496" s="152"/>
      <c r="J496" s="152"/>
      <c r="K496" s="152"/>
      <c r="L496" s="152"/>
      <c r="M496" s="152"/>
      <c r="N496" s="152"/>
      <c r="O496" s="152"/>
      <c r="P496" s="152"/>
      <c r="Q496" s="152"/>
      <c r="R496" s="152"/>
      <c r="S496" s="152"/>
    </row>
    <row r="497" spans="1:19" ht="12.75">
      <c r="A497" s="152"/>
      <c r="B497" s="152"/>
      <c r="C497" s="152"/>
      <c r="D497" s="152"/>
      <c r="E497" s="152"/>
      <c r="F497" s="152"/>
      <c r="G497" s="152"/>
      <c r="H497" s="152"/>
      <c r="I497" s="152"/>
      <c r="J497" s="152"/>
      <c r="K497" s="152"/>
      <c r="L497" s="152"/>
      <c r="M497" s="152"/>
      <c r="N497" s="152"/>
      <c r="O497" s="152"/>
      <c r="P497" s="152"/>
      <c r="Q497" s="152"/>
      <c r="R497" s="152"/>
      <c r="S497" s="152"/>
    </row>
    <row r="498" spans="1:19" ht="12.75">
      <c r="A498" s="152"/>
      <c r="B498" s="152"/>
      <c r="C498" s="152"/>
      <c r="D498" s="152"/>
      <c r="E498" s="152"/>
      <c r="F498" s="152"/>
      <c r="G498" s="152"/>
      <c r="H498" s="152"/>
      <c r="I498" s="152"/>
      <c r="J498" s="152"/>
      <c r="K498" s="152"/>
      <c r="L498" s="152"/>
      <c r="M498" s="152"/>
      <c r="N498" s="152"/>
      <c r="O498" s="152"/>
      <c r="P498" s="152"/>
      <c r="Q498" s="152"/>
      <c r="R498" s="152"/>
      <c r="S498" s="152"/>
    </row>
    <row r="499" spans="1:19" ht="12.75">
      <c r="A499" s="152"/>
      <c r="B499" s="152"/>
      <c r="C499" s="152"/>
      <c r="D499" s="152"/>
      <c r="E499" s="152"/>
      <c r="F499" s="152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  <c r="R499" s="152"/>
      <c r="S499" s="152"/>
    </row>
    <row r="500" spans="1:19" ht="12.75">
      <c r="A500" s="152"/>
      <c r="B500" s="152"/>
      <c r="C500" s="152"/>
      <c r="D500" s="152"/>
      <c r="E500" s="152"/>
      <c r="F500" s="152"/>
      <c r="G500" s="152"/>
      <c r="H500" s="152"/>
      <c r="I500" s="152"/>
      <c r="J500" s="152"/>
      <c r="K500" s="152"/>
      <c r="L500" s="152"/>
      <c r="M500" s="152"/>
      <c r="N500" s="152"/>
      <c r="O500" s="152"/>
      <c r="P500" s="152"/>
      <c r="Q500" s="152"/>
      <c r="R500" s="152"/>
      <c r="S500" s="152"/>
    </row>
    <row r="501" spans="1:19" ht="12.75">
      <c r="A501" s="152"/>
      <c r="B501" s="152"/>
      <c r="C501" s="152"/>
      <c r="D501" s="152"/>
      <c r="E501" s="152"/>
      <c r="F501" s="152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/>
      <c r="Q501" s="152"/>
      <c r="R501" s="152"/>
      <c r="S501" s="152"/>
    </row>
    <row r="502" spans="1:19" ht="12.75">
      <c r="A502" s="152"/>
      <c r="B502" s="152"/>
      <c r="C502" s="152"/>
      <c r="D502" s="152"/>
      <c r="E502" s="152"/>
      <c r="F502" s="152"/>
      <c r="G502" s="152"/>
      <c r="H502" s="152"/>
      <c r="I502" s="152"/>
      <c r="J502" s="152"/>
      <c r="K502" s="152"/>
      <c r="L502" s="152"/>
      <c r="M502" s="152"/>
      <c r="N502" s="152"/>
      <c r="O502" s="152"/>
      <c r="P502" s="152"/>
      <c r="Q502" s="152"/>
      <c r="R502" s="152"/>
      <c r="S502" s="152"/>
    </row>
    <row r="503" spans="1:19" ht="12.75">
      <c r="A503" s="152"/>
      <c r="B503" s="152"/>
      <c r="C503" s="152"/>
      <c r="D503" s="152"/>
      <c r="E503" s="152"/>
      <c r="F503" s="152"/>
      <c r="G503" s="152"/>
      <c r="H503" s="152"/>
      <c r="I503" s="152"/>
      <c r="J503" s="152"/>
      <c r="K503" s="152"/>
      <c r="L503" s="152"/>
      <c r="M503" s="152"/>
      <c r="N503" s="152"/>
      <c r="O503" s="152"/>
      <c r="P503" s="152"/>
      <c r="Q503" s="152"/>
      <c r="R503" s="152"/>
      <c r="S503" s="152"/>
    </row>
    <row r="504" spans="1:19" ht="12.75">
      <c r="A504" s="152"/>
      <c r="B504" s="152"/>
      <c r="C504" s="152"/>
      <c r="D504" s="152"/>
      <c r="E504" s="152"/>
      <c r="F504" s="152"/>
      <c r="G504" s="152"/>
      <c r="H504" s="152"/>
      <c r="I504" s="152"/>
      <c r="J504" s="152"/>
      <c r="K504" s="152"/>
      <c r="L504" s="152"/>
      <c r="M504" s="152"/>
      <c r="N504" s="152"/>
      <c r="O504" s="152"/>
      <c r="P504" s="152"/>
      <c r="Q504" s="152"/>
      <c r="R504" s="152"/>
      <c r="S504" s="152"/>
    </row>
    <row r="505" spans="1:19" ht="12.75">
      <c r="A505" s="152"/>
      <c r="B505" s="152"/>
      <c r="C505" s="152"/>
      <c r="D505" s="152"/>
      <c r="E505" s="152"/>
      <c r="F505" s="152"/>
      <c r="G505" s="152"/>
      <c r="H505" s="152"/>
      <c r="I505" s="152"/>
      <c r="J505" s="152"/>
      <c r="K505" s="152"/>
      <c r="L505" s="152"/>
      <c r="M505" s="152"/>
      <c r="N505" s="152"/>
      <c r="O505" s="152"/>
      <c r="P505" s="152"/>
      <c r="Q505" s="152"/>
      <c r="R505" s="152"/>
      <c r="S505" s="152"/>
    </row>
    <row r="506" spans="1:19" ht="12.75">
      <c r="A506" s="152"/>
      <c r="B506" s="152"/>
      <c r="C506" s="152"/>
      <c r="D506" s="152"/>
      <c r="E506" s="152"/>
      <c r="F506" s="152"/>
      <c r="G506" s="152"/>
      <c r="H506" s="152"/>
      <c r="I506" s="152"/>
      <c r="J506" s="152"/>
      <c r="K506" s="152"/>
      <c r="L506" s="152"/>
      <c r="M506" s="152"/>
      <c r="N506" s="152"/>
      <c r="O506" s="152"/>
      <c r="P506" s="152"/>
      <c r="Q506" s="152"/>
      <c r="R506" s="152"/>
      <c r="S506" s="152"/>
    </row>
    <row r="507" spans="1:19" ht="12.75">
      <c r="A507" s="152"/>
      <c r="B507" s="152"/>
      <c r="C507" s="152"/>
      <c r="D507" s="152"/>
      <c r="E507" s="152"/>
      <c r="F507" s="152"/>
      <c r="G507" s="152"/>
      <c r="H507" s="152"/>
      <c r="I507" s="152"/>
      <c r="J507" s="152"/>
      <c r="K507" s="152"/>
      <c r="L507" s="152"/>
      <c r="M507" s="152"/>
      <c r="N507" s="152"/>
      <c r="O507" s="152"/>
      <c r="P507" s="152"/>
      <c r="Q507" s="152"/>
      <c r="R507" s="152"/>
      <c r="S507" s="152"/>
    </row>
    <row r="508" spans="1:19" ht="12.75">
      <c r="A508" s="152"/>
      <c r="B508" s="152"/>
      <c r="C508" s="152"/>
      <c r="D508" s="152"/>
      <c r="E508" s="152"/>
      <c r="F508" s="152"/>
      <c r="G508" s="152"/>
      <c r="H508" s="152"/>
      <c r="I508" s="152"/>
      <c r="J508" s="152"/>
      <c r="K508" s="152"/>
      <c r="L508" s="152"/>
      <c r="M508" s="152"/>
      <c r="N508" s="152"/>
      <c r="O508" s="152"/>
      <c r="P508" s="152"/>
      <c r="Q508" s="152"/>
      <c r="R508" s="152"/>
      <c r="S508" s="152"/>
    </row>
    <row r="509" spans="1:19" ht="12.75">
      <c r="A509" s="152"/>
      <c r="B509" s="152"/>
      <c r="C509" s="152"/>
      <c r="D509" s="152"/>
      <c r="E509" s="152"/>
      <c r="F509" s="152"/>
      <c r="G509" s="152"/>
      <c r="H509" s="152"/>
      <c r="I509" s="152"/>
      <c r="J509" s="152"/>
      <c r="K509" s="152"/>
      <c r="L509" s="152"/>
      <c r="M509" s="152"/>
      <c r="N509" s="152"/>
      <c r="O509" s="152"/>
      <c r="P509" s="152"/>
      <c r="Q509" s="152"/>
      <c r="R509" s="152"/>
      <c r="S509" s="152"/>
    </row>
    <row r="510" spans="1:19" ht="12.75">
      <c r="A510" s="152"/>
      <c r="B510" s="152"/>
      <c r="C510" s="152"/>
      <c r="D510" s="152"/>
      <c r="E510" s="152"/>
      <c r="F510" s="152"/>
      <c r="G510" s="152"/>
      <c r="H510" s="152"/>
      <c r="I510" s="152"/>
      <c r="J510" s="152"/>
      <c r="K510" s="152"/>
      <c r="L510" s="152"/>
      <c r="M510" s="152"/>
      <c r="N510" s="152"/>
      <c r="O510" s="152"/>
      <c r="P510" s="152"/>
      <c r="Q510" s="152"/>
      <c r="R510" s="152"/>
      <c r="S510" s="152"/>
    </row>
    <row r="511" spans="1:19" ht="12.75">
      <c r="A511" s="152"/>
      <c r="B511" s="152"/>
      <c r="C511" s="152"/>
      <c r="D511" s="152"/>
      <c r="E511" s="152"/>
      <c r="F511" s="152"/>
      <c r="G511" s="152"/>
      <c r="H511" s="152"/>
      <c r="I511" s="152"/>
      <c r="J511" s="152"/>
      <c r="K511" s="152"/>
      <c r="L511" s="152"/>
      <c r="M511" s="152"/>
      <c r="N511" s="152"/>
      <c r="O511" s="152"/>
      <c r="P511" s="152"/>
      <c r="Q511" s="152"/>
      <c r="R511" s="152"/>
      <c r="S511" s="152"/>
    </row>
    <row r="512" spans="1:19" ht="12.75">
      <c r="A512" s="152"/>
      <c r="B512" s="152"/>
      <c r="C512" s="152"/>
      <c r="D512" s="152"/>
      <c r="E512" s="152"/>
      <c r="F512" s="152"/>
      <c r="G512" s="152"/>
      <c r="H512" s="152"/>
      <c r="I512" s="152"/>
      <c r="J512" s="152"/>
      <c r="K512" s="152"/>
      <c r="L512" s="152"/>
      <c r="M512" s="152"/>
      <c r="N512" s="152"/>
      <c r="O512" s="152"/>
      <c r="P512" s="152"/>
      <c r="Q512" s="152"/>
      <c r="R512" s="152"/>
      <c r="S512" s="152"/>
    </row>
    <row r="513" spans="1:19" ht="12.75">
      <c r="A513" s="152"/>
      <c r="B513" s="152"/>
      <c r="C513" s="152"/>
      <c r="D513" s="152"/>
      <c r="E513" s="152"/>
      <c r="F513" s="152"/>
      <c r="G513" s="152"/>
      <c r="H513" s="152"/>
      <c r="I513" s="152"/>
      <c r="J513" s="152"/>
      <c r="K513" s="152"/>
      <c r="L513" s="152"/>
      <c r="M513" s="152"/>
      <c r="N513" s="152"/>
      <c r="O513" s="152"/>
      <c r="P513" s="152"/>
      <c r="Q513" s="152"/>
      <c r="R513" s="152"/>
      <c r="S513" s="152"/>
    </row>
    <row r="514" spans="1:19" ht="12.75">
      <c r="A514" s="152"/>
      <c r="B514" s="152"/>
      <c r="C514" s="152"/>
      <c r="D514" s="152"/>
      <c r="E514" s="152"/>
      <c r="F514" s="152"/>
      <c r="G514" s="152"/>
      <c r="H514" s="152"/>
      <c r="I514" s="152"/>
      <c r="J514" s="152"/>
      <c r="K514" s="152"/>
      <c r="L514" s="152"/>
      <c r="M514" s="152"/>
      <c r="N514" s="152"/>
      <c r="O514" s="152"/>
      <c r="P514" s="152"/>
      <c r="Q514" s="152"/>
      <c r="R514" s="152"/>
      <c r="S514" s="152"/>
    </row>
    <row r="515" spans="1:19" ht="12.75">
      <c r="A515" s="152"/>
      <c r="B515" s="152"/>
      <c r="C515" s="152"/>
      <c r="D515" s="152"/>
      <c r="E515" s="152"/>
      <c r="F515" s="152"/>
      <c r="G515" s="152"/>
      <c r="H515" s="152"/>
      <c r="I515" s="152"/>
      <c r="J515" s="152"/>
      <c r="K515" s="152"/>
      <c r="L515" s="152"/>
      <c r="M515" s="152"/>
      <c r="N515" s="152"/>
      <c r="O515" s="152"/>
      <c r="P515" s="152"/>
      <c r="Q515" s="152"/>
      <c r="R515" s="152"/>
      <c r="S515" s="152"/>
    </row>
    <row r="516" spans="1:19" ht="12.75">
      <c r="A516" s="152"/>
      <c r="B516" s="152"/>
      <c r="C516" s="152"/>
      <c r="D516" s="152"/>
      <c r="E516" s="152"/>
      <c r="F516" s="152"/>
      <c r="G516" s="152"/>
      <c r="H516" s="152"/>
      <c r="I516" s="152"/>
      <c r="J516" s="152"/>
      <c r="K516" s="152"/>
      <c r="L516" s="152"/>
      <c r="M516" s="152"/>
      <c r="N516" s="152"/>
      <c r="O516" s="152"/>
      <c r="P516" s="152"/>
      <c r="Q516" s="152"/>
      <c r="R516" s="152"/>
      <c r="S516" s="152"/>
    </row>
    <row r="517" spans="1:19" ht="12.75">
      <c r="A517" s="152"/>
      <c r="B517" s="152"/>
      <c r="C517" s="152"/>
      <c r="D517" s="152"/>
      <c r="E517" s="152"/>
      <c r="F517" s="152"/>
      <c r="G517" s="152"/>
      <c r="H517" s="152"/>
      <c r="I517" s="152"/>
      <c r="J517" s="152"/>
      <c r="K517" s="152"/>
      <c r="L517" s="152"/>
      <c r="M517" s="152"/>
      <c r="N517" s="152"/>
      <c r="O517" s="152"/>
      <c r="P517" s="152"/>
      <c r="Q517" s="152"/>
      <c r="R517" s="152"/>
      <c r="S517" s="152"/>
    </row>
    <row r="518" spans="1:19" ht="12.75">
      <c r="A518" s="152"/>
      <c r="B518" s="152"/>
      <c r="C518" s="152"/>
      <c r="D518" s="152"/>
      <c r="E518" s="152"/>
      <c r="F518" s="152"/>
      <c r="G518" s="152"/>
      <c r="H518" s="152"/>
      <c r="I518" s="152"/>
      <c r="J518" s="152"/>
      <c r="K518" s="152"/>
      <c r="L518" s="152"/>
      <c r="M518" s="152"/>
      <c r="N518" s="152"/>
      <c r="O518" s="152"/>
      <c r="P518" s="152"/>
      <c r="Q518" s="152"/>
      <c r="R518" s="152"/>
      <c r="S518" s="152"/>
    </row>
    <row r="519" spans="1:19" ht="12.75">
      <c r="A519" s="152"/>
      <c r="B519" s="152"/>
      <c r="C519" s="152"/>
      <c r="D519" s="152"/>
      <c r="E519" s="152"/>
      <c r="F519" s="152"/>
      <c r="G519" s="152"/>
      <c r="H519" s="152"/>
      <c r="I519" s="152"/>
      <c r="J519" s="152"/>
      <c r="K519" s="152"/>
      <c r="L519" s="152"/>
      <c r="M519" s="152"/>
      <c r="N519" s="152"/>
      <c r="O519" s="152"/>
      <c r="P519" s="152"/>
      <c r="Q519" s="152"/>
      <c r="R519" s="152"/>
      <c r="S519" s="152"/>
    </row>
    <row r="520" spans="1:19" ht="12.75">
      <c r="A520" s="152"/>
      <c r="B520" s="152"/>
      <c r="C520" s="152"/>
      <c r="D520" s="152"/>
      <c r="E520" s="152"/>
      <c r="F520" s="152"/>
      <c r="G520" s="152"/>
      <c r="H520" s="152"/>
      <c r="I520" s="152"/>
      <c r="J520" s="152"/>
      <c r="K520" s="152"/>
      <c r="L520" s="152"/>
      <c r="M520" s="152"/>
      <c r="N520" s="152"/>
      <c r="O520" s="152"/>
      <c r="P520" s="152"/>
      <c r="Q520" s="152"/>
      <c r="R520" s="152"/>
      <c r="S520" s="152"/>
    </row>
    <row r="521" spans="1:19" ht="12.75">
      <c r="A521" s="152"/>
      <c r="B521" s="152"/>
      <c r="C521" s="152"/>
      <c r="D521" s="152"/>
      <c r="E521" s="152"/>
      <c r="F521" s="152"/>
      <c r="G521" s="152"/>
      <c r="H521" s="152"/>
      <c r="I521" s="152"/>
      <c r="J521" s="152"/>
      <c r="K521" s="152"/>
      <c r="L521" s="152"/>
      <c r="M521" s="152"/>
      <c r="N521" s="152"/>
      <c r="O521" s="152"/>
      <c r="P521" s="152"/>
      <c r="Q521" s="152"/>
      <c r="R521" s="152"/>
      <c r="S521" s="152"/>
    </row>
    <row r="522" spans="1:19" ht="12.75">
      <c r="A522" s="152"/>
      <c r="B522" s="152"/>
      <c r="C522" s="152"/>
      <c r="D522" s="152"/>
      <c r="E522" s="152"/>
      <c r="F522" s="152"/>
      <c r="G522" s="152"/>
      <c r="H522" s="152"/>
      <c r="I522" s="152"/>
      <c r="J522" s="152"/>
      <c r="K522" s="152"/>
      <c r="L522" s="152"/>
      <c r="M522" s="152"/>
      <c r="N522" s="152"/>
      <c r="O522" s="152"/>
      <c r="P522" s="152"/>
      <c r="Q522" s="152"/>
      <c r="R522" s="152"/>
      <c r="S522" s="152"/>
    </row>
    <row r="523" spans="1:19" ht="12.75">
      <c r="A523" s="152"/>
      <c r="B523" s="152"/>
      <c r="C523" s="152"/>
      <c r="D523" s="152"/>
      <c r="E523" s="152"/>
      <c r="F523" s="152"/>
      <c r="G523" s="152"/>
      <c r="H523" s="152"/>
      <c r="I523" s="152"/>
      <c r="J523" s="152"/>
      <c r="K523" s="152"/>
      <c r="L523" s="152"/>
      <c r="M523" s="152"/>
      <c r="N523" s="152"/>
      <c r="O523" s="152"/>
      <c r="P523" s="152"/>
      <c r="Q523" s="152"/>
      <c r="R523" s="152"/>
      <c r="S523" s="152"/>
    </row>
    <row r="524" spans="1:19" ht="12.75">
      <c r="A524" s="152"/>
      <c r="B524" s="152"/>
      <c r="C524" s="152"/>
      <c r="D524" s="152"/>
      <c r="E524" s="152"/>
      <c r="F524" s="152"/>
      <c r="G524" s="152"/>
      <c r="H524" s="152"/>
      <c r="I524" s="152"/>
      <c r="J524" s="152"/>
      <c r="K524" s="152"/>
      <c r="L524" s="152"/>
      <c r="M524" s="152"/>
      <c r="N524" s="152"/>
      <c r="O524" s="152"/>
      <c r="P524" s="152"/>
      <c r="Q524" s="152"/>
      <c r="R524" s="152"/>
      <c r="S524" s="152"/>
    </row>
    <row r="525" spans="1:19" ht="12.75">
      <c r="A525" s="152"/>
      <c r="B525" s="152"/>
      <c r="C525" s="152"/>
      <c r="D525" s="152"/>
      <c r="E525" s="152"/>
      <c r="F525" s="152"/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2"/>
      <c r="R525" s="152"/>
      <c r="S525" s="152"/>
    </row>
    <row r="526" spans="1:19" ht="12.75">
      <c r="A526" s="152"/>
      <c r="B526" s="152"/>
      <c r="C526" s="152"/>
      <c r="D526" s="152"/>
      <c r="E526" s="152"/>
      <c r="F526" s="152"/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2"/>
      <c r="R526" s="152"/>
      <c r="S526" s="152"/>
    </row>
    <row r="527" spans="1:19" ht="12.75">
      <c r="A527" s="152"/>
      <c r="B527" s="152"/>
      <c r="C527" s="152"/>
      <c r="D527" s="152"/>
      <c r="E527" s="152"/>
      <c r="F527" s="152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2"/>
      <c r="R527" s="152"/>
      <c r="S527" s="152"/>
    </row>
    <row r="528" spans="1:19" ht="12.75">
      <c r="A528" s="152"/>
      <c r="B528" s="152"/>
      <c r="C528" s="152"/>
      <c r="D528" s="152"/>
      <c r="E528" s="152"/>
      <c r="F528" s="152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  <c r="R528" s="152"/>
      <c r="S528" s="152"/>
    </row>
    <row r="529" spans="1:19" ht="12.75">
      <c r="A529" s="152"/>
      <c r="B529" s="152"/>
      <c r="C529" s="152"/>
      <c r="D529" s="152"/>
      <c r="E529" s="152"/>
      <c r="F529" s="152"/>
      <c r="G529" s="152"/>
      <c r="H529" s="152"/>
      <c r="I529" s="152"/>
      <c r="J529" s="152"/>
      <c r="K529" s="152"/>
      <c r="L529" s="152"/>
      <c r="M529" s="152"/>
      <c r="N529" s="152"/>
      <c r="O529" s="152"/>
      <c r="P529" s="152"/>
      <c r="Q529" s="152"/>
      <c r="R529" s="152"/>
      <c r="S529" s="152"/>
    </row>
    <row r="530" spans="1:19" ht="12.75">
      <c r="A530" s="152"/>
      <c r="B530" s="152"/>
      <c r="C530" s="152"/>
      <c r="D530" s="152"/>
      <c r="E530" s="152"/>
      <c r="F530" s="152"/>
      <c r="G530" s="152"/>
      <c r="H530" s="152"/>
      <c r="I530" s="152"/>
      <c r="J530" s="152"/>
      <c r="K530" s="152"/>
      <c r="L530" s="152"/>
      <c r="M530" s="152"/>
      <c r="N530" s="152"/>
      <c r="O530" s="152"/>
      <c r="P530" s="152"/>
      <c r="Q530" s="152"/>
      <c r="R530" s="152"/>
      <c r="S530" s="152"/>
    </row>
    <row r="531" spans="1:19" ht="12.75">
      <c r="A531" s="152"/>
      <c r="B531" s="152"/>
      <c r="C531" s="152"/>
      <c r="D531" s="152"/>
      <c r="E531" s="152"/>
      <c r="F531" s="152"/>
      <c r="G531" s="152"/>
      <c r="H531" s="152"/>
      <c r="I531" s="152"/>
      <c r="J531" s="152"/>
      <c r="K531" s="152"/>
      <c r="L531" s="152"/>
      <c r="M531" s="152"/>
      <c r="N531" s="152"/>
      <c r="O531" s="152"/>
      <c r="P531" s="152"/>
      <c r="Q531" s="152"/>
      <c r="R531" s="152"/>
      <c r="S531" s="152"/>
    </row>
    <row r="532" spans="1:19" ht="12.75">
      <c r="A532" s="152"/>
      <c r="B532" s="152"/>
      <c r="C532" s="152"/>
      <c r="D532" s="152"/>
      <c r="E532" s="152"/>
      <c r="F532" s="152"/>
      <c r="G532" s="152"/>
      <c r="H532" s="152"/>
      <c r="I532" s="152"/>
      <c r="J532" s="152"/>
      <c r="K532" s="152"/>
      <c r="L532" s="152"/>
      <c r="M532" s="152"/>
      <c r="N532" s="152"/>
      <c r="O532" s="152"/>
      <c r="P532" s="152"/>
      <c r="Q532" s="152"/>
      <c r="R532" s="152"/>
      <c r="S532" s="152"/>
    </row>
    <row r="533" spans="1:19" ht="12.75">
      <c r="A533" s="152"/>
      <c r="B533" s="152"/>
      <c r="C533" s="152"/>
      <c r="D533" s="152"/>
      <c r="E533" s="152"/>
      <c r="F533" s="152"/>
      <c r="G533" s="152"/>
      <c r="H533" s="152"/>
      <c r="I533" s="152"/>
      <c r="J533" s="152"/>
      <c r="K533" s="152"/>
      <c r="L533" s="152"/>
      <c r="M533" s="152"/>
      <c r="N533" s="152"/>
      <c r="O533" s="152"/>
      <c r="P533" s="152"/>
      <c r="Q533" s="152"/>
      <c r="R533" s="152"/>
      <c r="S533" s="152"/>
    </row>
    <row r="534" spans="1:19" ht="12.75">
      <c r="A534" s="152"/>
      <c r="B534" s="152"/>
      <c r="C534" s="152"/>
      <c r="D534" s="152"/>
      <c r="E534" s="152"/>
      <c r="F534" s="152"/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2"/>
      <c r="R534" s="152"/>
      <c r="S534" s="152"/>
    </row>
    <row r="535" spans="1:19" ht="12.75">
      <c r="A535" s="152"/>
      <c r="B535" s="152"/>
      <c r="C535" s="152"/>
      <c r="D535" s="152"/>
      <c r="E535" s="152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  <c r="R535" s="152"/>
      <c r="S535" s="152"/>
    </row>
    <row r="536" spans="1:19" ht="12.75">
      <c r="A536" s="152"/>
      <c r="B536" s="152"/>
      <c r="C536" s="152"/>
      <c r="D536" s="152"/>
      <c r="E536" s="152"/>
      <c r="F536" s="152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Q536" s="152"/>
      <c r="R536" s="152"/>
      <c r="S536" s="152"/>
    </row>
    <row r="537" spans="1:19" ht="12.75">
      <c r="A537" s="152"/>
      <c r="B537" s="152"/>
      <c r="C537" s="152"/>
      <c r="D537" s="152"/>
      <c r="E537" s="152"/>
      <c r="F537" s="152"/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  <c r="R537" s="152"/>
      <c r="S537" s="152"/>
    </row>
    <row r="538" spans="1:19" ht="12.75">
      <c r="A538" s="152"/>
      <c r="B538" s="152"/>
      <c r="C538" s="152"/>
      <c r="D538" s="152"/>
      <c r="E538" s="152"/>
      <c r="F538" s="152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  <c r="R538" s="152"/>
      <c r="S538" s="152"/>
    </row>
    <row r="539" spans="1:19" ht="12.75">
      <c r="A539" s="152"/>
      <c r="B539" s="152"/>
      <c r="C539" s="152"/>
      <c r="D539" s="152"/>
      <c r="E539" s="152"/>
      <c r="F539" s="152"/>
      <c r="G539" s="152"/>
      <c r="H539" s="152"/>
      <c r="I539" s="152"/>
      <c r="J539" s="152"/>
      <c r="K539" s="152"/>
      <c r="L539" s="152"/>
      <c r="M539" s="152"/>
      <c r="N539" s="152"/>
      <c r="O539" s="152"/>
      <c r="P539" s="152"/>
      <c r="Q539" s="152"/>
      <c r="R539" s="152"/>
      <c r="S539" s="152"/>
    </row>
    <row r="540" spans="1:19" ht="12.75">
      <c r="A540" s="152"/>
      <c r="B540" s="152"/>
      <c r="C540" s="152"/>
      <c r="D540" s="152"/>
      <c r="E540" s="152"/>
      <c r="F540" s="152"/>
      <c r="G540" s="152"/>
      <c r="H540" s="152"/>
      <c r="I540" s="152"/>
      <c r="J540" s="152"/>
      <c r="K540" s="152"/>
      <c r="L540" s="152"/>
      <c r="M540" s="152"/>
      <c r="N540" s="152"/>
      <c r="O540" s="152"/>
      <c r="P540" s="152"/>
      <c r="Q540" s="152"/>
      <c r="R540" s="152"/>
      <c r="S540" s="152"/>
    </row>
    <row r="541" spans="1:19" ht="12.75">
      <c r="A541" s="152"/>
      <c r="B541" s="152"/>
      <c r="C541" s="152"/>
      <c r="D541" s="152"/>
      <c r="E541" s="152"/>
      <c r="F541" s="152"/>
      <c r="G541" s="152"/>
      <c r="H541" s="152"/>
      <c r="I541" s="152"/>
      <c r="J541" s="152"/>
      <c r="K541" s="152"/>
      <c r="L541" s="152"/>
      <c r="M541" s="152"/>
      <c r="N541" s="152"/>
      <c r="O541" s="152"/>
      <c r="P541" s="152"/>
      <c r="Q541" s="152"/>
      <c r="R541" s="152"/>
      <c r="S541" s="152"/>
    </row>
    <row r="542" spans="1:19" ht="12.75">
      <c r="A542" s="152"/>
      <c r="B542" s="152"/>
      <c r="C542" s="152"/>
      <c r="D542" s="152"/>
      <c r="E542" s="152"/>
      <c r="F542" s="152"/>
      <c r="G542" s="152"/>
      <c r="H542" s="152"/>
      <c r="I542" s="152"/>
      <c r="J542" s="152"/>
      <c r="K542" s="152"/>
      <c r="L542" s="152"/>
      <c r="M542" s="152"/>
      <c r="N542" s="152"/>
      <c r="O542" s="152"/>
      <c r="P542" s="152"/>
      <c r="Q542" s="152"/>
      <c r="R542" s="152"/>
      <c r="S542" s="152"/>
    </row>
    <row r="543" spans="1:19" ht="12.75">
      <c r="A543" s="152"/>
      <c r="B543" s="152"/>
      <c r="C543" s="152"/>
      <c r="D543" s="152"/>
      <c r="E543" s="152"/>
      <c r="F543" s="152"/>
      <c r="G543" s="152"/>
      <c r="H543" s="152"/>
      <c r="I543" s="152"/>
      <c r="J543" s="152"/>
      <c r="K543" s="152"/>
      <c r="L543" s="152"/>
      <c r="M543" s="152"/>
      <c r="N543" s="152"/>
      <c r="O543" s="152"/>
      <c r="P543" s="152"/>
      <c r="Q543" s="152"/>
      <c r="R543" s="152"/>
      <c r="S543" s="152"/>
    </row>
    <row r="544" spans="1:19" ht="12.75">
      <c r="A544" s="152"/>
      <c r="B544" s="152"/>
      <c r="C544" s="152"/>
      <c r="D544" s="152"/>
      <c r="E544" s="152"/>
      <c r="F544" s="152"/>
      <c r="G544" s="152"/>
      <c r="H544" s="152"/>
      <c r="I544" s="152"/>
      <c r="J544" s="152"/>
      <c r="K544" s="152"/>
      <c r="L544" s="152"/>
      <c r="M544" s="152"/>
      <c r="N544" s="152"/>
      <c r="O544" s="152"/>
      <c r="P544" s="152"/>
      <c r="Q544" s="152"/>
      <c r="R544" s="152"/>
      <c r="S544" s="152"/>
    </row>
    <row r="545" spans="1:19" ht="12.75">
      <c r="A545" s="152"/>
      <c r="B545" s="152"/>
      <c r="C545" s="152"/>
      <c r="D545" s="152"/>
      <c r="E545" s="152"/>
      <c r="F545" s="152"/>
      <c r="G545" s="152"/>
      <c r="H545" s="152"/>
      <c r="I545" s="152"/>
      <c r="J545" s="152"/>
      <c r="K545" s="152"/>
      <c r="L545" s="152"/>
      <c r="M545" s="152"/>
      <c r="N545" s="152"/>
      <c r="O545" s="152"/>
      <c r="P545" s="152"/>
      <c r="Q545" s="152"/>
      <c r="R545" s="152"/>
      <c r="S545" s="152"/>
    </row>
    <row r="546" spans="1:19" ht="12.75">
      <c r="A546" s="152"/>
      <c r="B546" s="152"/>
      <c r="C546" s="152"/>
      <c r="D546" s="152"/>
      <c r="E546" s="152"/>
      <c r="F546" s="152"/>
      <c r="G546" s="152"/>
      <c r="H546" s="152"/>
      <c r="I546" s="152"/>
      <c r="J546" s="152"/>
      <c r="K546" s="152"/>
      <c r="L546" s="152"/>
      <c r="M546" s="152"/>
      <c r="N546" s="152"/>
      <c r="O546" s="152"/>
      <c r="P546" s="152"/>
      <c r="Q546" s="152"/>
      <c r="R546" s="152"/>
      <c r="S546" s="152"/>
    </row>
    <row r="547" spans="1:19" ht="12.75">
      <c r="A547" s="152"/>
      <c r="B547" s="152"/>
      <c r="C547" s="152"/>
      <c r="D547" s="152"/>
      <c r="E547" s="152"/>
      <c r="F547" s="152"/>
      <c r="G547" s="152"/>
      <c r="H547" s="152"/>
      <c r="I547" s="152"/>
      <c r="J547" s="152"/>
      <c r="K547" s="152"/>
      <c r="L547" s="152"/>
      <c r="M547" s="152"/>
      <c r="N547" s="152"/>
      <c r="O547" s="152"/>
      <c r="P547" s="152"/>
      <c r="Q547" s="152"/>
      <c r="R547" s="152"/>
      <c r="S547" s="152"/>
    </row>
    <row r="548" spans="1:19" ht="12.75">
      <c r="A548" s="152"/>
      <c r="B548" s="152"/>
      <c r="C548" s="152"/>
      <c r="D548" s="152"/>
      <c r="E548" s="152"/>
      <c r="F548" s="152"/>
      <c r="G548" s="152"/>
      <c r="H548" s="152"/>
      <c r="I548" s="152"/>
      <c r="J548" s="152"/>
      <c r="K548" s="152"/>
      <c r="L548" s="152"/>
      <c r="M548" s="152"/>
      <c r="N548" s="152"/>
      <c r="O548" s="152"/>
      <c r="P548" s="152"/>
      <c r="Q548" s="152"/>
      <c r="R548" s="152"/>
      <c r="S548" s="152"/>
    </row>
    <row r="549" spans="1:19" ht="12.75">
      <c r="A549" s="152"/>
      <c r="B549" s="152"/>
      <c r="C549" s="152"/>
      <c r="D549" s="152"/>
      <c r="E549" s="152"/>
      <c r="F549" s="152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  <c r="S549" s="152"/>
    </row>
    <row r="550" spans="1:19" ht="12.75">
      <c r="A550" s="152"/>
      <c r="B550" s="152"/>
      <c r="C550" s="152"/>
      <c r="D550" s="152"/>
      <c r="E550" s="152"/>
      <c r="F550" s="152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  <c r="S550" s="152"/>
    </row>
    <row r="551" spans="1:19" ht="12.75">
      <c r="A551" s="152"/>
      <c r="B551" s="152"/>
      <c r="C551" s="152"/>
      <c r="D551" s="152"/>
      <c r="E551" s="152"/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  <c r="S551" s="152"/>
    </row>
    <row r="552" spans="1:19" ht="12.75">
      <c r="A552" s="152"/>
      <c r="B552" s="152"/>
      <c r="C552" s="152"/>
      <c r="D552" s="152"/>
      <c r="E552" s="152"/>
      <c r="F552" s="152"/>
      <c r="G552" s="152"/>
      <c r="H552" s="152"/>
      <c r="I552" s="152"/>
      <c r="J552" s="152"/>
      <c r="K552" s="152"/>
      <c r="L552" s="152"/>
      <c r="M552" s="152"/>
      <c r="N552" s="152"/>
      <c r="O552" s="152"/>
      <c r="P552" s="152"/>
      <c r="Q552" s="152"/>
      <c r="R552" s="152"/>
      <c r="S552" s="152"/>
    </row>
    <row r="553" spans="1:19" ht="12.75">
      <c r="A553" s="152"/>
      <c r="B553" s="152"/>
      <c r="C553" s="152"/>
      <c r="D553" s="152"/>
      <c r="E553" s="152"/>
      <c r="F553" s="152"/>
      <c r="G553" s="152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  <c r="R553" s="152"/>
      <c r="S553" s="152"/>
    </row>
    <row r="554" spans="1:19" ht="12.75">
      <c r="A554" s="152"/>
      <c r="B554" s="152"/>
      <c r="C554" s="152"/>
      <c r="D554" s="152"/>
      <c r="E554" s="152"/>
      <c r="F554" s="152"/>
      <c r="G554" s="152"/>
      <c r="H554" s="152"/>
      <c r="I554" s="152"/>
      <c r="J554" s="152"/>
      <c r="K554" s="152"/>
      <c r="L554" s="152"/>
      <c r="M554" s="152"/>
      <c r="N554" s="152"/>
      <c r="O554" s="152"/>
      <c r="P554" s="152"/>
      <c r="Q554" s="152"/>
      <c r="R554" s="152"/>
      <c r="S554" s="152"/>
    </row>
    <row r="555" spans="1:19" ht="12.75">
      <c r="A555" s="152"/>
      <c r="B555" s="152"/>
      <c r="C555" s="152"/>
      <c r="D555" s="152"/>
      <c r="E555" s="152"/>
      <c r="F555" s="152"/>
      <c r="G555" s="152"/>
      <c r="H555" s="152"/>
      <c r="I555" s="152"/>
      <c r="J555" s="152"/>
      <c r="K555" s="152"/>
      <c r="L555" s="152"/>
      <c r="M555" s="152"/>
      <c r="N555" s="152"/>
      <c r="O555" s="152"/>
      <c r="P555" s="152"/>
      <c r="Q555" s="152"/>
      <c r="R555" s="152"/>
      <c r="S555" s="152"/>
    </row>
    <row r="556" spans="1:19" ht="12.75">
      <c r="A556" s="152"/>
      <c r="B556" s="152"/>
      <c r="C556" s="152"/>
      <c r="D556" s="152"/>
      <c r="E556" s="152"/>
      <c r="F556" s="152"/>
      <c r="G556" s="152"/>
      <c r="H556" s="152"/>
      <c r="I556" s="152"/>
      <c r="J556" s="152"/>
      <c r="K556" s="152"/>
      <c r="L556" s="152"/>
      <c r="M556" s="152"/>
      <c r="N556" s="152"/>
      <c r="O556" s="152"/>
      <c r="P556" s="152"/>
      <c r="Q556" s="152"/>
      <c r="R556" s="152"/>
      <c r="S556" s="152"/>
    </row>
    <row r="557" spans="1:19" ht="12.75">
      <c r="A557" s="152"/>
      <c r="B557" s="152"/>
      <c r="C557" s="152"/>
      <c r="D557" s="152"/>
      <c r="E557" s="152"/>
      <c r="F557" s="152"/>
      <c r="G557" s="152"/>
      <c r="H557" s="152"/>
      <c r="I557" s="152"/>
      <c r="J557" s="152"/>
      <c r="K557" s="152"/>
      <c r="L557" s="152"/>
      <c r="M557" s="152"/>
      <c r="N557" s="152"/>
      <c r="O557" s="152"/>
      <c r="P557" s="152"/>
      <c r="Q557" s="152"/>
      <c r="R557" s="152"/>
      <c r="S557" s="152"/>
    </row>
    <row r="558" spans="1:19" ht="12.75">
      <c r="A558" s="152"/>
      <c r="B558" s="152"/>
      <c r="C558" s="152"/>
      <c r="D558" s="152"/>
      <c r="E558" s="152"/>
      <c r="F558" s="152"/>
      <c r="G558" s="152"/>
      <c r="H558" s="152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  <c r="S558" s="152"/>
    </row>
    <row r="559" spans="1:19" ht="12.75">
      <c r="A559" s="152"/>
      <c r="B559" s="152"/>
      <c r="C559" s="152"/>
      <c r="D559" s="152"/>
      <c r="E559" s="152"/>
      <c r="F559" s="152"/>
      <c r="G559" s="152"/>
      <c r="H559" s="152"/>
      <c r="I559" s="152"/>
      <c r="J559" s="152"/>
      <c r="K559" s="152"/>
      <c r="L559" s="152"/>
      <c r="M559" s="152"/>
      <c r="N559" s="152"/>
      <c r="O559" s="152"/>
      <c r="P559" s="152"/>
      <c r="Q559" s="152"/>
      <c r="R559" s="152"/>
      <c r="S559" s="152"/>
    </row>
    <row r="560" spans="1:19" ht="12.75">
      <c r="A560" s="152"/>
      <c r="B560" s="152"/>
      <c r="C560" s="152"/>
      <c r="D560" s="152"/>
      <c r="E560" s="152"/>
      <c r="F560" s="152"/>
      <c r="G560" s="152"/>
      <c r="H560" s="152"/>
      <c r="I560" s="152"/>
      <c r="J560" s="152"/>
      <c r="K560" s="152"/>
      <c r="L560" s="152"/>
      <c r="M560" s="152"/>
      <c r="N560" s="152"/>
      <c r="O560" s="152"/>
      <c r="P560" s="152"/>
      <c r="Q560" s="152"/>
      <c r="R560" s="152"/>
      <c r="S560" s="152"/>
    </row>
    <row r="561" spans="1:19" ht="12.75">
      <c r="A561" s="152"/>
      <c r="B561" s="152"/>
      <c r="C561" s="152"/>
      <c r="D561" s="152"/>
      <c r="E561" s="152"/>
      <c r="F561" s="152"/>
      <c r="G561" s="152"/>
      <c r="H561" s="152"/>
      <c r="I561" s="152"/>
      <c r="J561" s="152"/>
      <c r="K561" s="152"/>
      <c r="L561" s="152"/>
      <c r="M561" s="152"/>
      <c r="N561" s="152"/>
      <c r="O561" s="152"/>
      <c r="P561" s="152"/>
      <c r="Q561" s="152"/>
      <c r="R561" s="152"/>
      <c r="S561" s="152"/>
    </row>
    <row r="562" spans="1:19" ht="12.75">
      <c r="A562" s="152"/>
      <c r="B562" s="152"/>
      <c r="C562" s="152"/>
      <c r="D562" s="152"/>
      <c r="E562" s="152"/>
      <c r="F562" s="152"/>
      <c r="G562" s="152"/>
      <c r="H562" s="152"/>
      <c r="I562" s="152"/>
      <c r="J562" s="152"/>
      <c r="K562" s="152"/>
      <c r="L562" s="152"/>
      <c r="M562" s="152"/>
      <c r="N562" s="152"/>
      <c r="O562" s="152"/>
      <c r="P562" s="152"/>
      <c r="Q562" s="152"/>
      <c r="R562" s="152"/>
      <c r="S562" s="152"/>
    </row>
    <row r="563" spans="1:19" ht="12.75">
      <c r="A563" s="152"/>
      <c r="B563" s="152"/>
      <c r="C563" s="152"/>
      <c r="D563" s="152"/>
      <c r="E563" s="152"/>
      <c r="F563" s="152"/>
      <c r="G563" s="152"/>
      <c r="H563" s="152"/>
      <c r="I563" s="152"/>
      <c r="J563" s="152"/>
      <c r="K563" s="152"/>
      <c r="L563" s="152"/>
      <c r="M563" s="152"/>
      <c r="N563" s="152"/>
      <c r="O563" s="152"/>
      <c r="P563" s="152"/>
      <c r="Q563" s="152"/>
      <c r="R563" s="152"/>
      <c r="S563" s="152"/>
    </row>
    <row r="564" spans="1:19" ht="12.75">
      <c r="A564" s="152"/>
      <c r="B564" s="152"/>
      <c r="C564" s="152"/>
      <c r="D564" s="152"/>
      <c r="E564" s="152"/>
      <c r="F564" s="152"/>
      <c r="G564" s="152"/>
      <c r="H564" s="152"/>
      <c r="I564" s="152"/>
      <c r="J564" s="152"/>
      <c r="K564" s="152"/>
      <c r="L564" s="152"/>
      <c r="M564" s="152"/>
      <c r="N564" s="152"/>
      <c r="O564" s="152"/>
      <c r="P564" s="152"/>
      <c r="Q564" s="152"/>
      <c r="R564" s="152"/>
      <c r="S564" s="152"/>
    </row>
    <row r="565" spans="1:19" ht="12.75">
      <c r="A565" s="152"/>
      <c r="B565" s="152"/>
      <c r="C565" s="152"/>
      <c r="D565" s="152"/>
      <c r="E565" s="152"/>
      <c r="F565" s="152"/>
      <c r="G565" s="152"/>
      <c r="H565" s="152"/>
      <c r="I565" s="152"/>
      <c r="J565" s="152"/>
      <c r="K565" s="152"/>
      <c r="L565" s="152"/>
      <c r="M565" s="152"/>
      <c r="N565" s="152"/>
      <c r="O565" s="152"/>
      <c r="P565" s="152"/>
      <c r="Q565" s="152"/>
      <c r="R565" s="152"/>
      <c r="S565" s="152"/>
    </row>
    <row r="566" spans="1:19" ht="12.75">
      <c r="A566" s="152"/>
      <c r="B566" s="152"/>
      <c r="C566" s="152"/>
      <c r="D566" s="152"/>
      <c r="E566" s="152"/>
      <c r="F566" s="152"/>
      <c r="G566" s="152"/>
      <c r="H566" s="152"/>
      <c r="I566" s="152"/>
      <c r="J566" s="152"/>
      <c r="K566" s="152"/>
      <c r="L566" s="152"/>
      <c r="M566" s="152"/>
      <c r="N566" s="152"/>
      <c r="O566" s="152"/>
      <c r="P566" s="152"/>
      <c r="Q566" s="152"/>
      <c r="R566" s="152"/>
      <c r="S566" s="152"/>
    </row>
    <row r="567" spans="1:19" ht="12.75">
      <c r="A567" s="152"/>
      <c r="B567" s="152"/>
      <c r="C567" s="152"/>
      <c r="D567" s="152"/>
      <c r="E567" s="152"/>
      <c r="F567" s="152"/>
      <c r="G567" s="152"/>
      <c r="H567" s="152"/>
      <c r="I567" s="152"/>
      <c r="J567" s="152"/>
      <c r="K567" s="152"/>
      <c r="L567" s="152"/>
      <c r="M567" s="152"/>
      <c r="N567" s="152"/>
      <c r="O567" s="152"/>
      <c r="P567" s="152"/>
      <c r="Q567" s="152"/>
      <c r="R567" s="152"/>
      <c r="S567" s="152"/>
    </row>
    <row r="568" spans="1:19" ht="12.75">
      <c r="A568" s="152"/>
      <c r="B568" s="152"/>
      <c r="C568" s="152"/>
      <c r="D568" s="152"/>
      <c r="E568" s="152"/>
      <c r="F568" s="152"/>
      <c r="G568" s="152"/>
      <c r="H568" s="152"/>
      <c r="I568" s="152"/>
      <c r="J568" s="152"/>
      <c r="K568" s="152"/>
      <c r="L568" s="152"/>
      <c r="M568" s="152"/>
      <c r="N568" s="152"/>
      <c r="O568" s="152"/>
      <c r="P568" s="152"/>
      <c r="Q568" s="152"/>
      <c r="R568" s="152"/>
      <c r="S568" s="152"/>
    </row>
    <row r="569" spans="1:19" ht="12.75">
      <c r="A569" s="152"/>
      <c r="B569" s="152"/>
      <c r="C569" s="152"/>
      <c r="D569" s="152"/>
      <c r="E569" s="152"/>
      <c r="F569" s="152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  <c r="R569" s="152"/>
      <c r="S569" s="152"/>
    </row>
    <row r="570" spans="1:19" ht="12.75">
      <c r="A570" s="152"/>
      <c r="B570" s="152"/>
      <c r="C570" s="152"/>
      <c r="D570" s="152"/>
      <c r="E570" s="152"/>
      <c r="F570" s="152"/>
      <c r="G570" s="152"/>
      <c r="H570" s="152"/>
      <c r="I570" s="152"/>
      <c r="J570" s="152"/>
      <c r="K570" s="152"/>
      <c r="L570" s="152"/>
      <c r="M570" s="152"/>
      <c r="N570" s="152"/>
      <c r="O570" s="152"/>
      <c r="P570" s="152"/>
      <c r="Q570" s="152"/>
      <c r="R570" s="152"/>
      <c r="S570" s="152"/>
    </row>
    <row r="571" spans="1:19" ht="12.75">
      <c r="A571" s="152"/>
      <c r="B571" s="152"/>
      <c r="C571" s="152"/>
      <c r="D571" s="152"/>
      <c r="E571" s="152"/>
      <c r="F571" s="152"/>
      <c r="G571" s="152"/>
      <c r="H571" s="152"/>
      <c r="I571" s="152"/>
      <c r="J571" s="152"/>
      <c r="K571" s="152"/>
      <c r="L571" s="152"/>
      <c r="M571" s="152"/>
      <c r="N571" s="152"/>
      <c r="O571" s="152"/>
      <c r="P571" s="152"/>
      <c r="Q571" s="152"/>
      <c r="R571" s="152"/>
      <c r="S571" s="152"/>
    </row>
    <row r="572" spans="1:19" ht="12.75">
      <c r="A572" s="152"/>
      <c r="B572" s="152"/>
      <c r="C572" s="152"/>
      <c r="D572" s="152"/>
      <c r="E572" s="152"/>
      <c r="F572" s="152"/>
      <c r="G572" s="152"/>
      <c r="H572" s="152"/>
      <c r="I572" s="152"/>
      <c r="J572" s="152"/>
      <c r="K572" s="152"/>
      <c r="L572" s="152"/>
      <c r="M572" s="152"/>
      <c r="N572" s="152"/>
      <c r="O572" s="152"/>
      <c r="P572" s="152"/>
      <c r="Q572" s="152"/>
      <c r="R572" s="152"/>
      <c r="S572" s="152"/>
    </row>
    <row r="573" spans="1:19" ht="12.75">
      <c r="A573" s="152"/>
      <c r="B573" s="152"/>
      <c r="C573" s="152"/>
      <c r="D573" s="152"/>
      <c r="E573" s="152"/>
      <c r="F573" s="152"/>
      <c r="G573" s="152"/>
      <c r="H573" s="152"/>
      <c r="I573" s="152"/>
      <c r="J573" s="152"/>
      <c r="K573" s="152"/>
      <c r="L573" s="152"/>
      <c r="M573" s="152"/>
      <c r="N573" s="152"/>
      <c r="O573" s="152"/>
      <c r="P573" s="152"/>
      <c r="Q573" s="152"/>
      <c r="R573" s="152"/>
      <c r="S573" s="152"/>
    </row>
    <row r="574" spans="1:19" ht="12.75">
      <c r="A574" s="152"/>
      <c r="B574" s="152"/>
      <c r="C574" s="152"/>
      <c r="D574" s="152"/>
      <c r="E574" s="152"/>
      <c r="F574" s="152"/>
      <c r="G574" s="152"/>
      <c r="H574" s="152"/>
      <c r="I574" s="152"/>
      <c r="J574" s="152"/>
      <c r="K574" s="152"/>
      <c r="L574" s="152"/>
      <c r="M574" s="152"/>
      <c r="N574" s="152"/>
      <c r="O574" s="152"/>
      <c r="P574" s="152"/>
      <c r="Q574" s="152"/>
      <c r="R574" s="152"/>
      <c r="S574" s="152"/>
    </row>
    <row r="575" spans="1:19" ht="12.75">
      <c r="A575" s="152"/>
      <c r="B575" s="152"/>
      <c r="C575" s="152"/>
      <c r="D575" s="152"/>
      <c r="E575" s="152"/>
      <c r="F575" s="152"/>
      <c r="G575" s="152"/>
      <c r="H575" s="152"/>
      <c r="I575" s="152"/>
      <c r="J575" s="152"/>
      <c r="K575" s="152"/>
      <c r="L575" s="152"/>
      <c r="M575" s="152"/>
      <c r="N575" s="152"/>
      <c r="O575" s="152"/>
      <c r="P575" s="152"/>
      <c r="Q575" s="152"/>
      <c r="R575" s="152"/>
      <c r="S575" s="152"/>
    </row>
    <row r="576" spans="1:19" ht="12.75">
      <c r="A576" s="152"/>
      <c r="B576" s="152"/>
      <c r="C576" s="152"/>
      <c r="D576" s="152"/>
      <c r="E576" s="152"/>
      <c r="F576" s="152"/>
      <c r="G576" s="152"/>
      <c r="H576" s="152"/>
      <c r="I576" s="152"/>
      <c r="J576" s="152"/>
      <c r="K576" s="152"/>
      <c r="L576" s="152"/>
      <c r="M576" s="152"/>
      <c r="N576" s="152"/>
      <c r="O576" s="152"/>
      <c r="P576" s="152"/>
      <c r="Q576" s="152"/>
      <c r="R576" s="152"/>
      <c r="S576" s="152"/>
    </row>
    <row r="577" spans="1:19" ht="12.75">
      <c r="A577" s="152"/>
      <c r="B577" s="152"/>
      <c r="C577" s="152"/>
      <c r="D577" s="152"/>
      <c r="E577" s="152"/>
      <c r="F577" s="152"/>
      <c r="G577" s="152"/>
      <c r="H577" s="152"/>
      <c r="I577" s="152"/>
      <c r="J577" s="152"/>
      <c r="K577" s="152"/>
      <c r="L577" s="152"/>
      <c r="M577" s="152"/>
      <c r="N577" s="152"/>
      <c r="O577" s="152"/>
      <c r="P577" s="152"/>
      <c r="Q577" s="152"/>
      <c r="R577" s="152"/>
      <c r="S577" s="152"/>
    </row>
    <row r="578" spans="1:19" ht="12.75">
      <c r="A578" s="152"/>
      <c r="B578" s="152"/>
      <c r="C578" s="152"/>
      <c r="D578" s="152"/>
      <c r="E578" s="152"/>
      <c r="F578" s="152"/>
      <c r="G578" s="152"/>
      <c r="H578" s="152"/>
      <c r="I578" s="152"/>
      <c r="J578" s="152"/>
      <c r="K578" s="152"/>
      <c r="L578" s="152"/>
      <c r="M578" s="152"/>
      <c r="N578" s="152"/>
      <c r="O578" s="152"/>
      <c r="P578" s="152"/>
      <c r="Q578" s="152"/>
      <c r="R578" s="152"/>
      <c r="S578" s="152"/>
    </row>
    <row r="579" spans="1:19" ht="12.75">
      <c r="A579" s="152"/>
      <c r="B579" s="152"/>
      <c r="C579" s="152"/>
      <c r="D579" s="152"/>
      <c r="E579" s="152"/>
      <c r="F579" s="152"/>
      <c r="G579" s="152"/>
      <c r="H579" s="152"/>
      <c r="I579" s="152"/>
      <c r="J579" s="152"/>
      <c r="K579" s="152"/>
      <c r="L579" s="152"/>
      <c r="M579" s="152"/>
      <c r="N579" s="152"/>
      <c r="O579" s="152"/>
      <c r="P579" s="152"/>
      <c r="Q579" s="152"/>
      <c r="R579" s="152"/>
      <c r="S579" s="152"/>
    </row>
    <row r="580" spans="1:19" ht="12.75">
      <c r="A580" s="152"/>
      <c r="B580" s="152"/>
      <c r="C580" s="152"/>
      <c r="D580" s="152"/>
      <c r="E580" s="152"/>
      <c r="F580" s="152"/>
      <c r="G580" s="152"/>
      <c r="H580" s="152"/>
      <c r="I580" s="152"/>
      <c r="J580" s="152"/>
      <c r="K580" s="152"/>
      <c r="L580" s="152"/>
      <c r="M580" s="152"/>
      <c r="N580" s="152"/>
      <c r="O580" s="152"/>
      <c r="P580" s="152"/>
      <c r="Q580" s="152"/>
      <c r="R580" s="152"/>
      <c r="S580" s="152"/>
    </row>
    <row r="581" spans="1:19" ht="12.75">
      <c r="A581" s="152"/>
      <c r="B581" s="152"/>
      <c r="C581" s="152"/>
      <c r="D581" s="152"/>
      <c r="E581" s="152"/>
      <c r="F581" s="152"/>
      <c r="G581" s="152"/>
      <c r="H581" s="152"/>
      <c r="I581" s="152"/>
      <c r="J581" s="152"/>
      <c r="K581" s="152"/>
      <c r="L581" s="152"/>
      <c r="M581" s="152"/>
      <c r="N581" s="152"/>
      <c r="O581" s="152"/>
      <c r="P581" s="152"/>
      <c r="Q581" s="152"/>
      <c r="R581" s="152"/>
      <c r="S581" s="152"/>
    </row>
    <row r="582" spans="1:19" ht="12.75">
      <c r="A582" s="152"/>
      <c r="B582" s="152"/>
      <c r="C582" s="152"/>
      <c r="D582" s="152"/>
      <c r="E582" s="152"/>
      <c r="F582" s="152"/>
      <c r="G582" s="152"/>
      <c r="H582" s="152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  <c r="S582" s="152"/>
    </row>
    <row r="583" spans="1:19" ht="12.75">
      <c r="A583" s="152"/>
      <c r="B583" s="152"/>
      <c r="C583" s="152"/>
      <c r="D583" s="152"/>
      <c r="E583" s="152"/>
      <c r="F583" s="152"/>
      <c r="G583" s="152"/>
      <c r="H583" s="152"/>
      <c r="I583" s="152"/>
      <c r="J583" s="152"/>
      <c r="K583" s="152"/>
      <c r="L583" s="152"/>
      <c r="M583" s="152"/>
      <c r="N583" s="152"/>
      <c r="O583" s="152"/>
      <c r="P583" s="152"/>
      <c r="Q583" s="152"/>
      <c r="R583" s="152"/>
      <c r="S583" s="152"/>
    </row>
    <row r="584" spans="1:19" ht="12.75">
      <c r="A584" s="152"/>
      <c r="B584" s="152"/>
      <c r="C584" s="152"/>
      <c r="D584" s="152"/>
      <c r="E584" s="152"/>
      <c r="F584" s="152"/>
      <c r="G584" s="152"/>
      <c r="H584" s="152"/>
      <c r="I584" s="152"/>
      <c r="J584" s="152"/>
      <c r="K584" s="152"/>
      <c r="L584" s="152"/>
      <c r="M584" s="152"/>
      <c r="N584" s="152"/>
      <c r="O584" s="152"/>
      <c r="P584" s="152"/>
      <c r="Q584" s="152"/>
      <c r="R584" s="152"/>
      <c r="S584" s="152"/>
    </row>
    <row r="585" spans="1:19" ht="12.75">
      <c r="A585" s="152"/>
      <c r="B585" s="152"/>
      <c r="C585" s="152"/>
      <c r="D585" s="152"/>
      <c r="E585" s="152"/>
      <c r="F585" s="152"/>
      <c r="G585" s="152"/>
      <c r="H585" s="152"/>
      <c r="I585" s="152"/>
      <c r="J585" s="152"/>
      <c r="K585" s="152"/>
      <c r="L585" s="152"/>
      <c r="M585" s="152"/>
      <c r="N585" s="152"/>
      <c r="O585" s="152"/>
      <c r="P585" s="152"/>
      <c r="Q585" s="152"/>
      <c r="R585" s="152"/>
      <c r="S585" s="152"/>
    </row>
    <row r="586" spans="1:19" ht="12.75">
      <c r="A586" s="152"/>
      <c r="B586" s="152"/>
      <c r="C586" s="152"/>
      <c r="D586" s="152"/>
      <c r="E586" s="152"/>
      <c r="F586" s="152"/>
      <c r="G586" s="152"/>
      <c r="H586" s="152"/>
      <c r="I586" s="152"/>
      <c r="J586" s="152"/>
      <c r="K586" s="152"/>
      <c r="L586" s="152"/>
      <c r="M586" s="152"/>
      <c r="N586" s="152"/>
      <c r="O586" s="152"/>
      <c r="P586" s="152"/>
      <c r="Q586" s="152"/>
      <c r="R586" s="152"/>
      <c r="S586" s="152"/>
    </row>
    <row r="587" spans="1:19" ht="12.75">
      <c r="A587" s="152"/>
      <c r="B587" s="152"/>
      <c r="C587" s="152"/>
      <c r="D587" s="152"/>
      <c r="E587" s="152"/>
      <c r="F587" s="152"/>
      <c r="G587" s="152"/>
      <c r="H587" s="152"/>
      <c r="I587" s="152"/>
      <c r="J587" s="152"/>
      <c r="K587" s="152"/>
      <c r="L587" s="152"/>
      <c r="M587" s="152"/>
      <c r="N587" s="152"/>
      <c r="O587" s="152"/>
      <c r="P587" s="152"/>
      <c r="Q587" s="152"/>
      <c r="R587" s="152"/>
      <c r="S587" s="152"/>
    </row>
    <row r="588" spans="1:19" ht="12.75">
      <c r="A588" s="152"/>
      <c r="B588" s="152"/>
      <c r="C588" s="152"/>
      <c r="D588" s="152"/>
      <c r="E588" s="152"/>
      <c r="F588" s="152"/>
      <c r="G588" s="152"/>
      <c r="H588" s="152"/>
      <c r="I588" s="152"/>
      <c r="J588" s="152"/>
      <c r="K588" s="152"/>
      <c r="L588" s="152"/>
      <c r="M588" s="152"/>
      <c r="N588" s="152"/>
      <c r="O588" s="152"/>
      <c r="P588" s="152"/>
      <c r="Q588" s="152"/>
      <c r="R588" s="152"/>
      <c r="S588" s="152"/>
    </row>
    <row r="589" spans="1:19" ht="12.75">
      <c r="A589" s="152"/>
      <c r="B589" s="152"/>
      <c r="C589" s="152"/>
      <c r="D589" s="152"/>
      <c r="E589" s="152"/>
      <c r="F589" s="152"/>
      <c r="G589" s="152"/>
      <c r="H589" s="152"/>
      <c r="I589" s="152"/>
      <c r="J589" s="152"/>
      <c r="K589" s="152"/>
      <c r="L589" s="152"/>
      <c r="M589" s="152"/>
      <c r="N589" s="152"/>
      <c r="O589" s="152"/>
      <c r="P589" s="152"/>
      <c r="Q589" s="152"/>
      <c r="R589" s="152"/>
      <c r="S589" s="152"/>
    </row>
    <row r="590" spans="1:19" ht="12.75">
      <c r="A590" s="152"/>
      <c r="B590" s="152"/>
      <c r="C590" s="152"/>
      <c r="D590" s="152"/>
      <c r="E590" s="152"/>
      <c r="F590" s="152"/>
      <c r="G590" s="152"/>
      <c r="H590" s="152"/>
      <c r="I590" s="152"/>
      <c r="J590" s="152"/>
      <c r="K590" s="152"/>
      <c r="L590" s="152"/>
      <c r="M590" s="152"/>
      <c r="N590" s="152"/>
      <c r="O590" s="152"/>
      <c r="P590" s="152"/>
      <c r="Q590" s="152"/>
      <c r="R590" s="152"/>
      <c r="S590" s="152"/>
    </row>
    <row r="591" spans="1:19" ht="12.75">
      <c r="A591" s="152"/>
      <c r="B591" s="152"/>
      <c r="C591" s="152"/>
      <c r="D591" s="152"/>
      <c r="E591" s="152"/>
      <c r="F591" s="152"/>
      <c r="G591" s="152"/>
      <c r="H591" s="152"/>
      <c r="I591" s="152"/>
      <c r="J591" s="152"/>
      <c r="K591" s="152"/>
      <c r="L591" s="152"/>
      <c r="M591" s="152"/>
      <c r="N591" s="152"/>
      <c r="O591" s="152"/>
      <c r="P591" s="152"/>
      <c r="Q591" s="152"/>
      <c r="R591" s="152"/>
      <c r="S591" s="152"/>
    </row>
    <row r="592" spans="1:19" ht="12.75">
      <c r="A592" s="152"/>
      <c r="B592" s="152"/>
      <c r="C592" s="152"/>
      <c r="D592" s="152"/>
      <c r="E592" s="152"/>
      <c r="F592" s="152"/>
      <c r="G592" s="152"/>
      <c r="H592" s="152"/>
      <c r="I592" s="152"/>
      <c r="J592" s="152"/>
      <c r="K592" s="152"/>
      <c r="L592" s="152"/>
      <c r="M592" s="152"/>
      <c r="N592" s="152"/>
      <c r="O592" s="152"/>
      <c r="P592" s="152"/>
      <c r="Q592" s="152"/>
      <c r="R592" s="152"/>
      <c r="S592" s="152"/>
    </row>
    <row r="593" spans="1:19" ht="12.75">
      <c r="A593" s="152"/>
      <c r="B593" s="152"/>
      <c r="C593" s="152"/>
      <c r="D593" s="152"/>
      <c r="E593" s="152"/>
      <c r="F593" s="152"/>
      <c r="G593" s="152"/>
      <c r="H593" s="152"/>
      <c r="I593" s="152"/>
      <c r="J593" s="152"/>
      <c r="K593" s="152"/>
      <c r="L593" s="152"/>
      <c r="M593" s="152"/>
      <c r="N593" s="152"/>
      <c r="O593" s="152"/>
      <c r="P593" s="152"/>
      <c r="Q593" s="152"/>
      <c r="R593" s="152"/>
      <c r="S593" s="152"/>
    </row>
    <row r="594" spans="1:19" ht="12.75">
      <c r="A594" s="152"/>
      <c r="B594" s="152"/>
      <c r="C594" s="152"/>
      <c r="D594" s="152"/>
      <c r="E594" s="152"/>
      <c r="F594" s="152"/>
      <c r="G594" s="152"/>
      <c r="H594" s="152"/>
      <c r="I594" s="152"/>
      <c r="J594" s="152"/>
      <c r="K594" s="152"/>
      <c r="L594" s="152"/>
      <c r="M594" s="152"/>
      <c r="N594" s="152"/>
      <c r="O594" s="152"/>
      <c r="P594" s="152"/>
      <c r="Q594" s="152"/>
      <c r="R594" s="152"/>
      <c r="S594" s="152"/>
    </row>
    <row r="595" spans="1:19" ht="12.75">
      <c r="A595" s="152"/>
      <c r="B595" s="152"/>
      <c r="C595" s="152"/>
      <c r="D595" s="152"/>
      <c r="E595" s="152"/>
      <c r="F595" s="152"/>
      <c r="G595" s="152"/>
      <c r="H595" s="152"/>
      <c r="I595" s="152"/>
      <c r="J595" s="152"/>
      <c r="K595" s="152"/>
      <c r="L595" s="152"/>
      <c r="M595" s="152"/>
      <c r="N595" s="152"/>
      <c r="O595" s="152"/>
      <c r="P595" s="152"/>
      <c r="Q595" s="152"/>
      <c r="R595" s="152"/>
      <c r="S595" s="152"/>
    </row>
    <row r="596" spans="1:19" ht="12.75">
      <c r="A596" s="152"/>
      <c r="B596" s="152"/>
      <c r="C596" s="152"/>
      <c r="D596" s="152"/>
      <c r="E596" s="152"/>
      <c r="F596" s="152"/>
      <c r="G596" s="152"/>
      <c r="H596" s="152"/>
      <c r="I596" s="152"/>
      <c r="J596" s="152"/>
      <c r="K596" s="152"/>
      <c r="L596" s="152"/>
      <c r="M596" s="152"/>
      <c r="N596" s="152"/>
      <c r="O596" s="152"/>
      <c r="P596" s="152"/>
      <c r="Q596" s="152"/>
      <c r="R596" s="152"/>
      <c r="S596" s="152"/>
    </row>
    <row r="597" spans="1:19" ht="12.75">
      <c r="A597" s="152"/>
      <c r="B597" s="152"/>
      <c r="C597" s="152"/>
      <c r="D597" s="152"/>
      <c r="E597" s="152"/>
      <c r="F597" s="152"/>
      <c r="G597" s="152"/>
      <c r="H597" s="152"/>
      <c r="I597" s="152"/>
      <c r="J597" s="152"/>
      <c r="K597" s="152"/>
      <c r="L597" s="152"/>
      <c r="M597" s="152"/>
      <c r="N597" s="152"/>
      <c r="O597" s="152"/>
      <c r="P597" s="152"/>
      <c r="Q597" s="152"/>
      <c r="R597" s="152"/>
      <c r="S597" s="152"/>
    </row>
    <row r="598" spans="1:19" ht="12.75">
      <c r="A598" s="152"/>
      <c r="B598" s="152"/>
      <c r="C598" s="152"/>
      <c r="D598" s="152"/>
      <c r="E598" s="152"/>
      <c r="F598" s="152"/>
      <c r="G598" s="152"/>
      <c r="H598" s="152"/>
      <c r="I598" s="152"/>
      <c r="J598" s="152"/>
      <c r="K598" s="152"/>
      <c r="L598" s="152"/>
      <c r="M598" s="152"/>
      <c r="N598" s="152"/>
      <c r="O598" s="152"/>
      <c r="P598" s="152"/>
      <c r="Q598" s="152"/>
      <c r="R598" s="152"/>
      <c r="S598" s="152"/>
    </row>
    <row r="599" spans="1:19" ht="12.75">
      <c r="A599" s="152"/>
      <c r="B599" s="152"/>
      <c r="C599" s="152"/>
      <c r="D599" s="152"/>
      <c r="E599" s="152"/>
      <c r="F599" s="152"/>
      <c r="G599" s="152"/>
      <c r="H599" s="152"/>
      <c r="I599" s="152"/>
      <c r="J599" s="152"/>
      <c r="K599" s="152"/>
      <c r="L599" s="152"/>
      <c r="M599" s="152"/>
      <c r="N599" s="152"/>
      <c r="O599" s="152"/>
      <c r="P599" s="152"/>
      <c r="Q599" s="152"/>
      <c r="R599" s="152"/>
      <c r="S599" s="152"/>
    </row>
    <row r="600" spans="1:19" ht="12.75">
      <c r="A600" s="152"/>
      <c r="B600" s="152"/>
      <c r="C600" s="152"/>
      <c r="D600" s="152"/>
      <c r="E600" s="152"/>
      <c r="F600" s="152"/>
      <c r="G600" s="152"/>
      <c r="H600" s="152"/>
      <c r="I600" s="152"/>
      <c r="J600" s="152"/>
      <c r="K600" s="152"/>
      <c r="L600" s="152"/>
      <c r="M600" s="152"/>
      <c r="N600" s="152"/>
      <c r="O600" s="152"/>
      <c r="P600" s="152"/>
      <c r="Q600" s="152"/>
      <c r="R600" s="152"/>
      <c r="S600" s="152"/>
    </row>
    <row r="601" spans="1:19" ht="12.75">
      <c r="A601" s="152"/>
      <c r="B601" s="152"/>
      <c r="C601" s="152"/>
      <c r="D601" s="152"/>
      <c r="E601" s="152"/>
      <c r="F601" s="152"/>
      <c r="G601" s="152"/>
      <c r="H601" s="152"/>
      <c r="I601" s="152"/>
      <c r="J601" s="152"/>
      <c r="K601" s="152"/>
      <c r="L601" s="152"/>
      <c r="M601" s="152"/>
      <c r="N601" s="152"/>
      <c r="O601" s="152"/>
      <c r="P601" s="152"/>
      <c r="Q601" s="152"/>
      <c r="R601" s="152"/>
      <c r="S601" s="152"/>
    </row>
    <row r="602" spans="1:19" ht="12.75">
      <c r="A602" s="152"/>
      <c r="B602" s="152"/>
      <c r="C602" s="152"/>
      <c r="D602" s="152"/>
      <c r="E602" s="152"/>
      <c r="F602" s="152"/>
      <c r="G602" s="152"/>
      <c r="H602" s="152"/>
      <c r="I602" s="152"/>
      <c r="J602" s="152"/>
      <c r="K602" s="152"/>
      <c r="L602" s="152"/>
      <c r="M602" s="152"/>
      <c r="N602" s="152"/>
      <c r="O602" s="152"/>
      <c r="P602" s="152"/>
      <c r="Q602" s="152"/>
      <c r="R602" s="152"/>
      <c r="S602" s="152"/>
    </row>
    <row r="603" spans="1:19" ht="12.75">
      <c r="A603" s="152"/>
      <c r="B603" s="152"/>
      <c r="C603" s="152"/>
      <c r="D603" s="152"/>
      <c r="E603" s="152"/>
      <c r="F603" s="152"/>
      <c r="G603" s="152"/>
      <c r="H603" s="152"/>
      <c r="I603" s="152"/>
      <c r="J603" s="152"/>
      <c r="K603" s="152"/>
      <c r="L603" s="152"/>
      <c r="M603" s="152"/>
      <c r="N603" s="152"/>
      <c r="O603" s="152"/>
      <c r="P603" s="152"/>
      <c r="Q603" s="152"/>
      <c r="R603" s="152"/>
      <c r="S603" s="152"/>
    </row>
    <row r="604" spans="1:19" ht="12.75">
      <c r="A604" s="152"/>
      <c r="B604" s="152"/>
      <c r="C604" s="152"/>
      <c r="D604" s="152"/>
      <c r="E604" s="152"/>
      <c r="F604" s="152"/>
      <c r="G604" s="152"/>
      <c r="H604" s="152"/>
      <c r="I604" s="152"/>
      <c r="J604" s="152"/>
      <c r="K604" s="152"/>
      <c r="L604" s="152"/>
      <c r="M604" s="152"/>
      <c r="N604" s="152"/>
      <c r="O604" s="152"/>
      <c r="P604" s="152"/>
      <c r="Q604" s="152"/>
      <c r="R604" s="152"/>
      <c r="S604" s="152"/>
    </row>
    <row r="605" spans="1:19" ht="12.75">
      <c r="A605" s="152"/>
      <c r="B605" s="152"/>
      <c r="C605" s="152"/>
      <c r="D605" s="152"/>
      <c r="E605" s="152"/>
      <c r="F605" s="152"/>
      <c r="G605" s="152"/>
      <c r="H605" s="152"/>
      <c r="I605" s="152"/>
      <c r="J605" s="152"/>
      <c r="K605" s="152"/>
      <c r="L605" s="152"/>
      <c r="M605" s="152"/>
      <c r="N605" s="152"/>
      <c r="O605" s="152"/>
      <c r="P605" s="152"/>
      <c r="Q605" s="152"/>
      <c r="R605" s="152"/>
      <c r="S605" s="152"/>
    </row>
    <row r="606" spans="1:19" ht="12.75">
      <c r="A606" s="152"/>
      <c r="B606" s="152"/>
      <c r="C606" s="152"/>
      <c r="D606" s="152"/>
      <c r="E606" s="152"/>
      <c r="F606" s="152"/>
      <c r="G606" s="152"/>
      <c r="H606" s="152"/>
      <c r="I606" s="152"/>
      <c r="J606" s="152"/>
      <c r="K606" s="152"/>
      <c r="L606" s="152"/>
      <c r="M606" s="152"/>
      <c r="N606" s="152"/>
      <c r="O606" s="152"/>
      <c r="P606" s="152"/>
      <c r="Q606" s="152"/>
      <c r="R606" s="152"/>
      <c r="S606" s="152"/>
    </row>
    <row r="607" spans="1:19" ht="12.75">
      <c r="A607" s="152"/>
      <c r="B607" s="152"/>
      <c r="C607" s="152"/>
      <c r="D607" s="152"/>
      <c r="E607" s="152"/>
      <c r="F607" s="152"/>
      <c r="G607" s="152"/>
      <c r="H607" s="152"/>
      <c r="I607" s="152"/>
      <c r="J607" s="152"/>
      <c r="K607" s="152"/>
      <c r="L607" s="152"/>
      <c r="M607" s="152"/>
      <c r="N607" s="152"/>
      <c r="O607" s="152"/>
      <c r="P607" s="152"/>
      <c r="Q607" s="152"/>
      <c r="R607" s="152"/>
      <c r="S607" s="152"/>
    </row>
    <row r="608" spans="1:19" ht="12.75">
      <c r="A608" s="152"/>
      <c r="B608" s="152"/>
      <c r="C608" s="152"/>
      <c r="D608" s="152"/>
      <c r="E608" s="152"/>
      <c r="F608" s="152"/>
      <c r="G608" s="152"/>
      <c r="H608" s="152"/>
      <c r="I608" s="152"/>
      <c r="J608" s="152"/>
      <c r="K608" s="152"/>
      <c r="L608" s="152"/>
      <c r="M608" s="152"/>
      <c r="N608" s="152"/>
      <c r="O608" s="152"/>
      <c r="P608" s="152"/>
      <c r="Q608" s="152"/>
      <c r="R608" s="152"/>
      <c r="S608" s="152"/>
    </row>
    <row r="609" spans="1:19" ht="12.75">
      <c r="A609" s="152"/>
      <c r="B609" s="152"/>
      <c r="C609" s="152"/>
      <c r="D609" s="152"/>
      <c r="E609" s="152"/>
      <c r="F609" s="152"/>
      <c r="G609" s="152"/>
      <c r="H609" s="152"/>
      <c r="I609" s="152"/>
      <c r="J609" s="152"/>
      <c r="K609" s="152"/>
      <c r="L609" s="152"/>
      <c r="M609" s="152"/>
      <c r="N609" s="152"/>
      <c r="O609" s="152"/>
      <c r="P609" s="152"/>
      <c r="Q609" s="152"/>
      <c r="R609" s="152"/>
      <c r="S609" s="152"/>
    </row>
    <row r="610" spans="1:19" ht="12.75">
      <c r="A610" s="152"/>
      <c r="B610" s="152"/>
      <c r="C610" s="152"/>
      <c r="D610" s="152"/>
      <c r="E610" s="152"/>
      <c r="F610" s="152"/>
      <c r="G610" s="152"/>
      <c r="H610" s="152"/>
      <c r="I610" s="152"/>
      <c r="J610" s="152"/>
      <c r="K610" s="152"/>
      <c r="L610" s="152"/>
      <c r="M610" s="152"/>
      <c r="N610" s="152"/>
      <c r="O610" s="152"/>
      <c r="P610" s="152"/>
      <c r="Q610" s="152"/>
      <c r="R610" s="152"/>
      <c r="S610" s="152"/>
    </row>
    <row r="611" spans="1:19" ht="12.75">
      <c r="A611" s="152"/>
      <c r="B611" s="152"/>
      <c r="C611" s="152"/>
      <c r="D611" s="152"/>
      <c r="E611" s="152"/>
      <c r="F611" s="152"/>
      <c r="G611" s="152"/>
      <c r="H611" s="152"/>
      <c r="I611" s="152"/>
      <c r="J611" s="152"/>
      <c r="K611" s="152"/>
      <c r="L611" s="152"/>
      <c r="M611" s="152"/>
      <c r="N611" s="152"/>
      <c r="O611" s="152"/>
      <c r="P611" s="152"/>
      <c r="Q611" s="152"/>
      <c r="R611" s="152"/>
      <c r="S611" s="152"/>
    </row>
    <row r="612" spans="1:19" ht="12.75">
      <c r="A612" s="152"/>
      <c r="B612" s="152"/>
      <c r="C612" s="152"/>
      <c r="D612" s="152"/>
      <c r="E612" s="152"/>
      <c r="F612" s="152"/>
      <c r="G612" s="152"/>
      <c r="H612" s="152"/>
      <c r="I612" s="152"/>
      <c r="J612" s="152"/>
      <c r="K612" s="152"/>
      <c r="L612" s="152"/>
      <c r="M612" s="152"/>
      <c r="N612" s="152"/>
      <c r="O612" s="152"/>
      <c r="P612" s="152"/>
      <c r="Q612" s="152"/>
      <c r="R612" s="152"/>
      <c r="S612" s="152"/>
    </row>
    <row r="613" spans="1:19" ht="12.75">
      <c r="A613" s="152"/>
      <c r="B613" s="152"/>
      <c r="C613" s="152"/>
      <c r="D613" s="152"/>
      <c r="E613" s="152"/>
      <c r="F613" s="152"/>
      <c r="G613" s="152"/>
      <c r="H613" s="152"/>
      <c r="I613" s="152"/>
      <c r="J613" s="152"/>
      <c r="K613" s="152"/>
      <c r="L613" s="152"/>
      <c r="M613" s="152"/>
      <c r="N613" s="152"/>
      <c r="O613" s="152"/>
      <c r="P613" s="152"/>
      <c r="Q613" s="152"/>
      <c r="R613" s="152"/>
      <c r="S613" s="152"/>
    </row>
    <row r="614" spans="1:19" ht="12.75">
      <c r="A614" s="152"/>
      <c r="B614" s="152"/>
      <c r="C614" s="152"/>
      <c r="D614" s="152"/>
      <c r="E614" s="152"/>
      <c r="F614" s="152"/>
      <c r="G614" s="152"/>
      <c r="H614" s="152"/>
      <c r="I614" s="152"/>
      <c r="J614" s="152"/>
      <c r="K614" s="152"/>
      <c r="L614" s="152"/>
      <c r="M614" s="152"/>
      <c r="N614" s="152"/>
      <c r="O614" s="152"/>
      <c r="P614" s="152"/>
      <c r="Q614" s="152"/>
      <c r="R614" s="152"/>
      <c r="S614" s="152"/>
    </row>
    <row r="615" spans="1:19" ht="12.75">
      <c r="A615" s="152"/>
      <c r="B615" s="152"/>
      <c r="C615" s="152"/>
      <c r="D615" s="152"/>
      <c r="E615" s="152"/>
      <c r="F615" s="152"/>
      <c r="G615" s="152"/>
      <c r="H615" s="152"/>
      <c r="I615" s="152"/>
      <c r="J615" s="152"/>
      <c r="K615" s="152"/>
      <c r="L615" s="152"/>
      <c r="M615" s="152"/>
      <c r="N615" s="152"/>
      <c r="O615" s="152"/>
      <c r="P615" s="152"/>
      <c r="Q615" s="152"/>
      <c r="R615" s="152"/>
      <c r="S615" s="152"/>
    </row>
    <row r="616" spans="1:19" ht="12.75">
      <c r="A616" s="152"/>
      <c r="B616" s="152"/>
      <c r="C616" s="152"/>
      <c r="D616" s="152"/>
      <c r="E616" s="152"/>
      <c r="F616" s="152"/>
      <c r="G616" s="152"/>
      <c r="H616" s="152"/>
      <c r="I616" s="152"/>
      <c r="J616" s="152"/>
      <c r="K616" s="152"/>
      <c r="L616" s="152"/>
      <c r="M616" s="152"/>
      <c r="N616" s="152"/>
      <c r="O616" s="152"/>
      <c r="P616" s="152"/>
      <c r="Q616" s="152"/>
      <c r="R616" s="152"/>
      <c r="S616" s="152"/>
    </row>
    <row r="617" spans="1:19" ht="12.75">
      <c r="A617" s="152"/>
      <c r="B617" s="152"/>
      <c r="C617" s="152"/>
      <c r="D617" s="152"/>
      <c r="E617" s="152"/>
      <c r="F617" s="152"/>
      <c r="G617" s="152"/>
      <c r="H617" s="152"/>
      <c r="I617" s="152"/>
      <c r="J617" s="152"/>
      <c r="K617" s="152"/>
      <c r="L617" s="152"/>
      <c r="M617" s="152"/>
      <c r="N617" s="152"/>
      <c r="O617" s="152"/>
      <c r="P617" s="152"/>
      <c r="Q617" s="152"/>
      <c r="R617" s="152"/>
      <c r="S617" s="152"/>
    </row>
    <row r="618" spans="1:19" ht="12.75">
      <c r="A618" s="152"/>
      <c r="B618" s="152"/>
      <c r="C618" s="152"/>
      <c r="D618" s="152"/>
      <c r="E618" s="152"/>
      <c r="F618" s="152"/>
      <c r="G618" s="152"/>
      <c r="H618" s="152"/>
      <c r="I618" s="152"/>
      <c r="J618" s="152"/>
      <c r="K618" s="152"/>
      <c r="L618" s="152"/>
      <c r="M618" s="152"/>
      <c r="N618" s="152"/>
      <c r="O618" s="152"/>
      <c r="P618" s="152"/>
      <c r="Q618" s="152"/>
      <c r="R618" s="152"/>
      <c r="S618" s="152"/>
    </row>
    <row r="619" spans="1:19" ht="12.75">
      <c r="A619" s="152"/>
      <c r="B619" s="152"/>
      <c r="C619" s="152"/>
      <c r="D619" s="152"/>
      <c r="E619" s="152"/>
      <c r="F619" s="152"/>
      <c r="G619" s="152"/>
      <c r="H619" s="152"/>
      <c r="I619" s="152"/>
      <c r="J619" s="152"/>
      <c r="K619" s="152"/>
      <c r="L619" s="152"/>
      <c r="M619" s="152"/>
      <c r="N619" s="152"/>
      <c r="O619" s="152"/>
      <c r="P619" s="152"/>
      <c r="Q619" s="152"/>
      <c r="R619" s="152"/>
      <c r="S619" s="152"/>
    </row>
    <row r="620" spans="1:19" ht="12.75">
      <c r="A620" s="152"/>
      <c r="B620" s="152"/>
      <c r="C620" s="152"/>
      <c r="D620" s="152"/>
      <c r="E620" s="152"/>
      <c r="F620" s="152"/>
      <c r="G620" s="152"/>
      <c r="H620" s="152"/>
      <c r="I620" s="152"/>
      <c r="J620" s="152"/>
      <c r="K620" s="152"/>
      <c r="L620" s="152"/>
      <c r="M620" s="152"/>
      <c r="N620" s="152"/>
      <c r="O620" s="152"/>
      <c r="P620" s="152"/>
      <c r="Q620" s="152"/>
      <c r="R620" s="152"/>
      <c r="S620" s="152"/>
    </row>
    <row r="621" spans="1:19" ht="12.75">
      <c r="A621" s="152"/>
      <c r="B621" s="152"/>
      <c r="C621" s="152"/>
      <c r="D621" s="152"/>
      <c r="E621" s="152"/>
      <c r="F621" s="152"/>
      <c r="G621" s="152"/>
      <c r="H621" s="152"/>
      <c r="I621" s="152"/>
      <c r="J621" s="152"/>
      <c r="K621" s="152"/>
      <c r="L621" s="152"/>
      <c r="M621" s="152"/>
      <c r="N621" s="152"/>
      <c r="O621" s="152"/>
      <c r="P621" s="152"/>
      <c r="Q621" s="152"/>
      <c r="R621" s="152"/>
      <c r="S621" s="152"/>
    </row>
    <row r="622" spans="1:19" ht="12.75">
      <c r="A622" s="152"/>
      <c r="B622" s="152"/>
      <c r="C622" s="152"/>
      <c r="D622" s="152"/>
      <c r="E622" s="152"/>
      <c r="F622" s="152"/>
      <c r="G622" s="152"/>
      <c r="H622" s="152"/>
      <c r="I622" s="152"/>
      <c r="J622" s="152"/>
      <c r="K622" s="152"/>
      <c r="L622" s="152"/>
      <c r="M622" s="152"/>
      <c r="N622" s="152"/>
      <c r="O622" s="152"/>
      <c r="P622" s="152"/>
      <c r="Q622" s="152"/>
      <c r="R622" s="152"/>
      <c r="S622" s="152"/>
    </row>
    <row r="623" spans="1:19" ht="12.75">
      <c r="A623" s="152"/>
      <c r="B623" s="152"/>
      <c r="C623" s="152"/>
      <c r="D623" s="152"/>
      <c r="E623" s="152"/>
      <c r="F623" s="152"/>
      <c r="G623" s="152"/>
      <c r="H623" s="152"/>
      <c r="I623" s="152"/>
      <c r="J623" s="152"/>
      <c r="K623" s="152"/>
      <c r="L623" s="152"/>
      <c r="M623" s="152"/>
      <c r="N623" s="152"/>
      <c r="O623" s="152"/>
      <c r="P623" s="152"/>
      <c r="Q623" s="152"/>
      <c r="R623" s="152"/>
      <c r="S623" s="152"/>
    </row>
    <row r="624" spans="1:19" ht="12.75">
      <c r="A624" s="152"/>
      <c r="B624" s="152"/>
      <c r="C624" s="152"/>
      <c r="D624" s="152"/>
      <c r="E624" s="152"/>
      <c r="F624" s="152"/>
      <c r="G624" s="152"/>
      <c r="H624" s="152"/>
      <c r="I624" s="152"/>
      <c r="J624" s="152"/>
      <c r="K624" s="152"/>
      <c r="L624" s="152"/>
      <c r="M624" s="152"/>
      <c r="N624" s="152"/>
      <c r="O624" s="152"/>
      <c r="P624" s="152"/>
      <c r="Q624" s="152"/>
      <c r="R624" s="152"/>
      <c r="S624" s="152"/>
    </row>
    <row r="625" spans="1:19" ht="12.75">
      <c r="A625" s="152"/>
      <c r="B625" s="152"/>
      <c r="C625" s="152"/>
      <c r="D625" s="152"/>
      <c r="E625" s="152"/>
      <c r="F625" s="152"/>
      <c r="G625" s="152"/>
      <c r="H625" s="152"/>
      <c r="I625" s="152"/>
      <c r="J625" s="152"/>
      <c r="K625" s="152"/>
      <c r="L625" s="152"/>
      <c r="M625" s="152"/>
      <c r="N625" s="152"/>
      <c r="O625" s="152"/>
      <c r="P625" s="152"/>
      <c r="Q625" s="152"/>
      <c r="R625" s="152"/>
      <c r="S625" s="152"/>
    </row>
    <row r="626" spans="1:19" ht="12.75">
      <c r="A626" s="152"/>
      <c r="B626" s="152"/>
      <c r="C626" s="152"/>
      <c r="D626" s="152"/>
      <c r="E626" s="152"/>
      <c r="F626" s="152"/>
      <c r="G626" s="152"/>
      <c r="H626" s="152"/>
      <c r="I626" s="152"/>
      <c r="J626" s="152"/>
      <c r="K626" s="152"/>
      <c r="L626" s="152"/>
      <c r="M626" s="152"/>
      <c r="N626" s="152"/>
      <c r="O626" s="152"/>
      <c r="P626" s="152"/>
      <c r="Q626" s="152"/>
      <c r="R626" s="152"/>
      <c r="S626" s="152"/>
    </row>
    <row r="627" spans="1:19" ht="12.75">
      <c r="A627" s="152"/>
      <c r="B627" s="152"/>
      <c r="C627" s="152"/>
      <c r="D627" s="152"/>
      <c r="E627" s="152"/>
      <c r="F627" s="152"/>
      <c r="G627" s="152"/>
      <c r="H627" s="152"/>
      <c r="I627" s="152"/>
      <c r="J627" s="152"/>
      <c r="K627" s="152"/>
      <c r="L627" s="152"/>
      <c r="M627" s="152"/>
      <c r="N627" s="152"/>
      <c r="O627" s="152"/>
      <c r="P627" s="152"/>
      <c r="Q627" s="152"/>
      <c r="R627" s="152"/>
      <c r="S627" s="152"/>
    </row>
    <row r="628" spans="1:19" ht="12.75">
      <c r="A628" s="152"/>
      <c r="B628" s="152"/>
      <c r="C628" s="152"/>
      <c r="D628" s="152"/>
      <c r="E628" s="152"/>
      <c r="F628" s="152"/>
      <c r="G628" s="152"/>
      <c r="H628" s="152"/>
      <c r="I628" s="152"/>
      <c r="J628" s="152"/>
      <c r="K628" s="152"/>
      <c r="L628" s="152"/>
      <c r="M628" s="152"/>
      <c r="N628" s="152"/>
      <c r="O628" s="152"/>
      <c r="P628" s="152"/>
      <c r="Q628" s="152"/>
      <c r="R628" s="152"/>
      <c r="S628" s="152"/>
    </row>
    <row r="629" spans="1:19" ht="12.75">
      <c r="A629" s="152"/>
      <c r="B629" s="152"/>
      <c r="C629" s="152"/>
      <c r="D629" s="152"/>
      <c r="E629" s="152"/>
      <c r="F629" s="152"/>
      <c r="G629" s="152"/>
      <c r="H629" s="152"/>
      <c r="I629" s="152"/>
      <c r="J629" s="152"/>
      <c r="K629" s="152"/>
      <c r="L629" s="152"/>
      <c r="M629" s="152"/>
      <c r="N629" s="152"/>
      <c r="O629" s="152"/>
      <c r="P629" s="152"/>
      <c r="Q629" s="152"/>
      <c r="R629" s="152"/>
      <c r="S629" s="152"/>
    </row>
    <row r="630" spans="1:19" ht="12.75">
      <c r="A630" s="152"/>
      <c r="B630" s="152"/>
      <c r="C630" s="152"/>
      <c r="D630" s="152"/>
      <c r="E630" s="152"/>
      <c r="F630" s="152"/>
      <c r="G630" s="152"/>
      <c r="H630" s="152"/>
      <c r="I630" s="152"/>
      <c r="J630" s="152"/>
      <c r="K630" s="152"/>
      <c r="L630" s="152"/>
      <c r="M630" s="152"/>
      <c r="N630" s="152"/>
      <c r="O630" s="152"/>
      <c r="P630" s="152"/>
      <c r="Q630" s="152"/>
      <c r="R630" s="152"/>
      <c r="S630" s="152"/>
    </row>
    <row r="631" spans="1:19" ht="12.75">
      <c r="A631" s="152"/>
      <c r="B631" s="152"/>
      <c r="C631" s="152"/>
      <c r="D631" s="152"/>
      <c r="E631" s="152"/>
      <c r="F631" s="152"/>
      <c r="G631" s="152"/>
      <c r="H631" s="152"/>
      <c r="I631" s="152"/>
      <c r="J631" s="152"/>
      <c r="K631" s="152"/>
      <c r="L631" s="152"/>
      <c r="M631" s="152"/>
      <c r="N631" s="152"/>
      <c r="O631" s="152"/>
      <c r="P631" s="152"/>
      <c r="Q631" s="152"/>
      <c r="R631" s="152"/>
      <c r="S631" s="152"/>
    </row>
    <row r="632" spans="1:19" ht="12.75">
      <c r="A632" s="152"/>
      <c r="B632" s="152"/>
      <c r="C632" s="152"/>
      <c r="D632" s="152"/>
      <c r="E632" s="152"/>
      <c r="F632" s="152"/>
      <c r="G632" s="152"/>
      <c r="H632" s="152"/>
      <c r="I632" s="152"/>
      <c r="J632" s="152"/>
      <c r="K632" s="152"/>
      <c r="L632" s="152"/>
      <c r="M632" s="152"/>
      <c r="N632" s="152"/>
      <c r="O632" s="152"/>
      <c r="P632" s="152"/>
      <c r="Q632" s="152"/>
      <c r="R632" s="152"/>
      <c r="S632" s="152"/>
    </row>
    <row r="633" spans="1:19" ht="12.75">
      <c r="A633" s="152"/>
      <c r="B633" s="152"/>
      <c r="C633" s="152"/>
      <c r="D633" s="152"/>
      <c r="E633" s="152"/>
      <c r="F633" s="152"/>
      <c r="G633" s="152"/>
      <c r="H633" s="152"/>
      <c r="I633" s="152"/>
      <c r="J633" s="152"/>
      <c r="K633" s="152"/>
      <c r="L633" s="152"/>
      <c r="M633" s="152"/>
      <c r="N633" s="152"/>
      <c r="O633" s="152"/>
      <c r="P633" s="152"/>
      <c r="Q633" s="152"/>
      <c r="R633" s="152"/>
      <c r="S633" s="152"/>
    </row>
    <row r="634" spans="1:19" ht="12.75">
      <c r="A634" s="152"/>
      <c r="B634" s="152"/>
      <c r="C634" s="152"/>
      <c r="D634" s="152"/>
      <c r="E634" s="152"/>
      <c r="F634" s="152"/>
      <c r="G634" s="152"/>
      <c r="H634" s="152"/>
      <c r="I634" s="152"/>
      <c r="J634" s="152"/>
      <c r="K634" s="152"/>
      <c r="L634" s="152"/>
      <c r="M634" s="152"/>
      <c r="N634" s="152"/>
      <c r="O634" s="152"/>
      <c r="P634" s="152"/>
      <c r="Q634" s="152"/>
      <c r="R634" s="152"/>
      <c r="S634" s="152"/>
    </row>
    <row r="635" spans="1:19" ht="12.75">
      <c r="A635" s="152"/>
      <c r="B635" s="152"/>
      <c r="C635" s="152"/>
      <c r="D635" s="152"/>
      <c r="E635" s="152"/>
      <c r="F635" s="152"/>
      <c r="G635" s="152"/>
      <c r="H635" s="152"/>
      <c r="I635" s="152"/>
      <c r="J635" s="152"/>
      <c r="K635" s="152"/>
      <c r="L635" s="152"/>
      <c r="M635" s="152"/>
      <c r="N635" s="152"/>
      <c r="O635" s="152"/>
      <c r="P635" s="152"/>
      <c r="Q635" s="152"/>
      <c r="R635" s="152"/>
      <c r="S635" s="152"/>
    </row>
    <row r="636" spans="1:19" ht="12.75">
      <c r="A636" s="152"/>
      <c r="B636" s="152"/>
      <c r="C636" s="152"/>
      <c r="D636" s="152"/>
      <c r="E636" s="152"/>
      <c r="F636" s="152"/>
      <c r="G636" s="152"/>
      <c r="H636" s="152"/>
      <c r="I636" s="152"/>
      <c r="J636" s="152"/>
      <c r="K636" s="152"/>
      <c r="L636" s="152"/>
      <c r="M636" s="152"/>
      <c r="N636" s="152"/>
      <c r="O636" s="152"/>
      <c r="P636" s="152"/>
      <c r="Q636" s="152"/>
      <c r="R636" s="152"/>
      <c r="S636" s="152"/>
    </row>
    <row r="637" spans="1:19" ht="12.75">
      <c r="A637" s="152"/>
      <c r="B637" s="152"/>
      <c r="C637" s="152"/>
      <c r="D637" s="152"/>
      <c r="E637" s="152"/>
      <c r="F637" s="152"/>
      <c r="G637" s="152"/>
      <c r="H637" s="152"/>
      <c r="I637" s="152"/>
      <c r="J637" s="152"/>
      <c r="K637" s="152"/>
      <c r="L637" s="152"/>
      <c r="M637" s="152"/>
      <c r="N637" s="152"/>
      <c r="O637" s="152"/>
      <c r="P637" s="152"/>
      <c r="Q637" s="152"/>
      <c r="R637" s="152"/>
      <c r="S637" s="152"/>
    </row>
    <row r="638" spans="1:19" ht="12.75">
      <c r="A638" s="152"/>
      <c r="B638" s="152"/>
      <c r="C638" s="152"/>
      <c r="D638" s="152"/>
      <c r="E638" s="152"/>
      <c r="F638" s="152"/>
      <c r="G638" s="152"/>
      <c r="H638" s="152"/>
      <c r="I638" s="152"/>
      <c r="J638" s="152"/>
      <c r="K638" s="152"/>
      <c r="L638" s="152"/>
      <c r="M638" s="152"/>
      <c r="N638" s="152"/>
      <c r="O638" s="152"/>
      <c r="P638" s="152"/>
      <c r="Q638" s="152"/>
      <c r="R638" s="152"/>
      <c r="S638" s="152"/>
    </row>
    <row r="639" spans="1:19" ht="12.75">
      <c r="A639" s="152"/>
      <c r="B639" s="152"/>
      <c r="C639" s="152"/>
      <c r="D639" s="152"/>
      <c r="E639" s="152"/>
      <c r="F639" s="152"/>
      <c r="G639" s="152"/>
      <c r="H639" s="152"/>
      <c r="I639" s="152"/>
      <c r="J639" s="152"/>
      <c r="K639" s="152"/>
      <c r="L639" s="152"/>
      <c r="M639" s="152"/>
      <c r="N639" s="152"/>
      <c r="O639" s="152"/>
      <c r="P639" s="152"/>
      <c r="Q639" s="152"/>
      <c r="R639" s="152"/>
      <c r="S639" s="152"/>
    </row>
    <row r="640" spans="1:19" ht="12.75">
      <c r="A640" s="152"/>
      <c r="B640" s="152"/>
      <c r="C640" s="152"/>
      <c r="D640" s="152"/>
      <c r="E640" s="152"/>
      <c r="F640" s="152"/>
      <c r="G640" s="152"/>
      <c r="H640" s="152"/>
      <c r="I640" s="152"/>
      <c r="J640" s="152"/>
      <c r="K640" s="152"/>
      <c r="L640" s="152"/>
      <c r="M640" s="152"/>
      <c r="N640" s="152"/>
      <c r="O640" s="152"/>
      <c r="P640" s="152"/>
      <c r="Q640" s="152"/>
      <c r="R640" s="152"/>
      <c r="S640" s="152"/>
    </row>
    <row r="641" spans="1:19" ht="12.75">
      <c r="A641" s="152"/>
      <c r="B641" s="152"/>
      <c r="C641" s="152"/>
      <c r="D641" s="152"/>
      <c r="E641" s="152"/>
      <c r="F641" s="152"/>
      <c r="G641" s="152"/>
      <c r="H641" s="152"/>
      <c r="I641" s="152"/>
      <c r="J641" s="152"/>
      <c r="K641" s="152"/>
      <c r="L641" s="152"/>
      <c r="M641" s="152"/>
      <c r="N641" s="152"/>
      <c r="O641" s="152"/>
      <c r="P641" s="152"/>
      <c r="Q641" s="152"/>
      <c r="R641" s="152"/>
      <c r="S641" s="152"/>
    </row>
    <row r="642" spans="1:19" ht="12.75">
      <c r="A642" s="152"/>
      <c r="B642" s="152"/>
      <c r="C642" s="152"/>
      <c r="D642" s="152"/>
      <c r="E642" s="152"/>
      <c r="F642" s="152"/>
      <c r="G642" s="152"/>
      <c r="H642" s="152"/>
      <c r="I642" s="152"/>
      <c r="J642" s="152"/>
      <c r="K642" s="152"/>
      <c r="L642" s="152"/>
      <c r="M642" s="152"/>
      <c r="N642" s="152"/>
      <c r="O642" s="152"/>
      <c r="P642" s="152"/>
      <c r="Q642" s="152"/>
      <c r="R642" s="152"/>
      <c r="S642" s="152"/>
    </row>
    <row r="643" spans="1:19" ht="12.75">
      <c r="A643" s="152"/>
      <c r="B643" s="152"/>
      <c r="C643" s="152"/>
      <c r="D643" s="152"/>
      <c r="E643" s="152"/>
      <c r="F643" s="152"/>
      <c r="G643" s="152"/>
      <c r="H643" s="152"/>
      <c r="I643" s="152"/>
      <c r="J643" s="152"/>
      <c r="K643" s="152"/>
      <c r="L643" s="152"/>
      <c r="M643" s="152"/>
      <c r="N643" s="152"/>
      <c r="O643" s="152"/>
      <c r="P643" s="152"/>
      <c r="Q643" s="152"/>
      <c r="R643" s="152"/>
      <c r="S643" s="152"/>
    </row>
    <row r="644" spans="1:19" ht="12.75">
      <c r="A644" s="152"/>
      <c r="B644" s="152"/>
      <c r="C644" s="152"/>
      <c r="D644" s="152"/>
      <c r="E644" s="152"/>
      <c r="F644" s="152"/>
      <c r="G644" s="152"/>
      <c r="H644" s="152"/>
      <c r="I644" s="152"/>
      <c r="J644" s="152"/>
      <c r="K644" s="152"/>
      <c r="L644" s="152"/>
      <c r="M644" s="152"/>
      <c r="N644" s="152"/>
      <c r="O644" s="152"/>
      <c r="P644" s="152"/>
      <c r="Q644" s="152"/>
      <c r="R644" s="152"/>
      <c r="S644" s="152"/>
    </row>
    <row r="645" spans="1:19" ht="12.75">
      <c r="A645" s="152"/>
      <c r="B645" s="152"/>
      <c r="C645" s="152"/>
      <c r="D645" s="152"/>
      <c r="E645" s="152"/>
      <c r="F645" s="152"/>
      <c r="G645" s="152"/>
      <c r="H645" s="152"/>
      <c r="I645" s="152"/>
      <c r="J645" s="152"/>
      <c r="K645" s="152"/>
      <c r="L645" s="152"/>
      <c r="M645" s="152"/>
      <c r="N645" s="152"/>
      <c r="O645" s="152"/>
      <c r="P645" s="152"/>
      <c r="Q645" s="152"/>
      <c r="R645" s="152"/>
      <c r="S645" s="152"/>
    </row>
    <row r="646" spans="1:19" ht="12.75">
      <c r="A646" s="152"/>
      <c r="B646" s="152"/>
      <c r="C646" s="152"/>
      <c r="D646" s="152"/>
      <c r="E646" s="152"/>
      <c r="F646" s="152"/>
      <c r="G646" s="152"/>
      <c r="H646" s="152"/>
      <c r="I646" s="152"/>
      <c r="J646" s="152"/>
      <c r="K646" s="152"/>
      <c r="L646" s="152"/>
      <c r="M646" s="152"/>
      <c r="N646" s="152"/>
      <c r="O646" s="152"/>
      <c r="P646" s="152"/>
      <c r="Q646" s="152"/>
      <c r="R646" s="152"/>
      <c r="S646" s="152"/>
    </row>
    <row r="647" spans="1:19" ht="12.75">
      <c r="A647" s="152"/>
      <c r="B647" s="152"/>
      <c r="C647" s="152"/>
      <c r="D647" s="152"/>
      <c r="E647" s="152"/>
      <c r="F647" s="152"/>
      <c r="G647" s="152"/>
      <c r="H647" s="152"/>
      <c r="I647" s="152"/>
      <c r="J647" s="152"/>
      <c r="K647" s="152"/>
      <c r="L647" s="152"/>
      <c r="M647" s="152"/>
      <c r="N647" s="152"/>
      <c r="O647" s="152"/>
      <c r="P647" s="152"/>
      <c r="Q647" s="152"/>
      <c r="R647" s="152"/>
      <c r="S647" s="152"/>
    </row>
    <row r="648" spans="1:19" ht="12.75">
      <c r="A648" s="152"/>
      <c r="B648" s="152"/>
      <c r="C648" s="152"/>
      <c r="D648" s="152"/>
      <c r="E648" s="152"/>
      <c r="F648" s="152"/>
      <c r="G648" s="152"/>
      <c r="H648" s="152"/>
      <c r="I648" s="152"/>
      <c r="J648" s="152"/>
      <c r="K648" s="152"/>
      <c r="L648" s="152"/>
      <c r="M648" s="152"/>
      <c r="N648" s="152"/>
      <c r="O648" s="152"/>
      <c r="P648" s="152"/>
      <c r="Q648" s="152"/>
      <c r="R648" s="152"/>
      <c r="S648" s="152"/>
    </row>
    <row r="649" spans="1:19" ht="12.75">
      <c r="A649" s="152"/>
      <c r="B649" s="152"/>
      <c r="C649" s="152"/>
      <c r="D649" s="152"/>
      <c r="E649" s="152"/>
      <c r="F649" s="152"/>
      <c r="G649" s="152"/>
      <c r="H649" s="152"/>
      <c r="I649" s="152"/>
      <c r="J649" s="152"/>
      <c r="K649" s="152"/>
      <c r="L649" s="152"/>
      <c r="M649" s="152"/>
      <c r="N649" s="152"/>
      <c r="O649" s="152"/>
      <c r="P649" s="152"/>
      <c r="Q649" s="152"/>
      <c r="R649" s="152"/>
      <c r="S649" s="152"/>
    </row>
    <row r="650" spans="1:19" ht="12.75">
      <c r="A650" s="152"/>
      <c r="B650" s="152"/>
      <c r="C650" s="152"/>
      <c r="D650" s="152"/>
      <c r="E650" s="152"/>
      <c r="F650" s="152"/>
      <c r="G650" s="152"/>
      <c r="H650" s="152"/>
      <c r="I650" s="152"/>
      <c r="J650" s="152"/>
      <c r="K650" s="152"/>
      <c r="L650" s="152"/>
      <c r="M650" s="152"/>
      <c r="N650" s="152"/>
      <c r="O650" s="152"/>
      <c r="P650" s="152"/>
      <c r="Q650" s="152"/>
      <c r="R650" s="152"/>
      <c r="S650" s="152"/>
    </row>
    <row r="651" spans="1:19" ht="12.75">
      <c r="A651" s="152"/>
      <c r="B651" s="152"/>
      <c r="C651" s="152"/>
      <c r="D651" s="152"/>
      <c r="E651" s="152"/>
      <c r="F651" s="152"/>
      <c r="G651" s="152"/>
      <c r="H651" s="152"/>
      <c r="I651" s="152"/>
      <c r="J651" s="152"/>
      <c r="K651" s="152"/>
      <c r="L651" s="152"/>
      <c r="M651" s="152"/>
      <c r="N651" s="152"/>
      <c r="O651" s="152"/>
      <c r="P651" s="152"/>
      <c r="Q651" s="152"/>
      <c r="R651" s="152"/>
      <c r="S651" s="152"/>
    </row>
    <row r="652" spans="1:19" ht="12.75">
      <c r="A652" s="152"/>
      <c r="B652" s="152"/>
      <c r="C652" s="152"/>
      <c r="D652" s="152"/>
      <c r="E652" s="152"/>
      <c r="F652" s="152"/>
      <c r="G652" s="152"/>
      <c r="H652" s="152"/>
      <c r="I652" s="152"/>
      <c r="J652" s="152"/>
      <c r="K652" s="152"/>
      <c r="L652" s="152"/>
      <c r="M652" s="152"/>
      <c r="N652" s="152"/>
      <c r="O652" s="152"/>
      <c r="P652" s="152"/>
      <c r="Q652" s="152"/>
      <c r="R652" s="152"/>
      <c r="S652" s="152"/>
    </row>
    <row r="653" spans="1:19" ht="12.75">
      <c r="A653" s="152"/>
      <c r="B653" s="152"/>
      <c r="C653" s="152"/>
      <c r="D653" s="152"/>
      <c r="E653" s="152"/>
      <c r="F653" s="152"/>
      <c r="G653" s="152"/>
      <c r="H653" s="152"/>
      <c r="I653" s="152"/>
      <c r="J653" s="152"/>
      <c r="K653" s="152"/>
      <c r="L653" s="152"/>
      <c r="M653" s="152"/>
      <c r="N653" s="152"/>
      <c r="O653" s="152"/>
      <c r="P653" s="152"/>
      <c r="Q653" s="152"/>
      <c r="R653" s="152"/>
      <c r="S653" s="152"/>
    </row>
    <row r="654" spans="1:19" ht="12.75">
      <c r="A654" s="152"/>
      <c r="B654" s="152"/>
      <c r="C654" s="152"/>
      <c r="D654" s="152"/>
      <c r="E654" s="152"/>
      <c r="F654" s="152"/>
      <c r="G654" s="152"/>
      <c r="H654" s="152"/>
      <c r="I654" s="152"/>
      <c r="J654" s="152"/>
      <c r="K654" s="152"/>
      <c r="L654" s="152"/>
      <c r="M654" s="152"/>
      <c r="N654" s="152"/>
      <c r="O654" s="152"/>
      <c r="P654" s="152"/>
      <c r="Q654" s="152"/>
      <c r="R654" s="152"/>
      <c r="S654" s="152"/>
    </row>
    <row r="655" spans="1:19" ht="12.75">
      <c r="A655" s="152"/>
      <c r="B655" s="152"/>
      <c r="C655" s="152"/>
      <c r="D655" s="152"/>
      <c r="E655" s="152"/>
      <c r="F655" s="152"/>
      <c r="G655" s="152"/>
      <c r="H655" s="152"/>
      <c r="I655" s="152"/>
      <c r="J655" s="152"/>
      <c r="K655" s="152"/>
      <c r="L655" s="152"/>
      <c r="M655" s="152"/>
      <c r="N655" s="152"/>
      <c r="O655" s="152"/>
      <c r="P655" s="152"/>
      <c r="Q655" s="152"/>
      <c r="R655" s="152"/>
      <c r="S655" s="152"/>
    </row>
    <row r="656" spans="1:19" ht="12.75">
      <c r="A656" s="152"/>
      <c r="B656" s="152"/>
      <c r="C656" s="152"/>
      <c r="D656" s="152"/>
      <c r="E656" s="152"/>
      <c r="F656" s="152"/>
      <c r="G656" s="152"/>
      <c r="H656" s="152"/>
      <c r="I656" s="152"/>
      <c r="J656" s="152"/>
      <c r="K656" s="152"/>
      <c r="L656" s="152"/>
      <c r="M656" s="152"/>
      <c r="N656" s="152"/>
      <c r="O656" s="152"/>
      <c r="P656" s="152"/>
      <c r="Q656" s="152"/>
      <c r="R656" s="152"/>
      <c r="S656" s="152"/>
    </row>
    <row r="657" spans="1:19" ht="12.75">
      <c r="A657" s="152"/>
      <c r="B657" s="152"/>
      <c r="C657" s="152"/>
      <c r="D657" s="152"/>
      <c r="E657" s="152"/>
      <c r="F657" s="152"/>
      <c r="G657" s="152"/>
      <c r="H657" s="152"/>
      <c r="I657" s="152"/>
      <c r="J657" s="152"/>
      <c r="K657" s="152"/>
      <c r="L657" s="152"/>
      <c r="M657" s="152"/>
      <c r="N657" s="152"/>
      <c r="O657" s="152"/>
      <c r="P657" s="152"/>
      <c r="Q657" s="152"/>
      <c r="R657" s="152"/>
      <c r="S657" s="152"/>
    </row>
    <row r="658" spans="1:19" ht="12.75">
      <c r="A658" s="152"/>
      <c r="B658" s="152"/>
      <c r="C658" s="152"/>
      <c r="D658" s="152"/>
      <c r="E658" s="152"/>
      <c r="F658" s="152"/>
      <c r="G658" s="152"/>
      <c r="H658" s="152"/>
      <c r="I658" s="152"/>
      <c r="J658" s="152"/>
      <c r="K658" s="152"/>
      <c r="L658" s="152"/>
      <c r="M658" s="152"/>
      <c r="N658" s="152"/>
      <c r="O658" s="152"/>
      <c r="P658" s="152"/>
      <c r="Q658" s="152"/>
      <c r="R658" s="152"/>
      <c r="S658" s="152"/>
    </row>
    <row r="659" spans="1:19" ht="12.75">
      <c r="A659" s="152"/>
      <c r="B659" s="152"/>
      <c r="C659" s="152"/>
      <c r="D659" s="152"/>
      <c r="E659" s="152"/>
      <c r="F659" s="152"/>
      <c r="G659" s="152"/>
      <c r="H659" s="152"/>
      <c r="I659" s="152"/>
      <c r="J659" s="152"/>
      <c r="K659" s="152"/>
      <c r="L659" s="152"/>
      <c r="M659" s="152"/>
      <c r="N659" s="152"/>
      <c r="O659" s="152"/>
      <c r="P659" s="152"/>
      <c r="Q659" s="152"/>
      <c r="R659" s="152"/>
      <c r="S659" s="152"/>
    </row>
    <row r="660" spans="1:19" ht="12.75">
      <c r="A660" s="152"/>
      <c r="B660" s="152"/>
      <c r="C660" s="152"/>
      <c r="D660" s="152"/>
      <c r="E660" s="152"/>
      <c r="F660" s="152"/>
      <c r="G660" s="152"/>
      <c r="H660" s="152"/>
      <c r="I660" s="152"/>
      <c r="J660" s="152"/>
      <c r="K660" s="152"/>
      <c r="L660" s="152"/>
      <c r="M660" s="152"/>
      <c r="N660" s="152"/>
      <c r="O660" s="152"/>
      <c r="P660" s="152"/>
      <c r="Q660" s="152"/>
      <c r="R660" s="152"/>
      <c r="S660" s="152"/>
    </row>
    <row r="661" spans="1:19" ht="12.75">
      <c r="A661" s="152"/>
      <c r="B661" s="152"/>
      <c r="C661" s="152"/>
      <c r="D661" s="152"/>
      <c r="E661" s="152"/>
      <c r="F661" s="152"/>
      <c r="G661" s="152"/>
      <c r="H661" s="152"/>
      <c r="I661" s="152"/>
      <c r="J661" s="152"/>
      <c r="K661" s="152"/>
      <c r="L661" s="152"/>
      <c r="M661" s="152"/>
      <c r="N661" s="152"/>
      <c r="O661" s="152"/>
      <c r="P661" s="152"/>
      <c r="Q661" s="152"/>
      <c r="R661" s="152"/>
      <c r="S661" s="152"/>
    </row>
    <row r="662" spans="1:19" ht="12.75">
      <c r="A662" s="152"/>
      <c r="B662" s="152"/>
      <c r="C662" s="152"/>
      <c r="D662" s="152"/>
      <c r="E662" s="152"/>
      <c r="F662" s="152"/>
      <c r="G662" s="152"/>
      <c r="H662" s="152"/>
      <c r="I662" s="152"/>
      <c r="J662" s="152"/>
      <c r="K662" s="152"/>
      <c r="L662" s="152"/>
      <c r="M662" s="152"/>
      <c r="N662" s="152"/>
      <c r="O662" s="152"/>
      <c r="P662" s="152"/>
      <c r="Q662" s="152"/>
      <c r="R662" s="152"/>
      <c r="S662" s="152"/>
    </row>
    <row r="663" spans="1:19" ht="12.75">
      <c r="A663" s="152"/>
      <c r="B663" s="152"/>
      <c r="C663" s="152"/>
      <c r="D663" s="152"/>
      <c r="E663" s="152"/>
      <c r="F663" s="152"/>
      <c r="G663" s="152"/>
      <c r="H663" s="152"/>
      <c r="I663" s="152"/>
      <c r="J663" s="152"/>
      <c r="K663" s="152"/>
      <c r="L663" s="152"/>
      <c r="M663" s="152"/>
      <c r="N663" s="152"/>
      <c r="O663" s="152"/>
      <c r="P663" s="152"/>
      <c r="Q663" s="152"/>
      <c r="R663" s="152"/>
      <c r="S663" s="152"/>
    </row>
    <row r="664" spans="1:19" ht="12.75">
      <c r="A664" s="152"/>
      <c r="B664" s="152"/>
      <c r="C664" s="152"/>
      <c r="D664" s="152"/>
      <c r="E664" s="152"/>
      <c r="F664" s="152"/>
      <c r="G664" s="152"/>
      <c r="H664" s="152"/>
      <c r="I664" s="152"/>
      <c r="J664" s="152"/>
      <c r="K664" s="152"/>
      <c r="L664" s="152"/>
      <c r="M664" s="152"/>
      <c r="N664" s="152"/>
      <c r="O664" s="152"/>
      <c r="P664" s="152"/>
      <c r="Q664" s="152"/>
      <c r="R664" s="152"/>
      <c r="S664" s="152"/>
    </row>
    <row r="665" spans="1:19" ht="12.75">
      <c r="A665" s="152"/>
      <c r="B665" s="152"/>
      <c r="C665" s="152"/>
      <c r="D665" s="152"/>
      <c r="E665" s="152"/>
      <c r="F665" s="152"/>
      <c r="G665" s="152"/>
      <c r="H665" s="152"/>
      <c r="I665" s="152"/>
      <c r="J665" s="152"/>
      <c r="K665" s="152"/>
      <c r="L665" s="152"/>
      <c r="M665" s="152"/>
      <c r="N665" s="152"/>
      <c r="O665" s="152"/>
      <c r="P665" s="152"/>
      <c r="Q665" s="152"/>
      <c r="R665" s="152"/>
      <c r="S665" s="152"/>
    </row>
    <row r="666" spans="1:19" ht="12.75">
      <c r="A666" s="152"/>
      <c r="B666" s="152"/>
      <c r="C666" s="152"/>
      <c r="D666" s="152"/>
      <c r="E666" s="152"/>
      <c r="F666" s="152"/>
      <c r="G666" s="152"/>
      <c r="H666" s="152"/>
      <c r="I666" s="152"/>
      <c r="J666" s="152"/>
      <c r="K666" s="152"/>
      <c r="L666" s="152"/>
      <c r="M666" s="152"/>
      <c r="N666" s="152"/>
      <c r="O666" s="152"/>
      <c r="P666" s="152"/>
      <c r="Q666" s="152"/>
      <c r="R666" s="152"/>
      <c r="S666" s="152"/>
    </row>
    <row r="667" spans="1:19" ht="12.75">
      <c r="A667" s="152"/>
      <c r="B667" s="152"/>
      <c r="C667" s="152"/>
      <c r="D667" s="152"/>
      <c r="E667" s="152"/>
      <c r="F667" s="152"/>
      <c r="G667" s="152"/>
      <c r="H667" s="152"/>
      <c r="I667" s="152"/>
      <c r="J667" s="152"/>
      <c r="K667" s="152"/>
      <c r="L667" s="152"/>
      <c r="M667" s="152"/>
      <c r="N667" s="152"/>
      <c r="O667" s="152"/>
      <c r="P667" s="152"/>
      <c r="Q667" s="152"/>
      <c r="R667" s="152"/>
      <c r="S667" s="152"/>
    </row>
    <row r="668" spans="1:19" ht="12.75">
      <c r="A668" s="152"/>
      <c r="B668" s="152"/>
      <c r="C668" s="152"/>
      <c r="D668" s="152"/>
      <c r="E668" s="152"/>
      <c r="F668" s="152"/>
      <c r="G668" s="152"/>
      <c r="H668" s="152"/>
      <c r="I668" s="152"/>
      <c r="J668" s="152"/>
      <c r="K668" s="152"/>
      <c r="L668" s="152"/>
      <c r="M668" s="152"/>
      <c r="N668" s="152"/>
      <c r="O668" s="152"/>
      <c r="P668" s="152"/>
      <c r="Q668" s="152"/>
      <c r="R668" s="152"/>
      <c r="S668" s="152"/>
    </row>
    <row r="669" spans="1:19" ht="12.75">
      <c r="A669" s="152"/>
      <c r="B669" s="152"/>
      <c r="C669" s="152"/>
      <c r="D669" s="152"/>
      <c r="E669" s="152"/>
      <c r="F669" s="152"/>
      <c r="G669" s="152"/>
      <c r="H669" s="152"/>
      <c r="I669" s="152"/>
      <c r="J669" s="152"/>
      <c r="K669" s="152"/>
      <c r="L669" s="152"/>
      <c r="M669" s="152"/>
      <c r="N669" s="152"/>
      <c r="O669" s="152"/>
      <c r="P669" s="152"/>
      <c r="Q669" s="152"/>
      <c r="R669" s="152"/>
      <c r="S669" s="152"/>
    </row>
    <row r="670" spans="1:19" ht="12.75">
      <c r="A670" s="152"/>
      <c r="B670" s="152"/>
      <c r="C670" s="152"/>
      <c r="D670" s="152"/>
      <c r="E670" s="152"/>
      <c r="F670" s="152"/>
      <c r="G670" s="152"/>
      <c r="H670" s="152"/>
      <c r="I670" s="152"/>
      <c r="J670" s="152"/>
      <c r="K670" s="152"/>
      <c r="L670" s="152"/>
      <c r="M670" s="152"/>
      <c r="N670" s="152"/>
      <c r="O670" s="152"/>
      <c r="P670" s="152"/>
      <c r="Q670" s="152"/>
      <c r="R670" s="152"/>
      <c r="S670" s="152"/>
    </row>
    <row r="671" spans="1:19" ht="12.75">
      <c r="A671" s="152"/>
      <c r="B671" s="152"/>
      <c r="C671" s="152"/>
      <c r="D671" s="152"/>
      <c r="E671" s="152"/>
      <c r="F671" s="152"/>
      <c r="G671" s="152"/>
      <c r="H671" s="152"/>
      <c r="I671" s="152"/>
      <c r="J671" s="152"/>
      <c r="K671" s="152"/>
      <c r="L671" s="152"/>
      <c r="M671" s="152"/>
      <c r="N671" s="152"/>
      <c r="O671" s="152"/>
      <c r="P671" s="152"/>
      <c r="Q671" s="152"/>
      <c r="R671" s="152"/>
      <c r="S671" s="152"/>
    </row>
    <row r="672" spans="1:19" ht="12.75">
      <c r="A672" s="152"/>
      <c r="B672" s="152"/>
      <c r="C672" s="152"/>
      <c r="D672" s="152"/>
      <c r="E672" s="152"/>
      <c r="F672" s="152"/>
      <c r="G672" s="152"/>
      <c r="H672" s="152"/>
      <c r="I672" s="152"/>
      <c r="J672" s="152"/>
      <c r="K672" s="152"/>
      <c r="L672" s="152"/>
      <c r="M672" s="152"/>
      <c r="N672" s="152"/>
      <c r="O672" s="152"/>
      <c r="P672" s="152"/>
      <c r="Q672" s="152"/>
      <c r="R672" s="152"/>
      <c r="S672" s="152"/>
    </row>
    <row r="673" spans="1:19" ht="12.75">
      <c r="A673" s="152"/>
      <c r="B673" s="152"/>
      <c r="C673" s="152"/>
      <c r="D673" s="152"/>
      <c r="E673" s="152"/>
      <c r="F673" s="152"/>
      <c r="G673" s="152"/>
      <c r="H673" s="152"/>
      <c r="I673" s="152"/>
      <c r="J673" s="152"/>
      <c r="K673" s="152"/>
      <c r="L673" s="152"/>
      <c r="M673" s="152"/>
      <c r="N673" s="152"/>
      <c r="O673" s="152"/>
      <c r="P673" s="152"/>
      <c r="Q673" s="152"/>
      <c r="R673" s="152"/>
      <c r="S673" s="152"/>
    </row>
    <row r="674" spans="1:19" ht="12.75">
      <c r="A674" s="152"/>
      <c r="B674" s="152"/>
      <c r="C674" s="152"/>
      <c r="D674" s="152"/>
      <c r="E674" s="152"/>
      <c r="F674" s="152"/>
      <c r="G674" s="152"/>
      <c r="H674" s="152"/>
      <c r="I674" s="152"/>
      <c r="J674" s="152"/>
      <c r="K674" s="152"/>
      <c r="L674" s="152"/>
      <c r="M674" s="152"/>
      <c r="N674" s="152"/>
      <c r="O674" s="152"/>
      <c r="P674" s="152"/>
      <c r="Q674" s="152"/>
      <c r="R674" s="152"/>
      <c r="S674" s="152"/>
    </row>
    <row r="675" spans="1:19" ht="12.75">
      <c r="A675" s="152"/>
      <c r="B675" s="152"/>
      <c r="C675" s="152"/>
      <c r="D675" s="152"/>
      <c r="E675" s="152"/>
      <c r="F675" s="152"/>
      <c r="G675" s="152"/>
      <c r="H675" s="152"/>
      <c r="I675" s="152"/>
      <c r="J675" s="152"/>
      <c r="K675" s="152"/>
      <c r="L675" s="152"/>
      <c r="M675" s="152"/>
      <c r="N675" s="152"/>
      <c r="O675" s="152"/>
      <c r="P675" s="152"/>
      <c r="Q675" s="152"/>
      <c r="R675" s="152"/>
      <c r="S675" s="152"/>
    </row>
    <row r="676" spans="1:19" ht="12.75">
      <c r="A676" s="152"/>
      <c r="B676" s="152"/>
      <c r="C676" s="152"/>
      <c r="D676" s="152"/>
      <c r="E676" s="152"/>
      <c r="F676" s="152"/>
      <c r="G676" s="152"/>
      <c r="H676" s="152"/>
      <c r="I676" s="152"/>
      <c r="J676" s="152"/>
      <c r="K676" s="152"/>
      <c r="L676" s="152"/>
      <c r="M676" s="152"/>
      <c r="N676" s="152"/>
      <c r="O676" s="152"/>
      <c r="P676" s="152"/>
      <c r="Q676" s="152"/>
      <c r="R676" s="152"/>
      <c r="S676" s="152"/>
    </row>
    <row r="677" spans="1:19" ht="12.75">
      <c r="A677" s="152"/>
      <c r="B677" s="152"/>
      <c r="C677" s="152"/>
      <c r="D677" s="152"/>
      <c r="E677" s="152"/>
      <c r="F677" s="152"/>
      <c r="G677" s="152"/>
      <c r="H677" s="152"/>
      <c r="I677" s="152"/>
      <c r="J677" s="152"/>
      <c r="K677" s="152"/>
      <c r="L677" s="152"/>
      <c r="M677" s="152"/>
      <c r="N677" s="152"/>
      <c r="O677" s="152"/>
      <c r="P677" s="152"/>
      <c r="Q677" s="152"/>
      <c r="R677" s="152"/>
      <c r="S677" s="152"/>
    </row>
    <row r="678" spans="1:19" ht="12.75">
      <c r="A678" s="152"/>
      <c r="B678" s="152"/>
      <c r="C678" s="152"/>
      <c r="D678" s="152"/>
      <c r="E678" s="152"/>
      <c r="F678" s="152"/>
      <c r="G678" s="152"/>
      <c r="H678" s="152"/>
      <c r="I678" s="152"/>
      <c r="J678" s="152"/>
      <c r="K678" s="152"/>
      <c r="L678" s="152"/>
      <c r="M678" s="152"/>
      <c r="N678" s="152"/>
      <c r="O678" s="152"/>
      <c r="P678" s="152"/>
      <c r="Q678" s="152"/>
      <c r="R678" s="152"/>
      <c r="S678" s="152"/>
    </row>
    <row r="679" spans="1:19" ht="12.75">
      <c r="A679" s="152"/>
      <c r="B679" s="152"/>
      <c r="C679" s="152"/>
      <c r="D679" s="152"/>
      <c r="E679" s="152"/>
      <c r="F679" s="152"/>
      <c r="G679" s="152"/>
      <c r="H679" s="152"/>
      <c r="I679" s="152"/>
      <c r="J679" s="152"/>
      <c r="K679" s="152"/>
      <c r="L679" s="152"/>
      <c r="M679" s="152"/>
      <c r="N679" s="152"/>
      <c r="O679" s="152"/>
      <c r="P679" s="152"/>
      <c r="Q679" s="152"/>
      <c r="R679" s="152"/>
      <c r="S679" s="152"/>
    </row>
    <row r="680" spans="1:19" ht="12.75">
      <c r="A680" s="152"/>
      <c r="B680" s="152"/>
      <c r="C680" s="152"/>
      <c r="D680" s="152"/>
      <c r="E680" s="152"/>
      <c r="F680" s="152"/>
      <c r="G680" s="152"/>
      <c r="H680" s="152"/>
      <c r="I680" s="152"/>
      <c r="J680" s="152"/>
      <c r="K680" s="152"/>
      <c r="L680" s="152"/>
      <c r="M680" s="152"/>
      <c r="N680" s="152"/>
      <c r="O680" s="152"/>
      <c r="P680" s="152"/>
      <c r="Q680" s="152"/>
      <c r="R680" s="152"/>
      <c r="S680" s="152"/>
    </row>
    <row r="681" spans="1:19" ht="12.75">
      <c r="A681" s="152"/>
      <c r="B681" s="152"/>
      <c r="C681" s="152"/>
      <c r="D681" s="152"/>
      <c r="E681" s="152"/>
      <c r="F681" s="152"/>
      <c r="G681" s="152"/>
      <c r="H681" s="152"/>
      <c r="I681" s="152"/>
      <c r="J681" s="152"/>
      <c r="K681" s="152"/>
      <c r="L681" s="152"/>
      <c r="M681" s="152"/>
      <c r="N681" s="152"/>
      <c r="O681" s="152"/>
      <c r="P681" s="152"/>
      <c r="Q681" s="152"/>
      <c r="R681" s="152"/>
      <c r="S681" s="152"/>
    </row>
    <row r="682" spans="1:19" ht="12.75">
      <c r="A682" s="152"/>
      <c r="B682" s="152"/>
      <c r="C682" s="152"/>
      <c r="D682" s="152"/>
      <c r="E682" s="152"/>
      <c r="F682" s="152"/>
      <c r="G682" s="152"/>
      <c r="H682" s="152"/>
      <c r="I682" s="152"/>
      <c r="J682" s="152"/>
      <c r="K682" s="152"/>
      <c r="L682" s="152"/>
      <c r="M682" s="152"/>
      <c r="N682" s="152"/>
      <c r="O682" s="152"/>
      <c r="P682" s="152"/>
      <c r="Q682" s="152"/>
      <c r="R682" s="152"/>
      <c r="S682" s="152"/>
    </row>
    <row r="683" spans="1:19" ht="12.75">
      <c r="A683" s="152"/>
      <c r="B683" s="152"/>
      <c r="C683" s="152"/>
      <c r="D683" s="152"/>
      <c r="E683" s="152"/>
      <c r="F683" s="152"/>
      <c r="G683" s="152"/>
      <c r="H683" s="152"/>
      <c r="I683" s="152"/>
      <c r="J683" s="152"/>
      <c r="K683" s="152"/>
      <c r="L683" s="152"/>
      <c r="M683" s="152"/>
      <c r="N683" s="152"/>
      <c r="O683" s="152"/>
      <c r="P683" s="152"/>
      <c r="Q683" s="152"/>
      <c r="R683" s="152"/>
      <c r="S683" s="152"/>
    </row>
    <row r="684" spans="1:19" ht="12.75">
      <c r="A684" s="152"/>
      <c r="B684" s="152"/>
      <c r="C684" s="152"/>
      <c r="D684" s="152"/>
      <c r="E684" s="152"/>
      <c r="F684" s="152"/>
      <c r="G684" s="152"/>
      <c r="H684" s="152"/>
      <c r="I684" s="152"/>
      <c r="J684" s="152"/>
      <c r="K684" s="152"/>
      <c r="L684" s="152"/>
      <c r="M684" s="152"/>
      <c r="N684" s="152"/>
      <c r="O684" s="152"/>
      <c r="P684" s="152"/>
      <c r="Q684" s="152"/>
      <c r="R684" s="152"/>
      <c r="S684" s="152"/>
    </row>
    <row r="685" spans="1:19" ht="12.75">
      <c r="A685" s="152"/>
      <c r="B685" s="152"/>
      <c r="C685" s="152"/>
      <c r="D685" s="152"/>
      <c r="E685" s="152"/>
      <c r="F685" s="152"/>
      <c r="G685" s="152"/>
      <c r="H685" s="152"/>
      <c r="I685" s="152"/>
      <c r="J685" s="152"/>
      <c r="K685" s="152"/>
      <c r="L685" s="152"/>
      <c r="M685" s="152"/>
      <c r="N685" s="152"/>
      <c r="O685" s="152"/>
      <c r="P685" s="152"/>
      <c r="Q685" s="152"/>
      <c r="R685" s="152"/>
      <c r="S685" s="152"/>
    </row>
    <row r="686" spans="1:19" ht="12.75">
      <c r="A686" s="152"/>
      <c r="B686" s="152"/>
      <c r="C686" s="152"/>
      <c r="D686" s="152"/>
      <c r="E686" s="152"/>
      <c r="F686" s="152"/>
      <c r="G686" s="152"/>
      <c r="H686" s="152"/>
      <c r="I686" s="152"/>
      <c r="J686" s="152"/>
      <c r="K686" s="152"/>
      <c r="L686" s="152"/>
      <c r="M686" s="152"/>
      <c r="N686" s="152"/>
      <c r="O686" s="152"/>
      <c r="P686" s="152"/>
      <c r="Q686" s="152"/>
      <c r="R686" s="152"/>
      <c r="S686" s="152"/>
    </row>
    <row r="687" spans="1:19" ht="12.75">
      <c r="A687" s="152"/>
      <c r="B687" s="152"/>
      <c r="C687" s="152"/>
      <c r="D687" s="152"/>
      <c r="E687" s="152"/>
      <c r="F687" s="152"/>
      <c r="G687" s="152"/>
      <c r="H687" s="152"/>
      <c r="I687" s="152"/>
      <c r="J687" s="152"/>
      <c r="K687" s="152"/>
      <c r="L687" s="152"/>
      <c r="M687" s="152"/>
      <c r="N687" s="152"/>
      <c r="O687" s="152"/>
      <c r="P687" s="152"/>
      <c r="Q687" s="152"/>
      <c r="R687" s="152"/>
      <c r="S687" s="152"/>
    </row>
    <row r="688" spans="1:19" ht="12.75">
      <c r="A688" s="152"/>
      <c r="B688" s="152"/>
      <c r="C688" s="152"/>
      <c r="D688" s="152"/>
      <c r="E688" s="152"/>
      <c r="F688" s="152"/>
      <c r="G688" s="152"/>
      <c r="H688" s="152"/>
      <c r="I688" s="152"/>
      <c r="J688" s="152"/>
      <c r="K688" s="152"/>
      <c r="L688" s="152"/>
      <c r="M688" s="152"/>
      <c r="N688" s="152"/>
      <c r="O688" s="152"/>
      <c r="P688" s="152"/>
      <c r="Q688" s="152"/>
      <c r="R688" s="152"/>
      <c r="S688" s="152"/>
    </row>
    <row r="689" spans="1:19" ht="12.75">
      <c r="A689" s="152"/>
      <c r="B689" s="152"/>
      <c r="C689" s="152"/>
      <c r="D689" s="152"/>
      <c r="E689" s="152"/>
      <c r="F689" s="152"/>
      <c r="G689" s="152"/>
      <c r="H689" s="152"/>
      <c r="I689" s="152"/>
      <c r="J689" s="152"/>
      <c r="K689" s="152"/>
      <c r="L689" s="152"/>
      <c r="M689" s="152"/>
      <c r="N689" s="152"/>
      <c r="O689" s="152"/>
      <c r="P689" s="152"/>
      <c r="Q689" s="152"/>
      <c r="R689" s="152"/>
      <c r="S689" s="152"/>
    </row>
    <row r="690" spans="1:19" ht="12.75">
      <c r="A690" s="152"/>
      <c r="B690" s="152"/>
      <c r="C690" s="152"/>
      <c r="D690" s="152"/>
      <c r="E690" s="152"/>
      <c r="F690" s="152"/>
      <c r="G690" s="152"/>
      <c r="H690" s="152"/>
      <c r="I690" s="152"/>
      <c r="J690" s="152"/>
      <c r="K690" s="152"/>
      <c r="L690" s="152"/>
      <c r="M690" s="152"/>
      <c r="N690" s="152"/>
      <c r="O690" s="152"/>
      <c r="P690" s="152"/>
      <c r="Q690" s="152"/>
      <c r="R690" s="152"/>
      <c r="S690" s="152"/>
    </row>
    <row r="691" spans="1:19" ht="12.75">
      <c r="A691" s="152"/>
      <c r="B691" s="152"/>
      <c r="C691" s="152"/>
      <c r="D691" s="152"/>
      <c r="E691" s="152"/>
      <c r="F691" s="152"/>
      <c r="G691" s="152"/>
      <c r="H691" s="152"/>
      <c r="I691" s="152"/>
      <c r="J691" s="152"/>
      <c r="K691" s="152"/>
      <c r="L691" s="152"/>
      <c r="M691" s="152"/>
      <c r="N691" s="152"/>
      <c r="O691" s="152"/>
      <c r="P691" s="152"/>
      <c r="Q691" s="152"/>
      <c r="R691" s="152"/>
      <c r="S691" s="152"/>
    </row>
    <row r="692" spans="1:19" ht="12.75">
      <c r="A692" s="152"/>
      <c r="B692" s="152"/>
      <c r="C692" s="152"/>
      <c r="D692" s="152"/>
      <c r="E692" s="152"/>
      <c r="F692" s="152"/>
      <c r="G692" s="152"/>
      <c r="H692" s="152"/>
      <c r="I692" s="152"/>
      <c r="J692" s="152"/>
      <c r="K692" s="152"/>
      <c r="L692" s="152"/>
      <c r="M692" s="152"/>
      <c r="N692" s="152"/>
      <c r="O692" s="152"/>
      <c r="P692" s="152"/>
      <c r="Q692" s="152"/>
      <c r="R692" s="152"/>
      <c r="S692" s="152"/>
    </row>
    <row r="693" spans="1:19" ht="12.75">
      <c r="A693" s="152"/>
      <c r="B693" s="152"/>
      <c r="C693" s="152"/>
      <c r="D693" s="152"/>
      <c r="E693" s="152"/>
      <c r="F693" s="152"/>
      <c r="G693" s="152"/>
      <c r="H693" s="152"/>
      <c r="I693" s="152"/>
      <c r="J693" s="152"/>
      <c r="K693" s="152"/>
      <c r="L693" s="152"/>
      <c r="M693" s="152"/>
      <c r="N693" s="152"/>
      <c r="O693" s="152"/>
      <c r="P693" s="152"/>
      <c r="Q693" s="152"/>
      <c r="R693" s="152"/>
      <c r="S693" s="152"/>
    </row>
    <row r="694" spans="1:19" ht="12.75">
      <c r="A694" s="152"/>
      <c r="B694" s="152"/>
      <c r="C694" s="152"/>
      <c r="D694" s="152"/>
      <c r="E694" s="152"/>
      <c r="F694" s="152"/>
      <c r="G694" s="152"/>
      <c r="H694" s="152"/>
      <c r="I694" s="152"/>
      <c r="J694" s="152"/>
      <c r="K694" s="152"/>
      <c r="L694" s="152"/>
      <c r="M694" s="152"/>
      <c r="N694" s="152"/>
      <c r="O694" s="152"/>
      <c r="P694" s="152"/>
      <c r="Q694" s="152"/>
      <c r="R694" s="152"/>
      <c r="S694" s="152"/>
    </row>
    <row r="695" spans="1:19" ht="12.75">
      <c r="A695" s="152"/>
      <c r="B695" s="152"/>
      <c r="C695" s="152"/>
      <c r="D695" s="152"/>
      <c r="E695" s="152"/>
      <c r="F695" s="152"/>
      <c r="G695" s="152"/>
      <c r="H695" s="152"/>
      <c r="I695" s="152"/>
      <c r="J695" s="152"/>
      <c r="K695" s="152"/>
      <c r="L695" s="152"/>
      <c r="M695" s="152"/>
      <c r="N695" s="152"/>
      <c r="O695" s="152"/>
      <c r="P695" s="152"/>
      <c r="Q695" s="152"/>
      <c r="R695" s="152"/>
      <c r="S695" s="152"/>
    </row>
    <row r="696" spans="1:19" ht="12.75">
      <c r="A696" s="152"/>
      <c r="B696" s="152"/>
      <c r="C696" s="152"/>
      <c r="D696" s="152"/>
      <c r="E696" s="152"/>
      <c r="F696" s="152"/>
      <c r="G696" s="152"/>
      <c r="H696" s="152"/>
      <c r="I696" s="152"/>
      <c r="J696" s="152"/>
      <c r="K696" s="152"/>
      <c r="L696" s="152"/>
      <c r="M696" s="152"/>
      <c r="N696" s="152"/>
      <c r="O696" s="152"/>
      <c r="P696" s="152"/>
      <c r="Q696" s="152"/>
      <c r="R696" s="152"/>
      <c r="S696" s="152"/>
    </row>
    <row r="697" spans="1:19" ht="12.75">
      <c r="A697" s="152"/>
      <c r="B697" s="152"/>
      <c r="C697" s="152"/>
      <c r="D697" s="152"/>
      <c r="E697" s="152"/>
      <c r="F697" s="152"/>
      <c r="G697" s="152"/>
      <c r="H697" s="152"/>
      <c r="I697" s="152"/>
      <c r="J697" s="152"/>
      <c r="K697" s="152"/>
      <c r="L697" s="152"/>
      <c r="M697" s="152"/>
      <c r="N697" s="152"/>
      <c r="O697" s="152"/>
      <c r="P697" s="152"/>
      <c r="Q697" s="152"/>
      <c r="R697" s="152"/>
      <c r="S697" s="152"/>
    </row>
    <row r="698" spans="1:19" ht="12.75">
      <c r="A698" s="152"/>
      <c r="B698" s="152"/>
      <c r="C698" s="152"/>
      <c r="D698" s="152"/>
      <c r="E698" s="152"/>
      <c r="F698" s="152"/>
      <c r="G698" s="152"/>
      <c r="H698" s="152"/>
      <c r="I698" s="152"/>
      <c r="J698" s="152"/>
      <c r="K698" s="152"/>
      <c r="L698" s="152"/>
      <c r="M698" s="152"/>
      <c r="N698" s="152"/>
      <c r="O698" s="152"/>
      <c r="P698" s="152"/>
      <c r="Q698" s="152"/>
      <c r="R698" s="152"/>
      <c r="S698" s="152"/>
    </row>
    <row r="699" spans="1:19" ht="12.75">
      <c r="A699" s="152"/>
      <c r="B699" s="152"/>
      <c r="C699" s="152"/>
      <c r="D699" s="152"/>
      <c r="E699" s="152"/>
      <c r="F699" s="152"/>
      <c r="G699" s="152"/>
      <c r="H699" s="152"/>
      <c r="I699" s="152"/>
      <c r="J699" s="152"/>
      <c r="K699" s="152"/>
      <c r="L699" s="152"/>
      <c r="M699" s="152"/>
      <c r="N699" s="152"/>
      <c r="O699" s="152"/>
      <c r="P699" s="152"/>
      <c r="Q699" s="152"/>
      <c r="R699" s="152"/>
      <c r="S699" s="152"/>
    </row>
    <row r="700" spans="1:19" ht="12.75">
      <c r="A700" s="152"/>
      <c r="B700" s="152"/>
      <c r="C700" s="152"/>
      <c r="D700" s="152"/>
      <c r="E700" s="152"/>
      <c r="F700" s="152"/>
      <c r="G700" s="152"/>
      <c r="H700" s="152"/>
      <c r="I700" s="152"/>
      <c r="J700" s="152"/>
      <c r="K700" s="152"/>
      <c r="L700" s="152"/>
      <c r="M700" s="152"/>
      <c r="N700" s="152"/>
      <c r="O700" s="152"/>
      <c r="P700" s="152"/>
      <c r="Q700" s="152"/>
      <c r="R700" s="152"/>
      <c r="S700" s="152"/>
    </row>
    <row r="701" spans="1:19" ht="12.75">
      <c r="A701" s="152"/>
      <c r="B701" s="152"/>
      <c r="C701" s="152"/>
      <c r="D701" s="152"/>
      <c r="E701" s="152"/>
      <c r="F701" s="152"/>
      <c r="G701" s="152"/>
      <c r="H701" s="152"/>
      <c r="I701" s="152"/>
      <c r="J701" s="152"/>
      <c r="K701" s="152"/>
      <c r="L701" s="152"/>
      <c r="M701" s="152"/>
      <c r="N701" s="152"/>
      <c r="O701" s="152"/>
      <c r="P701" s="152"/>
      <c r="Q701" s="152"/>
      <c r="R701" s="152"/>
      <c r="S701" s="152"/>
    </row>
    <row r="702" spans="1:19" ht="12.75">
      <c r="A702" s="152"/>
      <c r="B702" s="152"/>
      <c r="C702" s="152"/>
      <c r="D702" s="152"/>
      <c r="E702" s="152"/>
      <c r="F702" s="152"/>
      <c r="G702" s="152"/>
      <c r="H702" s="152"/>
      <c r="I702" s="152"/>
      <c r="J702" s="152"/>
      <c r="K702" s="152"/>
      <c r="L702" s="152"/>
      <c r="M702" s="152"/>
      <c r="N702" s="152"/>
      <c r="O702" s="152"/>
      <c r="P702" s="152"/>
      <c r="Q702" s="152"/>
      <c r="R702" s="152"/>
      <c r="S702" s="152"/>
    </row>
    <row r="703" spans="1:19" ht="12.75">
      <c r="A703" s="152"/>
      <c r="B703" s="152"/>
      <c r="C703" s="152"/>
      <c r="D703" s="152"/>
      <c r="E703" s="152"/>
      <c r="F703" s="152"/>
      <c r="G703" s="152"/>
      <c r="H703" s="152"/>
      <c r="I703" s="152"/>
      <c r="J703" s="152"/>
      <c r="K703" s="152"/>
      <c r="L703" s="152"/>
      <c r="M703" s="152"/>
      <c r="N703" s="152"/>
      <c r="O703" s="152"/>
      <c r="P703" s="152"/>
      <c r="Q703" s="152"/>
      <c r="R703" s="152"/>
      <c r="S703" s="152"/>
    </row>
    <row r="704" spans="1:19" ht="12.75">
      <c r="A704" s="152"/>
      <c r="B704" s="152"/>
      <c r="C704" s="152"/>
      <c r="D704" s="152"/>
      <c r="E704" s="152"/>
      <c r="F704" s="152"/>
      <c r="G704" s="152"/>
      <c r="H704" s="152"/>
      <c r="I704" s="152"/>
      <c r="J704" s="152"/>
      <c r="K704" s="152"/>
      <c r="L704" s="152"/>
      <c r="M704" s="152"/>
      <c r="N704" s="152"/>
      <c r="O704" s="152"/>
      <c r="P704" s="152"/>
      <c r="Q704" s="152"/>
      <c r="R704" s="152"/>
      <c r="S704" s="152"/>
    </row>
    <row r="705" spans="1:19" ht="12.75">
      <c r="A705" s="152"/>
      <c r="B705" s="152"/>
      <c r="C705" s="152"/>
      <c r="D705" s="152"/>
      <c r="E705" s="152"/>
      <c r="F705" s="152"/>
      <c r="G705" s="152"/>
      <c r="H705" s="152"/>
      <c r="I705" s="152"/>
      <c r="J705" s="152"/>
      <c r="K705" s="152"/>
      <c r="L705" s="152"/>
      <c r="M705" s="152"/>
      <c r="N705" s="152"/>
      <c r="O705" s="152"/>
      <c r="P705" s="152"/>
      <c r="Q705" s="152"/>
      <c r="R705" s="152"/>
      <c r="S705" s="152"/>
    </row>
    <row r="706" spans="1:19" ht="12.75">
      <c r="A706" s="152"/>
      <c r="B706" s="152"/>
      <c r="C706" s="152"/>
      <c r="D706" s="152"/>
      <c r="E706" s="152"/>
      <c r="F706" s="152"/>
      <c r="G706" s="152"/>
      <c r="H706" s="152"/>
      <c r="I706" s="152"/>
      <c r="J706" s="152"/>
      <c r="K706" s="152"/>
      <c r="L706" s="152"/>
      <c r="M706" s="152"/>
      <c r="N706" s="152"/>
      <c r="O706" s="152"/>
      <c r="P706" s="152"/>
      <c r="Q706" s="152"/>
      <c r="R706" s="152"/>
      <c r="S706" s="152"/>
    </row>
    <row r="707" spans="1:19" ht="12.75">
      <c r="A707" s="152"/>
      <c r="B707" s="152"/>
      <c r="C707" s="152"/>
      <c r="D707" s="152"/>
      <c r="E707" s="152"/>
      <c r="F707" s="152"/>
      <c r="G707" s="152"/>
      <c r="H707" s="152"/>
      <c r="I707" s="152"/>
      <c r="J707" s="152"/>
      <c r="K707" s="152"/>
      <c r="L707" s="152"/>
      <c r="M707" s="152"/>
      <c r="N707" s="152"/>
      <c r="O707" s="152"/>
      <c r="P707" s="152"/>
      <c r="Q707" s="152"/>
      <c r="R707" s="152"/>
      <c r="S707" s="152"/>
    </row>
    <row r="708" spans="1:19" ht="12.75">
      <c r="A708" s="152"/>
      <c r="B708" s="152"/>
      <c r="C708" s="152"/>
      <c r="D708" s="152"/>
      <c r="E708" s="152"/>
      <c r="F708" s="152"/>
      <c r="G708" s="152"/>
      <c r="H708" s="152"/>
      <c r="I708" s="152"/>
      <c r="J708" s="152"/>
      <c r="K708" s="152"/>
      <c r="L708" s="152"/>
      <c r="M708" s="152"/>
      <c r="N708" s="152"/>
      <c r="O708" s="152"/>
      <c r="P708" s="152"/>
      <c r="Q708" s="152"/>
      <c r="R708" s="152"/>
      <c r="S708" s="152"/>
    </row>
    <row r="709" spans="1:19" ht="12.75">
      <c r="A709" s="152"/>
      <c r="B709" s="152"/>
      <c r="C709" s="152"/>
      <c r="D709" s="152"/>
      <c r="E709" s="152"/>
      <c r="F709" s="152"/>
      <c r="G709" s="152"/>
      <c r="H709" s="152"/>
      <c r="I709" s="152"/>
      <c r="J709" s="152"/>
      <c r="K709" s="152"/>
      <c r="L709" s="152"/>
      <c r="M709" s="152"/>
      <c r="N709" s="152"/>
      <c r="O709" s="152"/>
      <c r="P709" s="152"/>
      <c r="Q709" s="152"/>
      <c r="R709" s="152"/>
      <c r="S709" s="152"/>
    </row>
    <row r="710" spans="1:19" ht="12.75">
      <c r="A710" s="152"/>
      <c r="B710" s="152"/>
      <c r="C710" s="152"/>
      <c r="D710" s="152"/>
      <c r="E710" s="152"/>
      <c r="F710" s="152"/>
      <c r="G710" s="152"/>
      <c r="H710" s="152"/>
      <c r="I710" s="152"/>
      <c r="J710" s="152"/>
      <c r="K710" s="152"/>
      <c r="L710" s="152"/>
      <c r="M710" s="152"/>
      <c r="N710" s="152"/>
      <c r="O710" s="152"/>
      <c r="P710" s="152"/>
      <c r="Q710" s="152"/>
      <c r="R710" s="152"/>
      <c r="S710" s="152"/>
    </row>
    <row r="711" spans="1:19" ht="12.75">
      <c r="A711" s="152"/>
      <c r="B711" s="152"/>
      <c r="C711" s="152"/>
      <c r="D711" s="152"/>
      <c r="E711" s="152"/>
      <c r="F711" s="152"/>
      <c r="G711" s="152"/>
      <c r="H711" s="152"/>
      <c r="I711" s="152"/>
      <c r="J711" s="152"/>
      <c r="K711" s="152"/>
      <c r="L711" s="152"/>
      <c r="M711" s="152"/>
      <c r="N711" s="152"/>
      <c r="O711" s="152"/>
      <c r="P711" s="152"/>
      <c r="Q711" s="152"/>
      <c r="R711" s="152"/>
      <c r="S711" s="152"/>
    </row>
    <row r="712" spans="1:19" ht="12.75">
      <c r="A712" s="152"/>
      <c r="B712" s="152"/>
      <c r="C712" s="152"/>
      <c r="D712" s="152"/>
      <c r="E712" s="152"/>
      <c r="F712" s="152"/>
      <c r="G712" s="152"/>
      <c r="H712" s="152"/>
      <c r="I712" s="152"/>
      <c r="J712" s="152"/>
      <c r="K712" s="152"/>
      <c r="L712" s="152"/>
      <c r="M712" s="152"/>
      <c r="N712" s="152"/>
      <c r="O712" s="152"/>
      <c r="P712" s="152"/>
      <c r="Q712" s="152"/>
      <c r="R712" s="152"/>
      <c r="S712" s="152"/>
    </row>
    <row r="713" spans="1:19" ht="12.75">
      <c r="A713" s="152"/>
      <c r="B713" s="152"/>
      <c r="C713" s="152"/>
      <c r="D713" s="152"/>
      <c r="E713" s="152"/>
      <c r="F713" s="152"/>
      <c r="G713" s="152"/>
      <c r="H713" s="152"/>
      <c r="I713" s="152"/>
      <c r="J713" s="152"/>
      <c r="K713" s="152"/>
      <c r="L713" s="152"/>
      <c r="M713" s="152"/>
      <c r="N713" s="152"/>
      <c r="O713" s="152"/>
      <c r="P713" s="152"/>
      <c r="Q713" s="152"/>
      <c r="R713" s="152"/>
      <c r="S713" s="152"/>
    </row>
    <row r="714" spans="1:19" ht="12.75">
      <c r="A714" s="152"/>
      <c r="B714" s="152"/>
      <c r="C714" s="152"/>
      <c r="D714" s="152"/>
      <c r="E714" s="152"/>
      <c r="F714" s="152"/>
      <c r="G714" s="152"/>
      <c r="H714" s="152"/>
      <c r="I714" s="152"/>
      <c r="J714" s="152"/>
      <c r="K714" s="152"/>
      <c r="L714" s="152"/>
      <c r="M714" s="152"/>
      <c r="N714" s="152"/>
      <c r="O714" s="152"/>
      <c r="P714" s="152"/>
      <c r="Q714" s="152"/>
      <c r="R714" s="152"/>
      <c r="S714" s="152"/>
    </row>
    <row r="715" spans="1:19" ht="12.75">
      <c r="A715" s="152"/>
      <c r="B715" s="152"/>
      <c r="C715" s="152"/>
      <c r="D715" s="152"/>
      <c r="E715" s="152"/>
      <c r="F715" s="152"/>
      <c r="G715" s="152"/>
      <c r="H715" s="152"/>
      <c r="I715" s="152"/>
      <c r="J715" s="152"/>
      <c r="K715" s="152"/>
      <c r="L715" s="152"/>
      <c r="M715" s="152"/>
      <c r="N715" s="152"/>
      <c r="O715" s="152"/>
      <c r="P715" s="152"/>
      <c r="Q715" s="152"/>
      <c r="R715" s="152"/>
      <c r="S715" s="152"/>
    </row>
    <row r="716" spans="1:19" ht="12.75">
      <c r="A716" s="152"/>
      <c r="B716" s="152"/>
      <c r="C716" s="152"/>
      <c r="D716" s="152"/>
      <c r="E716" s="152"/>
      <c r="F716" s="152"/>
      <c r="G716" s="152"/>
      <c r="H716" s="152"/>
      <c r="I716" s="152"/>
      <c r="J716" s="152"/>
      <c r="K716" s="152"/>
      <c r="L716" s="152"/>
      <c r="M716" s="152"/>
      <c r="N716" s="152"/>
      <c r="O716" s="152"/>
      <c r="P716" s="152"/>
      <c r="Q716" s="152"/>
      <c r="R716" s="152"/>
      <c r="S716" s="152"/>
    </row>
    <row r="717" spans="1:19" ht="12.75">
      <c r="A717" s="152"/>
      <c r="B717" s="152"/>
      <c r="C717" s="152"/>
      <c r="D717" s="152"/>
      <c r="E717" s="152"/>
      <c r="F717" s="152"/>
      <c r="G717" s="152"/>
      <c r="H717" s="152"/>
      <c r="I717" s="152"/>
      <c r="J717" s="152"/>
      <c r="K717" s="152"/>
      <c r="L717" s="152"/>
      <c r="M717" s="152"/>
      <c r="N717" s="152"/>
      <c r="O717" s="152"/>
      <c r="P717" s="152"/>
      <c r="Q717" s="152"/>
      <c r="R717" s="152"/>
      <c r="S717" s="152"/>
    </row>
    <row r="718" spans="1:19" ht="12.75">
      <c r="A718" s="152"/>
      <c r="B718" s="152"/>
      <c r="C718" s="152"/>
      <c r="D718" s="152"/>
      <c r="E718" s="152"/>
      <c r="F718" s="152"/>
      <c r="G718" s="152"/>
      <c r="H718" s="152"/>
      <c r="I718" s="152"/>
      <c r="J718" s="152"/>
      <c r="K718" s="152"/>
      <c r="L718" s="152"/>
      <c r="M718" s="152"/>
      <c r="N718" s="152"/>
      <c r="O718" s="152"/>
      <c r="P718" s="152"/>
      <c r="Q718" s="152"/>
      <c r="R718" s="152"/>
      <c r="S718" s="152"/>
    </row>
    <row r="719" spans="1:19" ht="12.75">
      <c r="A719" s="152"/>
      <c r="B719" s="152"/>
      <c r="C719" s="152"/>
      <c r="D719" s="152"/>
      <c r="E719" s="152"/>
      <c r="F719" s="152"/>
      <c r="G719" s="152"/>
      <c r="H719" s="152"/>
      <c r="I719" s="152"/>
      <c r="J719" s="152"/>
      <c r="K719" s="152"/>
      <c r="L719" s="152"/>
      <c r="M719" s="152"/>
      <c r="N719" s="152"/>
      <c r="O719" s="152"/>
      <c r="P719" s="152"/>
      <c r="Q719" s="152"/>
      <c r="R719" s="152"/>
      <c r="S719" s="152"/>
    </row>
    <row r="720" spans="1:19" ht="12.75">
      <c r="A720" s="152"/>
      <c r="B720" s="152"/>
      <c r="C720" s="152"/>
      <c r="D720" s="152"/>
      <c r="E720" s="152"/>
      <c r="F720" s="152"/>
      <c r="G720" s="152"/>
      <c r="H720" s="152"/>
      <c r="I720" s="152"/>
      <c r="J720" s="152"/>
      <c r="K720" s="152"/>
      <c r="L720" s="152"/>
      <c r="M720" s="152"/>
      <c r="N720" s="152"/>
      <c r="O720" s="152"/>
      <c r="P720" s="152"/>
      <c r="Q720" s="152"/>
      <c r="R720" s="152"/>
      <c r="S720" s="152"/>
    </row>
    <row r="721" spans="1:19" ht="12.75">
      <c r="A721" s="152"/>
      <c r="B721" s="152"/>
      <c r="C721" s="152"/>
      <c r="D721" s="152"/>
      <c r="E721" s="152"/>
      <c r="F721" s="152"/>
      <c r="G721" s="152"/>
      <c r="H721" s="152"/>
      <c r="I721" s="152"/>
      <c r="J721" s="152"/>
      <c r="K721" s="152"/>
      <c r="L721" s="152"/>
      <c r="M721" s="152"/>
      <c r="N721" s="152"/>
      <c r="O721" s="152"/>
      <c r="P721" s="152"/>
      <c r="Q721" s="152"/>
      <c r="R721" s="152"/>
      <c r="S721" s="152"/>
    </row>
    <row r="722" spans="1:19" ht="12.75">
      <c r="A722" s="152"/>
      <c r="B722" s="152"/>
      <c r="C722" s="152"/>
      <c r="D722" s="152"/>
      <c r="E722" s="152"/>
      <c r="F722" s="152"/>
      <c r="G722" s="152"/>
      <c r="H722" s="152"/>
      <c r="I722" s="152"/>
      <c r="J722" s="152"/>
      <c r="K722" s="152"/>
      <c r="L722" s="152"/>
      <c r="M722" s="152"/>
      <c r="N722" s="152"/>
      <c r="O722" s="152"/>
      <c r="P722" s="152"/>
      <c r="Q722" s="152"/>
      <c r="R722" s="152"/>
      <c r="S722" s="152"/>
    </row>
    <row r="723" spans="1:19" ht="12.75">
      <c r="A723" s="152"/>
      <c r="B723" s="152"/>
      <c r="C723" s="152"/>
      <c r="D723" s="152"/>
      <c r="E723" s="152"/>
      <c r="F723" s="152"/>
      <c r="G723" s="152"/>
      <c r="H723" s="152"/>
      <c r="I723" s="152"/>
      <c r="J723" s="152"/>
      <c r="K723" s="152"/>
      <c r="L723" s="152"/>
      <c r="M723" s="152"/>
      <c r="N723" s="152"/>
      <c r="O723" s="152"/>
      <c r="P723" s="152"/>
      <c r="Q723" s="152"/>
      <c r="R723" s="152"/>
      <c r="S723" s="152"/>
    </row>
    <row r="724" spans="1:19" ht="12.75">
      <c r="A724" s="152"/>
      <c r="B724" s="152"/>
      <c r="C724" s="152"/>
      <c r="D724" s="152"/>
      <c r="E724" s="152"/>
      <c r="F724" s="152"/>
      <c r="G724" s="152"/>
      <c r="H724" s="152"/>
      <c r="I724" s="152"/>
      <c r="J724" s="152"/>
      <c r="K724" s="152"/>
      <c r="L724" s="152"/>
      <c r="M724" s="152"/>
      <c r="N724" s="152"/>
      <c r="O724" s="152"/>
      <c r="P724" s="152"/>
      <c r="Q724" s="152"/>
      <c r="R724" s="152"/>
      <c r="S724" s="152"/>
    </row>
    <row r="725" spans="1:19" ht="12.75">
      <c r="A725" s="152"/>
      <c r="B725" s="152"/>
      <c r="C725" s="152"/>
      <c r="D725" s="152"/>
      <c r="E725" s="152"/>
      <c r="F725" s="152"/>
      <c r="G725" s="152"/>
      <c r="H725" s="152"/>
      <c r="I725" s="152"/>
      <c r="J725" s="152"/>
      <c r="K725" s="152"/>
      <c r="L725" s="152"/>
      <c r="M725" s="152"/>
      <c r="N725" s="152"/>
      <c r="O725" s="152"/>
      <c r="P725" s="152"/>
      <c r="Q725" s="152"/>
      <c r="R725" s="152"/>
      <c r="S725" s="152"/>
    </row>
    <row r="726" spans="1:19" ht="12.75">
      <c r="A726" s="152"/>
      <c r="B726" s="152"/>
      <c r="C726" s="152"/>
      <c r="D726" s="152"/>
      <c r="E726" s="152"/>
      <c r="F726" s="152"/>
      <c r="G726" s="152"/>
      <c r="H726" s="152"/>
      <c r="I726" s="152"/>
      <c r="J726" s="152"/>
      <c r="K726" s="152"/>
      <c r="L726" s="152"/>
      <c r="M726" s="152"/>
      <c r="N726" s="152"/>
      <c r="O726" s="152"/>
      <c r="P726" s="152"/>
      <c r="Q726" s="152"/>
      <c r="R726" s="152"/>
      <c r="S726" s="152"/>
    </row>
    <row r="727" spans="1:19" ht="12.75">
      <c r="A727" s="152"/>
      <c r="B727" s="152"/>
      <c r="C727" s="152"/>
      <c r="D727" s="152"/>
      <c r="E727" s="152"/>
      <c r="F727" s="152"/>
      <c r="G727" s="152"/>
      <c r="H727" s="152"/>
      <c r="I727" s="152"/>
      <c r="J727" s="152"/>
      <c r="K727" s="152"/>
      <c r="L727" s="152"/>
      <c r="M727" s="152"/>
      <c r="N727" s="152"/>
      <c r="O727" s="152"/>
      <c r="P727" s="152"/>
      <c r="Q727" s="152"/>
      <c r="R727" s="152"/>
      <c r="S727" s="152"/>
    </row>
    <row r="728" spans="1:19" ht="12.75">
      <c r="A728" s="152"/>
      <c r="B728" s="152"/>
      <c r="C728" s="152"/>
      <c r="D728" s="152"/>
      <c r="E728" s="152"/>
      <c r="F728" s="152"/>
      <c r="G728" s="152"/>
      <c r="H728" s="152"/>
      <c r="I728" s="152"/>
      <c r="J728" s="152"/>
      <c r="K728" s="152"/>
      <c r="L728" s="152"/>
      <c r="M728" s="152"/>
      <c r="N728" s="152"/>
      <c r="O728" s="152"/>
      <c r="P728" s="152"/>
      <c r="Q728" s="152"/>
      <c r="R728" s="152"/>
      <c r="S728" s="152"/>
    </row>
    <row r="729" spans="1:19" ht="12.75">
      <c r="A729" s="152"/>
      <c r="B729" s="152"/>
      <c r="C729" s="152"/>
      <c r="D729" s="152"/>
      <c r="E729" s="152"/>
      <c r="F729" s="152"/>
      <c r="G729" s="152"/>
      <c r="H729" s="152"/>
      <c r="I729" s="152"/>
      <c r="J729" s="152"/>
      <c r="K729" s="152"/>
      <c r="L729" s="152"/>
      <c r="M729" s="152"/>
      <c r="N729" s="152"/>
      <c r="O729" s="152"/>
      <c r="P729" s="152"/>
      <c r="Q729" s="152"/>
      <c r="R729" s="152"/>
      <c r="S729" s="152"/>
    </row>
    <row r="730" spans="1:19" ht="12.75">
      <c r="A730" s="152"/>
      <c r="B730" s="152"/>
      <c r="C730" s="152"/>
      <c r="D730" s="152"/>
      <c r="E730" s="152"/>
      <c r="F730" s="152"/>
      <c r="G730" s="152"/>
      <c r="H730" s="152"/>
      <c r="I730" s="152"/>
      <c r="J730" s="152"/>
      <c r="K730" s="152"/>
      <c r="L730" s="152"/>
      <c r="M730" s="152"/>
      <c r="N730" s="152"/>
      <c r="O730" s="152"/>
      <c r="P730" s="152"/>
      <c r="Q730" s="152"/>
      <c r="R730" s="152"/>
      <c r="S730" s="152"/>
    </row>
    <row r="731" spans="1:19" ht="12.75">
      <c r="A731" s="152"/>
      <c r="B731" s="152"/>
      <c r="C731" s="152"/>
      <c r="D731" s="152"/>
      <c r="E731" s="152"/>
      <c r="F731" s="152"/>
      <c r="G731" s="152"/>
      <c r="H731" s="152"/>
      <c r="I731" s="152"/>
      <c r="J731" s="152"/>
      <c r="K731" s="152"/>
      <c r="L731" s="152"/>
      <c r="M731" s="152"/>
      <c r="N731" s="152"/>
      <c r="O731" s="152"/>
      <c r="P731" s="152"/>
      <c r="Q731" s="152"/>
      <c r="R731" s="152"/>
      <c r="S731" s="152"/>
    </row>
    <row r="732" spans="1:19" ht="12.75">
      <c r="A732" s="152"/>
      <c r="B732" s="152"/>
      <c r="C732" s="152"/>
      <c r="D732" s="152"/>
      <c r="E732" s="152"/>
      <c r="F732" s="152"/>
      <c r="G732" s="152"/>
      <c r="H732" s="152"/>
      <c r="I732" s="152"/>
      <c r="J732" s="152"/>
      <c r="K732" s="152"/>
      <c r="L732" s="152"/>
      <c r="M732" s="152"/>
      <c r="N732" s="152"/>
      <c r="O732" s="152"/>
      <c r="P732" s="152"/>
      <c r="Q732" s="152"/>
      <c r="R732" s="152"/>
      <c r="S732" s="152"/>
    </row>
    <row r="733" spans="1:19" ht="12.75">
      <c r="A733" s="152"/>
      <c r="B733" s="152"/>
      <c r="C733" s="152"/>
      <c r="D733" s="152"/>
      <c r="E733" s="152"/>
      <c r="F733" s="152"/>
      <c r="G733" s="152"/>
      <c r="H733" s="152"/>
      <c r="I733" s="152"/>
      <c r="J733" s="152"/>
      <c r="K733" s="152"/>
      <c r="L733" s="152"/>
      <c r="M733" s="152"/>
      <c r="N733" s="152"/>
      <c r="O733" s="152"/>
      <c r="P733" s="152"/>
      <c r="Q733" s="152"/>
      <c r="R733" s="152"/>
      <c r="S733" s="152"/>
    </row>
    <row r="734" spans="1:19" ht="12.75">
      <c r="A734" s="152"/>
      <c r="B734" s="152"/>
      <c r="C734" s="152"/>
      <c r="D734" s="152"/>
      <c r="E734" s="152"/>
      <c r="F734" s="152"/>
      <c r="G734" s="152"/>
      <c r="H734" s="152"/>
      <c r="I734" s="152"/>
      <c r="J734" s="152"/>
      <c r="K734" s="152"/>
      <c r="L734" s="152"/>
      <c r="M734" s="152"/>
      <c r="N734" s="152"/>
      <c r="O734" s="152"/>
      <c r="P734" s="152"/>
      <c r="Q734" s="152"/>
      <c r="R734" s="152"/>
      <c r="S734" s="152"/>
    </row>
    <row r="735" spans="1:19" ht="12.75">
      <c r="A735" s="152"/>
      <c r="B735" s="152"/>
      <c r="C735" s="152"/>
      <c r="D735" s="152"/>
      <c r="E735" s="152"/>
      <c r="F735" s="152"/>
      <c r="G735" s="152"/>
      <c r="H735" s="152"/>
      <c r="I735" s="152"/>
      <c r="J735" s="152"/>
      <c r="K735" s="152"/>
      <c r="L735" s="152"/>
      <c r="M735" s="152"/>
      <c r="N735" s="152"/>
      <c r="O735" s="152"/>
      <c r="P735" s="152"/>
      <c r="Q735" s="152"/>
      <c r="R735" s="152"/>
      <c r="S735" s="152"/>
    </row>
    <row r="736" spans="1:19" ht="12.75">
      <c r="A736" s="152"/>
      <c r="B736" s="152"/>
      <c r="C736" s="152"/>
      <c r="D736" s="152"/>
      <c r="E736" s="152"/>
      <c r="F736" s="152"/>
      <c r="G736" s="152"/>
      <c r="H736" s="152"/>
      <c r="I736" s="152"/>
      <c r="J736" s="152"/>
      <c r="K736" s="152"/>
      <c r="L736" s="152"/>
      <c r="M736" s="152"/>
      <c r="N736" s="152"/>
      <c r="O736" s="152"/>
      <c r="P736" s="152"/>
      <c r="Q736" s="152"/>
      <c r="R736" s="152"/>
      <c r="S736" s="152"/>
    </row>
    <row r="737" spans="1:19" ht="12.75">
      <c r="A737" s="152"/>
      <c r="B737" s="152"/>
      <c r="C737" s="152"/>
      <c r="D737" s="152"/>
      <c r="E737" s="152"/>
      <c r="F737" s="152"/>
      <c r="G737" s="152"/>
      <c r="H737" s="152"/>
      <c r="I737" s="152"/>
      <c r="J737" s="152"/>
      <c r="K737" s="152"/>
      <c r="L737" s="152"/>
      <c r="M737" s="152"/>
      <c r="N737" s="152"/>
      <c r="O737" s="152"/>
      <c r="P737" s="152"/>
      <c r="Q737" s="152"/>
      <c r="R737" s="152"/>
      <c r="S737" s="152"/>
    </row>
    <row r="738" spans="1:19" ht="12.75">
      <c r="A738" s="152"/>
      <c r="B738" s="152"/>
      <c r="C738" s="152"/>
      <c r="D738" s="152"/>
      <c r="E738" s="152"/>
      <c r="F738" s="152"/>
      <c r="G738" s="152"/>
      <c r="H738" s="152"/>
      <c r="I738" s="152"/>
      <c r="J738" s="152"/>
      <c r="K738" s="152"/>
      <c r="L738" s="152"/>
      <c r="M738" s="152"/>
      <c r="N738" s="152"/>
      <c r="O738" s="152"/>
      <c r="P738" s="152"/>
      <c r="Q738" s="152"/>
      <c r="R738" s="152"/>
      <c r="S738" s="152"/>
    </row>
    <row r="739" spans="1:19" ht="12.75">
      <c r="A739" s="152"/>
      <c r="B739" s="152"/>
      <c r="C739" s="152"/>
      <c r="D739" s="152"/>
      <c r="E739" s="152"/>
      <c r="F739" s="152"/>
      <c r="G739" s="152"/>
      <c r="H739" s="152"/>
      <c r="I739" s="152"/>
      <c r="J739" s="152"/>
      <c r="K739" s="152"/>
      <c r="L739" s="152"/>
      <c r="M739" s="152"/>
      <c r="N739" s="152"/>
      <c r="O739" s="152"/>
      <c r="P739" s="152"/>
      <c r="Q739" s="152"/>
      <c r="R739" s="152"/>
      <c r="S739" s="152"/>
    </row>
    <row r="740" spans="1:19" ht="12.75">
      <c r="A740" s="152"/>
      <c r="B740" s="152"/>
      <c r="C740" s="152"/>
      <c r="D740" s="152"/>
      <c r="E740" s="152"/>
      <c r="F740" s="152"/>
      <c r="G740" s="152"/>
      <c r="H740" s="152"/>
      <c r="I740" s="152"/>
      <c r="J740" s="152"/>
      <c r="K740" s="152"/>
      <c r="L740" s="152"/>
      <c r="M740" s="152"/>
      <c r="N740" s="152"/>
      <c r="O740" s="152"/>
      <c r="P740" s="152"/>
      <c r="Q740" s="152"/>
      <c r="R740" s="152"/>
      <c r="S740" s="152"/>
    </row>
    <row r="741" spans="1:19" ht="12.75">
      <c r="A741" s="152"/>
      <c r="B741" s="152"/>
      <c r="C741" s="152"/>
      <c r="D741" s="152"/>
      <c r="E741" s="152"/>
      <c r="F741" s="152"/>
      <c r="G741" s="152"/>
      <c r="H741" s="152"/>
      <c r="I741" s="152"/>
      <c r="J741" s="152"/>
      <c r="K741" s="152"/>
      <c r="L741" s="152"/>
      <c r="M741" s="152"/>
      <c r="N741" s="152"/>
      <c r="O741" s="152"/>
      <c r="P741" s="152"/>
      <c r="Q741" s="152"/>
      <c r="R741" s="152"/>
      <c r="S741" s="152"/>
    </row>
    <row r="742" spans="1:19" ht="12.75">
      <c r="A742" s="152"/>
      <c r="B742" s="152"/>
      <c r="C742" s="152"/>
      <c r="D742" s="152"/>
      <c r="E742" s="152"/>
      <c r="F742" s="152"/>
      <c r="G742" s="152"/>
      <c r="H742" s="152"/>
      <c r="I742" s="152"/>
      <c r="J742" s="152"/>
      <c r="K742" s="152"/>
      <c r="L742" s="152"/>
      <c r="M742" s="152"/>
      <c r="N742" s="152"/>
      <c r="O742" s="152"/>
      <c r="P742" s="152"/>
      <c r="Q742" s="152"/>
      <c r="R742" s="152"/>
      <c r="S742" s="152"/>
    </row>
    <row r="743" spans="1:19" ht="12.75">
      <c r="A743" s="152"/>
      <c r="B743" s="152"/>
      <c r="C743" s="152"/>
      <c r="D743" s="152"/>
      <c r="E743" s="152"/>
      <c r="F743" s="152"/>
      <c r="G743" s="152"/>
      <c r="H743" s="152"/>
      <c r="I743" s="152"/>
      <c r="J743" s="152"/>
      <c r="K743" s="152"/>
      <c r="L743" s="152"/>
      <c r="M743" s="152"/>
      <c r="N743" s="152"/>
      <c r="O743" s="152"/>
      <c r="P743" s="152"/>
      <c r="Q743" s="152"/>
      <c r="R743" s="152"/>
      <c r="S743" s="152"/>
    </row>
    <row r="744" spans="1:19" ht="12.75">
      <c r="A744" s="152"/>
      <c r="B744" s="152"/>
      <c r="C744" s="152"/>
      <c r="D744" s="152"/>
      <c r="E744" s="152"/>
      <c r="F744" s="152"/>
      <c r="G744" s="152"/>
      <c r="H744" s="152"/>
      <c r="I744" s="152"/>
      <c r="J744" s="152"/>
      <c r="K744" s="152"/>
      <c r="L744" s="152"/>
      <c r="M744" s="152"/>
      <c r="N744" s="152"/>
      <c r="O744" s="152"/>
      <c r="P744" s="152"/>
      <c r="Q744" s="152"/>
      <c r="R744" s="152"/>
      <c r="S744" s="152"/>
    </row>
    <row r="745" spans="1:19" ht="12.75">
      <c r="A745" s="152"/>
      <c r="B745" s="152"/>
      <c r="C745" s="152"/>
      <c r="D745" s="152"/>
      <c r="E745" s="152"/>
      <c r="F745" s="152"/>
      <c r="G745" s="152"/>
      <c r="H745" s="152"/>
      <c r="I745" s="152"/>
      <c r="J745" s="152"/>
      <c r="K745" s="152"/>
      <c r="L745" s="152"/>
      <c r="M745" s="152"/>
      <c r="N745" s="152"/>
      <c r="O745" s="152"/>
      <c r="P745" s="152"/>
      <c r="Q745" s="152"/>
      <c r="R745" s="152"/>
      <c r="S745" s="152"/>
    </row>
    <row r="746" spans="1:19" ht="12.75">
      <c r="A746" s="152"/>
      <c r="B746" s="152"/>
      <c r="C746" s="152"/>
      <c r="D746" s="152"/>
      <c r="E746" s="152"/>
      <c r="F746" s="152"/>
      <c r="G746" s="152"/>
      <c r="H746" s="152"/>
      <c r="I746" s="152"/>
      <c r="J746" s="152"/>
      <c r="K746" s="152"/>
      <c r="L746" s="152"/>
      <c r="M746" s="152"/>
      <c r="N746" s="152"/>
      <c r="O746" s="152"/>
      <c r="P746" s="152"/>
      <c r="Q746" s="152"/>
      <c r="R746" s="152"/>
      <c r="S746" s="152"/>
    </row>
    <row r="747" spans="1:19" ht="12.75">
      <c r="A747" s="152"/>
      <c r="B747" s="152"/>
      <c r="C747" s="152"/>
      <c r="D747" s="152"/>
      <c r="E747" s="152"/>
      <c r="F747" s="152"/>
      <c r="G747" s="152"/>
      <c r="H747" s="152"/>
      <c r="I747" s="152"/>
      <c r="J747" s="152"/>
      <c r="K747" s="152"/>
      <c r="L747" s="152"/>
      <c r="M747" s="152"/>
      <c r="N747" s="152"/>
      <c r="O747" s="152"/>
      <c r="P747" s="152"/>
      <c r="Q747" s="152"/>
      <c r="R747" s="152"/>
      <c r="S747" s="152"/>
    </row>
    <row r="748" spans="1:19" ht="12.75">
      <c r="A748" s="152"/>
      <c r="B748" s="152"/>
      <c r="C748" s="152"/>
      <c r="D748" s="152"/>
      <c r="E748" s="152"/>
      <c r="F748" s="152"/>
      <c r="G748" s="152"/>
      <c r="H748" s="152"/>
      <c r="I748" s="152"/>
      <c r="J748" s="152"/>
      <c r="K748" s="152"/>
      <c r="L748" s="152"/>
      <c r="M748" s="152"/>
      <c r="N748" s="152"/>
      <c r="O748" s="152"/>
      <c r="P748" s="152"/>
      <c r="Q748" s="152"/>
      <c r="R748" s="152"/>
      <c r="S748" s="152"/>
    </row>
    <row r="749" spans="1:19" ht="12.75">
      <c r="A749" s="152"/>
      <c r="B749" s="152"/>
      <c r="C749" s="152"/>
      <c r="D749" s="152"/>
      <c r="E749" s="152"/>
      <c r="F749" s="152"/>
      <c r="G749" s="152"/>
      <c r="H749" s="152"/>
      <c r="I749" s="152"/>
      <c r="J749" s="152"/>
      <c r="K749" s="152"/>
      <c r="L749" s="152"/>
      <c r="M749" s="152"/>
      <c r="N749" s="152"/>
      <c r="O749" s="152"/>
      <c r="P749" s="152"/>
      <c r="Q749" s="152"/>
      <c r="R749" s="152"/>
      <c r="S749" s="152"/>
    </row>
    <row r="750" spans="1:19" ht="12.75">
      <c r="A750" s="152"/>
      <c r="B750" s="152"/>
      <c r="C750" s="152"/>
      <c r="D750" s="152"/>
      <c r="E750" s="152"/>
      <c r="F750" s="152"/>
      <c r="G750" s="152"/>
      <c r="H750" s="152"/>
      <c r="I750" s="152"/>
      <c r="J750" s="152"/>
      <c r="K750" s="152"/>
      <c r="L750" s="152"/>
      <c r="M750" s="152"/>
      <c r="N750" s="152"/>
      <c r="O750" s="152"/>
      <c r="P750" s="152"/>
      <c r="Q750" s="152"/>
      <c r="R750" s="152"/>
      <c r="S750" s="152"/>
    </row>
    <row r="751" spans="1:19" ht="12.75">
      <c r="A751" s="152"/>
      <c r="B751" s="152"/>
      <c r="C751" s="152"/>
      <c r="D751" s="152"/>
      <c r="E751" s="152"/>
      <c r="F751" s="152"/>
      <c r="G751" s="152"/>
      <c r="H751" s="152"/>
      <c r="I751" s="152"/>
      <c r="J751" s="152"/>
      <c r="K751" s="152"/>
      <c r="L751" s="152"/>
      <c r="M751" s="152"/>
      <c r="N751" s="152"/>
      <c r="O751" s="152"/>
      <c r="P751" s="152"/>
      <c r="Q751" s="152"/>
      <c r="R751" s="152"/>
      <c r="S751" s="152"/>
    </row>
    <row r="752" spans="1:19" ht="12.75">
      <c r="A752" s="152"/>
      <c r="B752" s="152"/>
      <c r="C752" s="152"/>
      <c r="D752" s="152"/>
      <c r="E752" s="152"/>
      <c r="F752" s="152"/>
      <c r="G752" s="152"/>
      <c r="H752" s="152"/>
      <c r="I752" s="152"/>
      <c r="J752" s="152"/>
      <c r="K752" s="152"/>
      <c r="L752" s="152"/>
      <c r="M752" s="152"/>
      <c r="N752" s="152"/>
      <c r="O752" s="152"/>
      <c r="P752" s="152"/>
      <c r="Q752" s="152"/>
      <c r="R752" s="152"/>
      <c r="S752" s="152"/>
    </row>
    <row r="753" spans="1:19" ht="12.75">
      <c r="A753" s="152"/>
      <c r="B753" s="152"/>
      <c r="C753" s="152"/>
      <c r="D753" s="152"/>
      <c r="E753" s="152"/>
      <c r="F753" s="152"/>
      <c r="G753" s="152"/>
      <c r="H753" s="152"/>
      <c r="I753" s="152"/>
      <c r="J753" s="152"/>
      <c r="K753" s="152"/>
      <c r="L753" s="152"/>
      <c r="M753" s="152"/>
      <c r="N753" s="152"/>
      <c r="O753" s="152"/>
      <c r="P753" s="152"/>
      <c r="Q753" s="152"/>
      <c r="R753" s="152"/>
      <c r="S753" s="152"/>
    </row>
    <row r="754" spans="1:19" ht="12.75">
      <c r="A754" s="152"/>
      <c r="B754" s="152"/>
      <c r="C754" s="152"/>
      <c r="D754" s="152"/>
      <c r="E754" s="152"/>
      <c r="F754" s="152"/>
      <c r="G754" s="152"/>
      <c r="H754" s="152"/>
      <c r="I754" s="152"/>
      <c r="J754" s="152"/>
      <c r="K754" s="152"/>
      <c r="L754" s="152"/>
      <c r="M754" s="152"/>
      <c r="N754" s="152"/>
      <c r="O754" s="152"/>
      <c r="P754" s="152"/>
      <c r="Q754" s="152"/>
      <c r="R754" s="152"/>
      <c r="S754" s="152"/>
    </row>
    <row r="755" spans="1:19" ht="12.75">
      <c r="A755" s="152"/>
      <c r="B755" s="152"/>
      <c r="C755" s="152"/>
      <c r="D755" s="152"/>
      <c r="E755" s="152"/>
      <c r="F755" s="152"/>
      <c r="G755" s="152"/>
      <c r="H755" s="152"/>
      <c r="I755" s="152"/>
      <c r="J755" s="152"/>
      <c r="K755" s="152"/>
      <c r="L755" s="152"/>
      <c r="M755" s="152"/>
      <c r="N755" s="152"/>
      <c r="O755" s="152"/>
      <c r="P755" s="152"/>
      <c r="Q755" s="152"/>
      <c r="R755" s="152"/>
      <c r="S755" s="152"/>
    </row>
    <row r="756" spans="1:19" ht="12.75">
      <c r="A756" s="152"/>
      <c r="B756" s="152"/>
      <c r="C756" s="152"/>
      <c r="D756" s="152"/>
      <c r="E756" s="152"/>
      <c r="F756" s="152"/>
      <c r="G756" s="152"/>
      <c r="H756" s="152"/>
      <c r="I756" s="152"/>
      <c r="J756" s="152"/>
      <c r="K756" s="152"/>
      <c r="L756" s="152"/>
      <c r="M756" s="152"/>
      <c r="N756" s="152"/>
      <c r="O756" s="152"/>
      <c r="P756" s="152"/>
      <c r="Q756" s="152"/>
      <c r="R756" s="152"/>
      <c r="S756" s="152"/>
    </row>
    <row r="757" spans="1:19" ht="12.75">
      <c r="A757" s="152"/>
      <c r="B757" s="152"/>
      <c r="C757" s="152"/>
      <c r="D757" s="152"/>
      <c r="E757" s="152"/>
      <c r="F757" s="152"/>
      <c r="G757" s="152"/>
      <c r="H757" s="152"/>
      <c r="I757" s="152"/>
      <c r="J757" s="152"/>
      <c r="K757" s="152"/>
      <c r="L757" s="152"/>
      <c r="M757" s="152"/>
      <c r="N757" s="152"/>
      <c r="O757" s="152"/>
      <c r="P757" s="152"/>
      <c r="Q757" s="152"/>
      <c r="R757" s="152"/>
      <c r="S757" s="152"/>
    </row>
    <row r="758" spans="1:19" ht="12.75">
      <c r="A758" s="152"/>
      <c r="B758" s="152"/>
      <c r="C758" s="152"/>
      <c r="D758" s="152"/>
      <c r="E758" s="152"/>
      <c r="F758" s="152"/>
      <c r="G758" s="152"/>
      <c r="H758" s="152"/>
      <c r="I758" s="152"/>
      <c r="J758" s="152"/>
      <c r="K758" s="152"/>
      <c r="L758" s="152"/>
      <c r="M758" s="152"/>
      <c r="N758" s="152"/>
      <c r="O758" s="152"/>
      <c r="P758" s="152"/>
      <c r="Q758" s="152"/>
      <c r="R758" s="152"/>
      <c r="S758" s="152"/>
    </row>
    <row r="759" spans="1:19" ht="12.75">
      <c r="A759" s="152"/>
      <c r="B759" s="152"/>
      <c r="C759" s="152"/>
      <c r="D759" s="152"/>
      <c r="E759" s="152"/>
      <c r="F759" s="152"/>
      <c r="G759" s="152"/>
      <c r="H759" s="152"/>
      <c r="I759" s="152"/>
      <c r="J759" s="152"/>
      <c r="K759" s="152"/>
      <c r="L759" s="152"/>
      <c r="M759" s="152"/>
      <c r="N759" s="152"/>
      <c r="O759" s="152"/>
      <c r="P759" s="152"/>
      <c r="Q759" s="152"/>
      <c r="R759" s="152"/>
      <c r="S759" s="152"/>
    </row>
    <row r="760" spans="1:19" ht="12.75">
      <c r="A760" s="152"/>
      <c r="B760" s="152"/>
      <c r="C760" s="152"/>
      <c r="D760" s="152"/>
      <c r="E760" s="152"/>
      <c r="F760" s="152"/>
      <c r="G760" s="152"/>
      <c r="H760" s="152"/>
      <c r="I760" s="152"/>
      <c r="J760" s="152"/>
      <c r="K760" s="152"/>
      <c r="L760" s="152"/>
      <c r="M760" s="152"/>
      <c r="N760" s="152"/>
      <c r="O760" s="152"/>
      <c r="P760" s="152"/>
      <c r="Q760" s="152"/>
      <c r="R760" s="152"/>
      <c r="S760" s="152"/>
    </row>
    <row r="761" spans="1:19" ht="12.75">
      <c r="A761" s="152"/>
      <c r="B761" s="152"/>
      <c r="C761" s="152"/>
      <c r="D761" s="152"/>
      <c r="E761" s="152"/>
      <c r="F761" s="152"/>
      <c r="G761" s="152"/>
      <c r="H761" s="152"/>
      <c r="I761" s="152"/>
      <c r="J761" s="152"/>
      <c r="K761" s="152"/>
      <c r="L761" s="152"/>
      <c r="M761" s="152"/>
      <c r="N761" s="152"/>
      <c r="O761" s="152"/>
      <c r="P761" s="152"/>
      <c r="Q761" s="152"/>
      <c r="R761" s="152"/>
      <c r="S761" s="152"/>
    </row>
    <row r="762" spans="1:19" ht="12.75">
      <c r="A762" s="152"/>
      <c r="B762" s="152"/>
      <c r="C762" s="152"/>
      <c r="D762" s="152"/>
      <c r="E762" s="152"/>
      <c r="F762" s="152"/>
      <c r="G762" s="152"/>
      <c r="H762" s="152"/>
      <c r="I762" s="152"/>
      <c r="J762" s="152"/>
      <c r="K762" s="152"/>
      <c r="L762" s="152"/>
      <c r="M762" s="152"/>
      <c r="N762" s="152"/>
      <c r="O762" s="152"/>
      <c r="P762" s="152"/>
      <c r="Q762" s="152"/>
      <c r="R762" s="152"/>
      <c r="S762" s="152"/>
    </row>
    <row r="763" spans="1:19" ht="12.75">
      <c r="A763" s="152"/>
      <c r="B763" s="152"/>
      <c r="C763" s="152"/>
      <c r="D763" s="152"/>
      <c r="E763" s="152"/>
      <c r="F763" s="152"/>
      <c r="G763" s="152"/>
      <c r="H763" s="152"/>
      <c r="I763" s="152"/>
      <c r="J763" s="152"/>
      <c r="K763" s="152"/>
      <c r="L763" s="152"/>
      <c r="M763" s="152"/>
      <c r="N763" s="152"/>
      <c r="O763" s="152"/>
      <c r="P763" s="152"/>
      <c r="Q763" s="152"/>
      <c r="R763" s="152"/>
      <c r="S763" s="152"/>
    </row>
    <row r="764" spans="1:19" ht="12.75">
      <c r="A764" s="152"/>
      <c r="B764" s="152"/>
      <c r="C764" s="152"/>
      <c r="D764" s="152"/>
      <c r="E764" s="152"/>
      <c r="F764" s="152"/>
      <c r="G764" s="152"/>
      <c r="H764" s="152"/>
      <c r="I764" s="152"/>
      <c r="J764" s="152"/>
      <c r="K764" s="152"/>
      <c r="L764" s="152"/>
      <c r="M764" s="152"/>
      <c r="N764" s="152"/>
      <c r="O764" s="152"/>
      <c r="P764" s="152"/>
      <c r="Q764" s="152"/>
      <c r="R764" s="152"/>
      <c r="S764" s="152"/>
    </row>
    <row r="765" spans="1:19" ht="12.75">
      <c r="A765" s="152"/>
      <c r="B765" s="152"/>
      <c r="C765" s="152"/>
      <c r="D765" s="152"/>
      <c r="E765" s="152"/>
      <c r="F765" s="152"/>
      <c r="G765" s="152"/>
      <c r="H765" s="152"/>
      <c r="I765" s="152"/>
      <c r="J765" s="152"/>
      <c r="K765" s="152"/>
      <c r="L765" s="152"/>
      <c r="M765" s="152"/>
      <c r="N765" s="152"/>
      <c r="O765" s="152"/>
      <c r="P765" s="152"/>
      <c r="Q765" s="152"/>
      <c r="R765" s="152"/>
      <c r="S765" s="152"/>
    </row>
    <row r="766" spans="1:19" ht="12.75">
      <c r="A766" s="152"/>
      <c r="B766" s="152"/>
      <c r="C766" s="152"/>
      <c r="D766" s="152"/>
      <c r="E766" s="152"/>
      <c r="F766" s="152"/>
      <c r="G766" s="152"/>
      <c r="H766" s="152"/>
      <c r="I766" s="152"/>
      <c r="J766" s="152"/>
      <c r="K766" s="152"/>
      <c r="L766" s="152"/>
      <c r="M766" s="152"/>
      <c r="N766" s="152"/>
      <c r="O766" s="152"/>
      <c r="P766" s="152"/>
      <c r="Q766" s="152"/>
      <c r="R766" s="152"/>
      <c r="S766" s="152"/>
    </row>
    <row r="767" spans="1:19" ht="12.75">
      <c r="A767" s="152"/>
      <c r="B767" s="152"/>
      <c r="C767" s="152"/>
      <c r="D767" s="152"/>
      <c r="E767" s="152"/>
      <c r="F767" s="152"/>
      <c r="G767" s="152"/>
      <c r="H767" s="152"/>
      <c r="I767" s="152"/>
      <c r="J767" s="152"/>
      <c r="K767" s="152"/>
      <c r="L767" s="152"/>
      <c r="M767" s="152"/>
      <c r="N767" s="152"/>
      <c r="O767" s="152"/>
      <c r="P767" s="152"/>
      <c r="Q767" s="152"/>
      <c r="R767" s="152"/>
      <c r="S767" s="152"/>
    </row>
    <row r="768" spans="1:19" ht="12.75">
      <c r="A768" s="152"/>
      <c r="B768" s="152"/>
      <c r="C768" s="152"/>
      <c r="D768" s="152"/>
      <c r="E768" s="152"/>
      <c r="F768" s="152"/>
      <c r="G768" s="152"/>
      <c r="H768" s="152"/>
      <c r="I768" s="152"/>
      <c r="J768" s="152"/>
      <c r="K768" s="152"/>
      <c r="L768" s="152"/>
      <c r="M768" s="152"/>
      <c r="N768" s="152"/>
      <c r="O768" s="152"/>
      <c r="P768" s="152"/>
      <c r="Q768" s="152"/>
      <c r="R768" s="152"/>
      <c r="S768" s="152"/>
    </row>
    <row r="769" spans="1:19" ht="12.75">
      <c r="A769" s="152"/>
      <c r="B769" s="152"/>
      <c r="C769" s="152"/>
      <c r="D769" s="152"/>
      <c r="E769" s="152"/>
      <c r="F769" s="152"/>
      <c r="G769" s="152"/>
      <c r="H769" s="152"/>
      <c r="I769" s="152"/>
      <c r="J769" s="152"/>
      <c r="K769" s="152"/>
      <c r="L769" s="152"/>
      <c r="M769" s="152"/>
      <c r="N769" s="152"/>
      <c r="O769" s="152"/>
      <c r="P769" s="152"/>
      <c r="Q769" s="152"/>
      <c r="R769" s="152"/>
      <c r="S769" s="152"/>
    </row>
    <row r="770" spans="1:19" ht="12.75">
      <c r="A770" s="152"/>
      <c r="B770" s="152"/>
      <c r="C770" s="152"/>
      <c r="D770" s="152"/>
      <c r="E770" s="152"/>
      <c r="F770" s="152"/>
      <c r="G770" s="152"/>
      <c r="H770" s="152"/>
      <c r="I770" s="152"/>
      <c r="J770" s="152"/>
      <c r="K770" s="152"/>
      <c r="L770" s="152"/>
      <c r="M770" s="152"/>
      <c r="N770" s="152"/>
      <c r="O770" s="152"/>
      <c r="P770" s="152"/>
      <c r="Q770" s="152"/>
      <c r="R770" s="152"/>
      <c r="S770" s="152"/>
    </row>
    <row r="771" spans="1:19" ht="12.75">
      <c r="A771" s="152"/>
      <c r="B771" s="152"/>
      <c r="C771" s="152"/>
      <c r="D771" s="152"/>
      <c r="E771" s="152"/>
      <c r="F771" s="152"/>
      <c r="G771" s="152"/>
      <c r="H771" s="152"/>
      <c r="I771" s="152"/>
      <c r="J771" s="152"/>
      <c r="K771" s="152"/>
      <c r="L771" s="152"/>
      <c r="M771" s="152"/>
      <c r="N771" s="152"/>
      <c r="O771" s="152"/>
      <c r="P771" s="152"/>
      <c r="Q771" s="152"/>
      <c r="R771" s="152"/>
      <c r="S771" s="152"/>
    </row>
    <row r="772" spans="1:19" ht="12.75">
      <c r="A772" s="152"/>
      <c r="B772" s="152"/>
      <c r="C772" s="152"/>
      <c r="D772" s="152"/>
      <c r="E772" s="152"/>
      <c r="F772" s="152"/>
      <c r="G772" s="152"/>
      <c r="H772" s="152"/>
      <c r="I772" s="152"/>
      <c r="J772" s="152"/>
      <c r="K772" s="152"/>
      <c r="L772" s="152"/>
      <c r="M772" s="152"/>
      <c r="N772" s="152"/>
      <c r="O772" s="152"/>
      <c r="P772" s="152"/>
      <c r="Q772" s="152"/>
      <c r="R772" s="152"/>
      <c r="S772" s="152"/>
    </row>
    <row r="773" spans="1:19" ht="12.75">
      <c r="A773" s="152"/>
      <c r="B773" s="152"/>
      <c r="C773" s="152"/>
      <c r="D773" s="152"/>
      <c r="E773" s="152"/>
      <c r="F773" s="152"/>
      <c r="G773" s="152"/>
      <c r="H773" s="152"/>
      <c r="I773" s="152"/>
      <c r="J773" s="152"/>
      <c r="K773" s="152"/>
      <c r="L773" s="152"/>
      <c r="M773" s="152"/>
      <c r="N773" s="152"/>
      <c r="O773" s="152"/>
      <c r="P773" s="152"/>
      <c r="Q773" s="152"/>
      <c r="R773" s="152"/>
      <c r="S773" s="152"/>
    </row>
    <row r="774" spans="1:19" ht="12.75">
      <c r="A774" s="152"/>
      <c r="B774" s="152"/>
      <c r="C774" s="152"/>
      <c r="D774" s="152"/>
      <c r="E774" s="152"/>
      <c r="F774" s="152"/>
      <c r="G774" s="152"/>
      <c r="H774" s="152"/>
      <c r="I774" s="152"/>
      <c r="J774" s="152"/>
      <c r="K774" s="152"/>
      <c r="L774" s="152"/>
      <c r="M774" s="152"/>
      <c r="N774" s="152"/>
      <c r="O774" s="152"/>
      <c r="P774" s="152"/>
      <c r="Q774" s="152"/>
      <c r="R774" s="152"/>
      <c r="S774" s="152"/>
    </row>
    <row r="775" spans="1:19" ht="12.75">
      <c r="A775" s="152"/>
      <c r="B775" s="152"/>
      <c r="C775" s="152"/>
      <c r="D775" s="152"/>
      <c r="E775" s="152"/>
      <c r="F775" s="152"/>
      <c r="G775" s="152"/>
      <c r="H775" s="152"/>
      <c r="I775" s="152"/>
      <c r="J775" s="152"/>
      <c r="K775" s="152"/>
      <c r="L775" s="152"/>
      <c r="M775" s="152"/>
      <c r="N775" s="152"/>
      <c r="O775" s="152"/>
      <c r="P775" s="152"/>
      <c r="Q775" s="152"/>
      <c r="R775" s="152"/>
      <c r="S775" s="152"/>
    </row>
    <row r="776" spans="1:19" ht="12.75">
      <c r="A776" s="152"/>
      <c r="B776" s="152"/>
      <c r="C776" s="152"/>
      <c r="D776" s="152"/>
      <c r="E776" s="152"/>
      <c r="F776" s="152"/>
      <c r="G776" s="152"/>
      <c r="H776" s="152"/>
      <c r="I776" s="152"/>
      <c r="J776" s="152"/>
      <c r="K776" s="152"/>
      <c r="L776" s="152"/>
      <c r="M776" s="152"/>
      <c r="N776" s="152"/>
      <c r="O776" s="152"/>
      <c r="P776" s="152"/>
      <c r="Q776" s="152"/>
      <c r="R776" s="152"/>
      <c r="S776" s="152"/>
    </row>
    <row r="777" spans="1:19" ht="12.75">
      <c r="A777" s="152"/>
      <c r="B777" s="152"/>
      <c r="C777" s="152"/>
      <c r="D777" s="152"/>
      <c r="E777" s="152"/>
      <c r="F777" s="152"/>
      <c r="G777" s="152"/>
      <c r="H777" s="152"/>
      <c r="I777" s="152"/>
      <c r="J777" s="152"/>
      <c r="K777" s="152"/>
      <c r="L777" s="152"/>
      <c r="M777" s="152"/>
      <c r="N777" s="152"/>
      <c r="O777" s="152"/>
      <c r="P777" s="152"/>
      <c r="Q777" s="152"/>
      <c r="R777" s="152"/>
      <c r="S777" s="152"/>
    </row>
    <row r="778" spans="1:19" ht="12.75">
      <c r="A778" s="152"/>
      <c r="B778" s="152"/>
      <c r="C778" s="152"/>
      <c r="D778" s="152"/>
      <c r="E778" s="152"/>
      <c r="F778" s="152"/>
      <c r="G778" s="152"/>
      <c r="H778" s="152"/>
      <c r="I778" s="152"/>
      <c r="J778" s="152"/>
      <c r="K778" s="152"/>
      <c r="L778" s="152"/>
      <c r="M778" s="152"/>
      <c r="N778" s="152"/>
      <c r="O778" s="152"/>
      <c r="P778" s="152"/>
      <c r="Q778" s="152"/>
      <c r="R778" s="152"/>
      <c r="S778" s="152"/>
    </row>
    <row r="779" spans="1:19" ht="12.75">
      <c r="A779" s="152"/>
      <c r="B779" s="152"/>
      <c r="C779" s="152"/>
      <c r="D779" s="152"/>
      <c r="E779" s="152"/>
      <c r="F779" s="152"/>
      <c r="G779" s="152"/>
      <c r="H779" s="152"/>
      <c r="I779" s="152"/>
      <c r="J779" s="152"/>
      <c r="K779" s="152"/>
      <c r="L779" s="152"/>
      <c r="M779" s="152"/>
      <c r="N779" s="152"/>
      <c r="O779" s="152"/>
      <c r="P779" s="152"/>
      <c r="Q779" s="152"/>
      <c r="R779" s="152"/>
      <c r="S779" s="152"/>
    </row>
    <row r="780" spans="1:19" ht="12.75">
      <c r="A780" s="152"/>
      <c r="B780" s="152"/>
      <c r="C780" s="152"/>
      <c r="D780" s="152"/>
      <c r="E780" s="152"/>
      <c r="F780" s="152"/>
      <c r="G780" s="152"/>
      <c r="H780" s="152"/>
      <c r="I780" s="152"/>
      <c r="J780" s="152"/>
      <c r="K780" s="152"/>
      <c r="L780" s="152"/>
      <c r="M780" s="152"/>
      <c r="N780" s="152"/>
      <c r="O780" s="152"/>
      <c r="P780" s="152"/>
      <c r="Q780" s="152"/>
      <c r="R780" s="152"/>
      <c r="S780" s="152"/>
    </row>
    <row r="781" spans="1:19" ht="12.75">
      <c r="A781" s="152"/>
      <c r="B781" s="152"/>
      <c r="C781" s="152"/>
      <c r="D781" s="152"/>
      <c r="E781" s="152"/>
      <c r="F781" s="152"/>
      <c r="G781" s="152"/>
      <c r="H781" s="152"/>
      <c r="I781" s="152"/>
      <c r="J781" s="152"/>
      <c r="K781" s="152"/>
      <c r="L781" s="152"/>
      <c r="M781" s="152"/>
      <c r="N781" s="152"/>
      <c r="O781" s="152"/>
      <c r="P781" s="152"/>
      <c r="Q781" s="152"/>
      <c r="R781" s="152"/>
      <c r="S781" s="152"/>
    </row>
    <row r="782" spans="1:19" ht="12.75">
      <c r="A782" s="152"/>
      <c r="B782" s="152"/>
      <c r="C782" s="152"/>
      <c r="D782" s="152"/>
      <c r="E782" s="152"/>
      <c r="F782" s="152"/>
      <c r="G782" s="152"/>
      <c r="H782" s="152"/>
      <c r="I782" s="152"/>
      <c r="J782" s="152"/>
      <c r="K782" s="152"/>
      <c r="L782" s="152"/>
      <c r="M782" s="152"/>
      <c r="N782" s="152"/>
      <c r="O782" s="152"/>
      <c r="P782" s="152"/>
      <c r="Q782" s="152"/>
      <c r="R782" s="152"/>
      <c r="S782" s="152"/>
    </row>
    <row r="783" spans="1:19" ht="12.75">
      <c r="A783" s="152"/>
      <c r="B783" s="152"/>
      <c r="C783" s="152"/>
      <c r="D783" s="152"/>
      <c r="E783" s="152"/>
      <c r="F783" s="152"/>
      <c r="G783" s="152"/>
      <c r="H783" s="152"/>
      <c r="I783" s="152"/>
      <c r="J783" s="152"/>
      <c r="K783" s="152"/>
      <c r="L783" s="152"/>
      <c r="M783" s="152"/>
      <c r="N783" s="152"/>
      <c r="O783" s="152"/>
      <c r="P783" s="152"/>
      <c r="Q783" s="152"/>
      <c r="R783" s="152"/>
      <c r="S783" s="152"/>
    </row>
    <row r="784" spans="1:19" ht="12.75">
      <c r="A784" s="152"/>
      <c r="B784" s="152"/>
      <c r="C784" s="152"/>
      <c r="D784" s="152"/>
      <c r="E784" s="152"/>
      <c r="F784" s="152"/>
      <c r="G784" s="152"/>
      <c r="H784" s="152"/>
      <c r="I784" s="152"/>
      <c r="J784" s="152"/>
      <c r="K784" s="152"/>
      <c r="L784" s="152"/>
      <c r="M784" s="152"/>
      <c r="N784" s="152"/>
      <c r="O784" s="152"/>
      <c r="P784" s="152"/>
      <c r="Q784" s="152"/>
      <c r="R784" s="152"/>
      <c r="S784" s="152"/>
    </row>
    <row r="785" spans="1:19" ht="12.75">
      <c r="A785" s="152"/>
      <c r="B785" s="152"/>
      <c r="C785" s="152"/>
      <c r="D785" s="152"/>
      <c r="E785" s="152"/>
      <c r="F785" s="152"/>
      <c r="G785" s="152"/>
      <c r="H785" s="152"/>
      <c r="I785" s="152"/>
      <c r="J785" s="152"/>
      <c r="K785" s="152"/>
      <c r="L785" s="152"/>
      <c r="M785" s="152"/>
      <c r="N785" s="152"/>
      <c r="O785" s="152"/>
      <c r="P785" s="152"/>
      <c r="Q785" s="152"/>
      <c r="R785" s="152"/>
      <c r="S785" s="152"/>
    </row>
    <row r="786" spans="1:19" ht="12.75">
      <c r="A786" s="152"/>
      <c r="B786" s="152"/>
      <c r="C786" s="152"/>
      <c r="D786" s="152"/>
      <c r="E786" s="152"/>
      <c r="F786" s="152"/>
      <c r="G786" s="152"/>
      <c r="H786" s="152"/>
      <c r="I786" s="152"/>
      <c r="J786" s="152"/>
      <c r="K786" s="152"/>
      <c r="L786" s="152"/>
      <c r="M786" s="152"/>
      <c r="N786" s="152"/>
      <c r="O786" s="152"/>
      <c r="P786" s="152"/>
      <c r="Q786" s="152"/>
      <c r="R786" s="152"/>
      <c r="S786" s="152"/>
    </row>
    <row r="787" spans="1:19" ht="12.75">
      <c r="A787" s="152"/>
      <c r="B787" s="152"/>
      <c r="C787" s="152"/>
      <c r="D787" s="152"/>
      <c r="E787" s="152"/>
      <c r="F787" s="152"/>
      <c r="G787" s="152"/>
      <c r="H787" s="152"/>
      <c r="I787" s="152"/>
      <c r="J787" s="152"/>
      <c r="K787" s="152"/>
      <c r="L787" s="152"/>
      <c r="M787" s="152"/>
      <c r="N787" s="152"/>
      <c r="O787" s="152"/>
      <c r="P787" s="152"/>
      <c r="Q787" s="152"/>
      <c r="R787" s="152"/>
      <c r="S787" s="152"/>
    </row>
    <row r="788" spans="1:19" ht="12.75">
      <c r="A788" s="152"/>
      <c r="B788" s="152"/>
      <c r="C788" s="152"/>
      <c r="D788" s="152"/>
      <c r="E788" s="152"/>
      <c r="F788" s="152"/>
      <c r="G788" s="152"/>
      <c r="H788" s="152"/>
      <c r="I788" s="152"/>
      <c r="J788" s="152"/>
      <c r="K788" s="152"/>
      <c r="L788" s="152"/>
      <c r="M788" s="152"/>
      <c r="N788" s="152"/>
      <c r="O788" s="152"/>
      <c r="P788" s="152"/>
      <c r="Q788" s="152"/>
      <c r="R788" s="152"/>
      <c r="S788" s="152"/>
    </row>
    <row r="789" spans="1:19" ht="12.75">
      <c r="A789" s="152"/>
      <c r="B789" s="152"/>
      <c r="C789" s="152"/>
      <c r="D789" s="152"/>
      <c r="E789" s="152"/>
      <c r="F789" s="152"/>
      <c r="G789" s="152"/>
      <c r="H789" s="152"/>
      <c r="I789" s="152"/>
      <c r="J789" s="152"/>
      <c r="K789" s="152"/>
      <c r="L789" s="152"/>
      <c r="M789" s="152"/>
      <c r="N789" s="152"/>
      <c r="O789" s="152"/>
      <c r="P789" s="152"/>
      <c r="Q789" s="152"/>
      <c r="R789" s="152"/>
      <c r="S789" s="152"/>
    </row>
    <row r="790" spans="1:19" ht="12.75">
      <c r="A790" s="152"/>
      <c r="B790" s="152"/>
      <c r="C790" s="152"/>
      <c r="D790" s="152"/>
      <c r="E790" s="152"/>
      <c r="F790" s="152"/>
      <c r="G790" s="152"/>
      <c r="H790" s="152"/>
      <c r="I790" s="152"/>
      <c r="J790" s="152"/>
      <c r="K790" s="152"/>
      <c r="L790" s="152"/>
      <c r="M790" s="152"/>
      <c r="N790" s="152"/>
      <c r="O790" s="152"/>
      <c r="P790" s="152"/>
      <c r="Q790" s="152"/>
      <c r="R790" s="152"/>
      <c r="S790" s="152"/>
    </row>
    <row r="791" spans="1:19" ht="12.75">
      <c r="A791" s="152"/>
      <c r="B791" s="152"/>
      <c r="C791" s="152"/>
      <c r="D791" s="152"/>
      <c r="E791" s="152"/>
      <c r="F791" s="152"/>
      <c r="G791" s="152"/>
      <c r="H791" s="152"/>
      <c r="I791" s="152"/>
      <c r="J791" s="152"/>
      <c r="K791" s="152"/>
      <c r="L791" s="152"/>
      <c r="M791" s="152"/>
      <c r="N791" s="152"/>
      <c r="O791" s="152"/>
      <c r="P791" s="152"/>
      <c r="Q791" s="152"/>
      <c r="R791" s="152"/>
      <c r="S791" s="152"/>
    </row>
    <row r="792" spans="1:19" ht="12.75">
      <c r="A792" s="152"/>
      <c r="B792" s="152"/>
      <c r="C792" s="152"/>
      <c r="D792" s="152"/>
      <c r="E792" s="152"/>
      <c r="F792" s="152"/>
      <c r="G792" s="152"/>
      <c r="H792" s="152"/>
      <c r="I792" s="152"/>
      <c r="J792" s="152"/>
      <c r="K792" s="152"/>
      <c r="L792" s="152"/>
      <c r="M792" s="152"/>
      <c r="N792" s="152"/>
      <c r="O792" s="152"/>
      <c r="P792" s="152"/>
      <c r="Q792" s="152"/>
      <c r="R792" s="152"/>
      <c r="S792" s="152"/>
    </row>
    <row r="793" spans="1:19" ht="12.75">
      <c r="A793" s="152"/>
      <c r="B793" s="152"/>
      <c r="C793" s="152"/>
      <c r="D793" s="152"/>
      <c r="E793" s="152"/>
      <c r="F793" s="152"/>
      <c r="G793" s="152"/>
      <c r="H793" s="152"/>
      <c r="I793" s="152"/>
      <c r="J793" s="152"/>
      <c r="K793" s="152"/>
      <c r="L793" s="152"/>
      <c r="M793" s="152"/>
      <c r="N793" s="152"/>
      <c r="O793" s="152"/>
      <c r="P793" s="152"/>
      <c r="Q793" s="152"/>
      <c r="R793" s="152"/>
      <c r="S793" s="152"/>
    </row>
    <row r="794" spans="1:19" ht="12.75">
      <c r="A794" s="152"/>
      <c r="B794" s="152"/>
      <c r="C794" s="152"/>
      <c r="D794" s="152"/>
      <c r="E794" s="152"/>
      <c r="F794" s="152"/>
      <c r="G794" s="152"/>
      <c r="H794" s="152"/>
      <c r="I794" s="152"/>
      <c r="J794" s="152"/>
      <c r="K794" s="152"/>
      <c r="L794" s="152"/>
      <c r="M794" s="152"/>
      <c r="N794" s="152"/>
      <c r="O794" s="152"/>
      <c r="P794" s="152"/>
      <c r="Q794" s="152"/>
      <c r="R794" s="152"/>
      <c r="S794" s="152"/>
    </row>
    <row r="795" spans="1:19" ht="12.75">
      <c r="A795" s="152"/>
      <c r="B795" s="152"/>
      <c r="C795" s="152"/>
      <c r="D795" s="152"/>
      <c r="E795" s="152"/>
      <c r="F795" s="152"/>
      <c r="G795" s="152"/>
      <c r="H795" s="152"/>
      <c r="I795" s="152"/>
      <c r="J795" s="152"/>
      <c r="K795" s="152"/>
      <c r="L795" s="152"/>
      <c r="M795" s="152"/>
      <c r="N795" s="152"/>
      <c r="O795" s="152"/>
      <c r="P795" s="152"/>
      <c r="Q795" s="152"/>
      <c r="R795" s="152"/>
      <c r="S795" s="152"/>
    </row>
    <row r="796" spans="1:19" ht="12.75">
      <c r="A796" s="152"/>
      <c r="B796" s="152"/>
      <c r="C796" s="152"/>
      <c r="D796" s="152"/>
      <c r="E796" s="152"/>
      <c r="F796" s="152"/>
      <c r="G796" s="152"/>
      <c r="H796" s="152"/>
      <c r="I796" s="152"/>
      <c r="J796" s="152"/>
      <c r="K796" s="152"/>
      <c r="L796" s="152"/>
      <c r="M796" s="152"/>
      <c r="N796" s="152"/>
      <c r="O796" s="152"/>
      <c r="P796" s="152"/>
      <c r="Q796" s="152"/>
      <c r="R796" s="152"/>
      <c r="S796" s="152"/>
    </row>
    <row r="797" spans="1:19" ht="12.75">
      <c r="A797" s="152"/>
      <c r="B797" s="152"/>
      <c r="C797" s="152"/>
      <c r="D797" s="152"/>
      <c r="E797" s="152"/>
      <c r="F797" s="152"/>
      <c r="G797" s="152"/>
      <c r="H797" s="152"/>
      <c r="I797" s="152"/>
      <c r="J797" s="152"/>
      <c r="K797" s="152"/>
      <c r="L797" s="152"/>
      <c r="M797" s="152"/>
      <c r="N797" s="152"/>
      <c r="O797" s="152"/>
      <c r="P797" s="152"/>
      <c r="Q797" s="152"/>
      <c r="R797" s="152"/>
      <c r="S797" s="152"/>
    </row>
    <row r="798" spans="1:19" ht="12.75">
      <c r="A798" s="152"/>
      <c r="B798" s="152"/>
      <c r="C798" s="152"/>
      <c r="D798" s="152"/>
      <c r="E798" s="152"/>
      <c r="F798" s="152"/>
      <c r="G798" s="152"/>
      <c r="H798" s="152"/>
      <c r="I798" s="152"/>
      <c r="J798" s="152"/>
      <c r="K798" s="152"/>
      <c r="L798" s="152"/>
      <c r="M798" s="152"/>
      <c r="N798" s="152"/>
      <c r="O798" s="152"/>
      <c r="P798" s="152"/>
      <c r="Q798" s="152"/>
      <c r="R798" s="152"/>
      <c r="S798" s="152"/>
    </row>
    <row r="799" spans="1:19" ht="12.75">
      <c r="A799" s="152"/>
      <c r="B799" s="152"/>
      <c r="C799" s="152"/>
      <c r="D799" s="152"/>
      <c r="E799" s="152"/>
      <c r="F799" s="152"/>
      <c r="G799" s="152"/>
      <c r="H799" s="152"/>
      <c r="I799" s="152"/>
      <c r="J799" s="152"/>
      <c r="K799" s="152"/>
      <c r="L799" s="152"/>
      <c r="M799" s="152"/>
      <c r="N799" s="152"/>
      <c r="O799" s="152"/>
      <c r="P799" s="152"/>
      <c r="Q799" s="152"/>
      <c r="R799" s="152"/>
      <c r="S799" s="152"/>
    </row>
    <row r="800" spans="1:19" ht="12.75">
      <c r="A800" s="152"/>
      <c r="B800" s="152"/>
      <c r="C800" s="152"/>
      <c r="D800" s="152"/>
      <c r="E800" s="152"/>
      <c r="F800" s="152"/>
      <c r="G800" s="152"/>
      <c r="H800" s="152"/>
      <c r="I800" s="152"/>
      <c r="J800" s="152"/>
      <c r="K800" s="152"/>
      <c r="L800" s="152"/>
      <c r="M800" s="152"/>
      <c r="N800" s="152"/>
      <c r="O800" s="152"/>
      <c r="P800" s="152"/>
      <c r="Q800" s="152"/>
      <c r="R800" s="152"/>
      <c r="S800" s="152"/>
    </row>
    <row r="801" spans="1:19" ht="12.75">
      <c r="A801" s="152"/>
      <c r="B801" s="152"/>
      <c r="C801" s="152"/>
      <c r="D801" s="152"/>
      <c r="E801" s="152"/>
      <c r="F801" s="152"/>
      <c r="G801" s="152"/>
      <c r="H801" s="152"/>
      <c r="I801" s="152"/>
      <c r="J801" s="152"/>
      <c r="K801" s="152"/>
      <c r="L801" s="152"/>
      <c r="M801" s="152"/>
      <c r="N801" s="152"/>
      <c r="O801" s="152"/>
      <c r="P801" s="152"/>
      <c r="Q801" s="152"/>
      <c r="R801" s="152"/>
      <c r="S801" s="152"/>
    </row>
    <row r="802" spans="1:19" ht="12.75">
      <c r="A802" s="152"/>
      <c r="B802" s="152"/>
      <c r="C802" s="152"/>
      <c r="D802" s="152"/>
      <c r="E802" s="152"/>
      <c r="F802" s="152"/>
      <c r="G802" s="152"/>
      <c r="H802" s="152"/>
      <c r="I802" s="152"/>
      <c r="J802" s="152"/>
      <c r="K802" s="152"/>
      <c r="L802" s="152"/>
      <c r="M802" s="152"/>
      <c r="N802" s="152"/>
      <c r="O802" s="152"/>
      <c r="P802" s="152"/>
      <c r="Q802" s="152"/>
      <c r="R802" s="152"/>
      <c r="S802" s="152"/>
    </row>
    <row r="803" spans="1:19" ht="12.75">
      <c r="A803" s="152"/>
      <c r="B803" s="152"/>
      <c r="C803" s="152"/>
      <c r="D803" s="152"/>
      <c r="E803" s="152"/>
      <c r="F803" s="152"/>
      <c r="G803" s="152"/>
      <c r="H803" s="152"/>
      <c r="I803" s="152"/>
      <c r="J803" s="152"/>
      <c r="K803" s="152"/>
      <c r="L803" s="152"/>
      <c r="M803" s="152"/>
      <c r="N803" s="152"/>
      <c r="O803" s="152"/>
      <c r="P803" s="152"/>
      <c r="Q803" s="152"/>
      <c r="R803" s="152"/>
      <c r="S803" s="152"/>
    </row>
    <row r="804" spans="1:19" ht="12.75">
      <c r="A804" s="152"/>
      <c r="B804" s="152"/>
      <c r="C804" s="152"/>
      <c r="D804" s="152"/>
      <c r="E804" s="152"/>
      <c r="F804" s="152"/>
      <c r="G804" s="152"/>
      <c r="H804" s="152"/>
      <c r="I804" s="152"/>
      <c r="J804" s="152"/>
      <c r="K804" s="152"/>
      <c r="L804" s="152"/>
      <c r="M804" s="152"/>
      <c r="N804" s="152"/>
      <c r="O804" s="152"/>
      <c r="P804" s="152"/>
      <c r="Q804" s="152"/>
      <c r="R804" s="152"/>
      <c r="S804" s="152"/>
    </row>
    <row r="805" spans="1:19" ht="12.75">
      <c r="A805" s="152"/>
      <c r="B805" s="152"/>
      <c r="C805" s="152"/>
      <c r="D805" s="152"/>
      <c r="E805" s="152"/>
      <c r="F805" s="152"/>
      <c r="G805" s="152"/>
      <c r="H805" s="152"/>
      <c r="I805" s="152"/>
      <c r="J805" s="152"/>
      <c r="K805" s="152"/>
      <c r="L805" s="152"/>
      <c r="M805" s="152"/>
      <c r="N805" s="152"/>
      <c r="O805" s="152"/>
      <c r="P805" s="152"/>
      <c r="Q805" s="152"/>
      <c r="R805" s="152"/>
      <c r="S805" s="152"/>
    </row>
    <row r="806" spans="1:19" ht="12.75">
      <c r="A806" s="152"/>
      <c r="B806" s="152"/>
      <c r="C806" s="152"/>
      <c r="D806" s="152"/>
      <c r="E806" s="152"/>
      <c r="F806" s="152"/>
      <c r="G806" s="152"/>
      <c r="H806" s="152"/>
      <c r="I806" s="152"/>
      <c r="J806" s="152"/>
      <c r="K806" s="152"/>
      <c r="L806" s="152"/>
      <c r="M806" s="152"/>
      <c r="N806" s="152"/>
      <c r="O806" s="152"/>
      <c r="P806" s="152"/>
      <c r="Q806" s="152"/>
      <c r="R806" s="152"/>
      <c r="S806" s="152"/>
    </row>
    <row r="807" spans="1:19" ht="12.75">
      <c r="A807" s="152"/>
      <c r="B807" s="152"/>
      <c r="C807" s="152"/>
      <c r="D807" s="152"/>
      <c r="E807" s="152"/>
      <c r="F807" s="152"/>
      <c r="G807" s="152"/>
      <c r="H807" s="152"/>
      <c r="I807" s="152"/>
      <c r="J807" s="152"/>
      <c r="K807" s="152"/>
      <c r="L807" s="152"/>
      <c r="M807" s="152"/>
      <c r="N807" s="152"/>
      <c r="O807" s="152"/>
      <c r="P807" s="152"/>
      <c r="Q807" s="152"/>
      <c r="R807" s="152"/>
      <c r="S807" s="152"/>
    </row>
    <row r="808" spans="1:19" ht="12.75">
      <c r="A808" s="152"/>
      <c r="B808" s="152"/>
      <c r="C808" s="152"/>
      <c r="D808" s="152"/>
      <c r="E808" s="152"/>
      <c r="F808" s="152"/>
      <c r="G808" s="152"/>
      <c r="H808" s="152"/>
      <c r="I808" s="152"/>
      <c r="J808" s="152"/>
      <c r="K808" s="152"/>
      <c r="L808" s="152"/>
      <c r="M808" s="152"/>
      <c r="N808" s="152"/>
      <c r="O808" s="152"/>
      <c r="P808" s="152"/>
      <c r="Q808" s="152"/>
      <c r="R808" s="152"/>
      <c r="S808" s="152"/>
    </row>
    <row r="809" spans="1:19" ht="12.75">
      <c r="A809" s="152"/>
      <c r="B809" s="152"/>
      <c r="C809" s="152"/>
      <c r="D809" s="152"/>
      <c r="E809" s="152"/>
      <c r="F809" s="152"/>
      <c r="G809" s="152"/>
      <c r="H809" s="152"/>
      <c r="I809" s="152"/>
      <c r="J809" s="152"/>
      <c r="K809" s="152"/>
      <c r="L809" s="152"/>
      <c r="M809" s="152"/>
      <c r="N809" s="152"/>
      <c r="O809" s="152"/>
      <c r="P809" s="152"/>
      <c r="Q809" s="152"/>
      <c r="R809" s="152"/>
      <c r="S809" s="152"/>
    </row>
    <row r="810" spans="1:19" ht="12.75">
      <c r="A810" s="152"/>
      <c r="B810" s="152"/>
      <c r="C810" s="152"/>
      <c r="D810" s="152"/>
      <c r="E810" s="152"/>
      <c r="F810" s="152"/>
      <c r="G810" s="152"/>
      <c r="H810" s="152"/>
      <c r="I810" s="152"/>
      <c r="J810" s="152"/>
      <c r="K810" s="152"/>
      <c r="L810" s="152"/>
      <c r="M810" s="152"/>
      <c r="N810" s="152"/>
      <c r="O810" s="152"/>
      <c r="P810" s="152"/>
      <c r="Q810" s="152"/>
      <c r="R810" s="152"/>
      <c r="S810" s="152"/>
    </row>
    <row r="811" spans="1:19" ht="12.75">
      <c r="A811" s="152"/>
      <c r="B811" s="152"/>
      <c r="C811" s="152"/>
      <c r="D811" s="152"/>
      <c r="E811" s="152"/>
      <c r="F811" s="152"/>
      <c r="G811" s="152"/>
      <c r="H811" s="152"/>
      <c r="I811" s="152"/>
      <c r="J811" s="152"/>
      <c r="K811" s="152"/>
      <c r="L811" s="152"/>
      <c r="M811" s="152"/>
      <c r="N811" s="152"/>
      <c r="O811" s="152"/>
      <c r="P811" s="152"/>
      <c r="Q811" s="152"/>
      <c r="R811" s="152"/>
      <c r="S811" s="152"/>
    </row>
    <row r="812" spans="1:19" ht="12.75">
      <c r="A812" s="152"/>
      <c r="B812" s="152"/>
      <c r="C812" s="152"/>
      <c r="D812" s="152"/>
      <c r="E812" s="152"/>
      <c r="F812" s="152"/>
      <c r="G812" s="152"/>
      <c r="H812" s="152"/>
      <c r="I812" s="152"/>
      <c r="J812" s="152"/>
      <c r="K812" s="152"/>
      <c r="L812" s="152"/>
      <c r="M812" s="152"/>
      <c r="N812" s="152"/>
      <c r="O812" s="152"/>
      <c r="P812" s="152"/>
      <c r="Q812" s="152"/>
      <c r="R812" s="152"/>
      <c r="S812" s="152"/>
    </row>
    <row r="813" spans="1:19" ht="12.75">
      <c r="A813" s="152"/>
      <c r="B813" s="152"/>
      <c r="C813" s="152"/>
      <c r="D813" s="152"/>
      <c r="E813" s="152"/>
      <c r="F813" s="152"/>
      <c r="G813" s="152"/>
      <c r="H813" s="152"/>
      <c r="I813" s="152"/>
      <c r="J813" s="152"/>
      <c r="K813" s="152"/>
      <c r="L813" s="152"/>
      <c r="M813" s="152"/>
      <c r="N813" s="152"/>
      <c r="O813" s="152"/>
      <c r="P813" s="152"/>
      <c r="Q813" s="152"/>
      <c r="R813" s="152"/>
      <c r="S813" s="152"/>
    </row>
    <row r="814" spans="1:19" ht="12.75">
      <c r="A814" s="152"/>
      <c r="B814" s="152"/>
      <c r="C814" s="152"/>
      <c r="D814" s="152"/>
      <c r="E814" s="152"/>
      <c r="F814" s="152"/>
      <c r="G814" s="152"/>
      <c r="H814" s="152"/>
      <c r="I814" s="152"/>
      <c r="J814" s="152"/>
      <c r="K814" s="152"/>
      <c r="L814" s="152"/>
      <c r="M814" s="152"/>
      <c r="N814" s="152"/>
      <c r="O814" s="152"/>
      <c r="P814" s="152"/>
      <c r="Q814" s="152"/>
      <c r="R814" s="152"/>
      <c r="S814" s="152"/>
    </row>
    <row r="815" spans="1:19" ht="12.75">
      <c r="A815" s="152"/>
      <c r="B815" s="152"/>
      <c r="C815" s="152"/>
      <c r="D815" s="152"/>
      <c r="E815" s="152"/>
      <c r="F815" s="152"/>
      <c r="G815" s="152"/>
      <c r="H815" s="152"/>
      <c r="I815" s="152"/>
      <c r="J815" s="152"/>
      <c r="K815" s="152"/>
      <c r="L815" s="152"/>
      <c r="M815" s="152"/>
      <c r="N815" s="152"/>
      <c r="O815" s="152"/>
      <c r="P815" s="152"/>
      <c r="Q815" s="152"/>
      <c r="R815" s="152"/>
      <c r="S815" s="152"/>
    </row>
    <row r="816" spans="1:19" ht="12.75">
      <c r="A816" s="152"/>
      <c r="B816" s="152"/>
      <c r="C816" s="152"/>
      <c r="D816" s="152"/>
      <c r="E816" s="152"/>
      <c r="F816" s="152"/>
      <c r="G816" s="152"/>
      <c r="H816" s="152"/>
      <c r="I816" s="152"/>
      <c r="J816" s="152"/>
      <c r="K816" s="152"/>
      <c r="L816" s="152"/>
      <c r="M816" s="152"/>
      <c r="N816" s="152"/>
      <c r="O816" s="152"/>
      <c r="P816" s="152"/>
      <c r="Q816" s="152"/>
      <c r="R816" s="152"/>
      <c r="S816" s="152"/>
    </row>
    <row r="817" spans="1:19" ht="12.75">
      <c r="A817" s="152"/>
      <c r="B817" s="152"/>
      <c r="C817" s="152"/>
      <c r="D817" s="152"/>
      <c r="E817" s="152"/>
      <c r="F817" s="152"/>
      <c r="G817" s="152"/>
      <c r="H817" s="152"/>
      <c r="I817" s="152"/>
      <c r="J817" s="152"/>
      <c r="K817" s="152"/>
      <c r="L817" s="152"/>
      <c r="M817" s="152"/>
      <c r="N817" s="152"/>
      <c r="O817" s="152"/>
      <c r="P817" s="152"/>
      <c r="Q817" s="152"/>
      <c r="R817" s="152"/>
      <c r="S817" s="152"/>
    </row>
    <row r="818" spans="1:19" ht="12.75">
      <c r="A818" s="152"/>
      <c r="B818" s="152"/>
      <c r="C818" s="152"/>
      <c r="D818" s="152"/>
      <c r="E818" s="152"/>
      <c r="F818" s="152"/>
      <c r="G818" s="152"/>
      <c r="H818" s="152"/>
      <c r="I818" s="152"/>
      <c r="J818" s="152"/>
      <c r="K818" s="152"/>
      <c r="L818" s="152"/>
      <c r="M818" s="152"/>
      <c r="N818" s="152"/>
      <c r="O818" s="152"/>
      <c r="P818" s="152"/>
      <c r="Q818" s="152"/>
      <c r="R818" s="152"/>
      <c r="S818" s="152"/>
    </row>
    <row r="819" spans="1:19" ht="12.75">
      <c r="A819" s="152"/>
      <c r="B819" s="152"/>
      <c r="C819" s="152"/>
      <c r="D819" s="152"/>
      <c r="E819" s="152"/>
      <c r="F819" s="152"/>
      <c r="G819" s="152"/>
      <c r="H819" s="152"/>
      <c r="I819" s="152"/>
      <c r="J819" s="152"/>
      <c r="K819" s="152"/>
      <c r="L819" s="152"/>
      <c r="M819" s="152"/>
      <c r="N819" s="152"/>
      <c r="O819" s="152"/>
      <c r="P819" s="152"/>
      <c r="Q819" s="152"/>
      <c r="R819" s="152"/>
      <c r="S819" s="152"/>
    </row>
    <row r="820" spans="1:19" ht="12.75">
      <c r="A820" s="152"/>
      <c r="B820" s="152"/>
      <c r="C820" s="152"/>
      <c r="D820" s="152"/>
      <c r="E820" s="152"/>
      <c r="F820" s="152"/>
      <c r="G820" s="152"/>
      <c r="H820" s="152"/>
      <c r="I820" s="152"/>
      <c r="J820" s="152"/>
      <c r="K820" s="152"/>
      <c r="L820" s="152"/>
      <c r="M820" s="152"/>
      <c r="N820" s="152"/>
      <c r="O820" s="152"/>
      <c r="P820" s="152"/>
      <c r="Q820" s="152"/>
      <c r="R820" s="152"/>
      <c r="S820" s="152"/>
    </row>
    <row r="821" spans="1:19" ht="12.75">
      <c r="A821" s="152"/>
      <c r="B821" s="152"/>
      <c r="C821" s="152"/>
      <c r="D821" s="152"/>
      <c r="E821" s="152"/>
      <c r="F821" s="152"/>
      <c r="G821" s="152"/>
      <c r="H821" s="152"/>
      <c r="I821" s="152"/>
      <c r="J821" s="152"/>
      <c r="K821" s="152"/>
      <c r="L821" s="152"/>
      <c r="M821" s="152"/>
      <c r="N821" s="152"/>
      <c r="O821" s="152"/>
      <c r="P821" s="152"/>
      <c r="Q821" s="152"/>
      <c r="R821" s="152"/>
      <c r="S821" s="152"/>
    </row>
    <row r="822" spans="1:19" ht="12.75">
      <c r="A822" s="152"/>
      <c r="B822" s="152"/>
      <c r="C822" s="152"/>
      <c r="D822" s="152"/>
      <c r="E822" s="152"/>
      <c r="F822" s="152"/>
      <c r="G822" s="152"/>
      <c r="H822" s="152"/>
      <c r="I822" s="152"/>
      <c r="J822" s="152"/>
      <c r="K822" s="152"/>
      <c r="L822" s="152"/>
      <c r="M822" s="152"/>
      <c r="N822" s="152"/>
      <c r="O822" s="152"/>
      <c r="P822" s="152"/>
      <c r="Q822" s="152"/>
      <c r="R822" s="152"/>
      <c r="S822" s="152"/>
    </row>
    <row r="823" spans="1:19" ht="12.75">
      <c r="A823" s="152"/>
      <c r="B823" s="152"/>
      <c r="C823" s="152"/>
      <c r="D823" s="152"/>
      <c r="E823" s="152"/>
      <c r="F823" s="152"/>
      <c r="G823" s="152"/>
      <c r="H823" s="152"/>
      <c r="I823" s="152"/>
      <c r="J823" s="152"/>
      <c r="K823" s="152"/>
      <c r="L823" s="152"/>
      <c r="M823" s="152"/>
      <c r="N823" s="152"/>
      <c r="O823" s="152"/>
      <c r="P823" s="152"/>
      <c r="Q823" s="152"/>
      <c r="R823" s="152"/>
      <c r="S823" s="152"/>
    </row>
    <row r="824" spans="1:19" ht="12.75">
      <c r="A824" s="152"/>
      <c r="B824" s="152"/>
      <c r="C824" s="152"/>
      <c r="D824" s="152"/>
      <c r="E824" s="152"/>
      <c r="F824" s="152"/>
      <c r="G824" s="152"/>
      <c r="H824" s="152"/>
      <c r="I824" s="152"/>
      <c r="J824" s="152"/>
      <c r="K824" s="152"/>
      <c r="L824" s="152"/>
      <c r="M824" s="152"/>
      <c r="N824" s="152"/>
      <c r="O824" s="152"/>
      <c r="P824" s="152"/>
      <c r="Q824" s="152"/>
      <c r="R824" s="152"/>
      <c r="S824" s="152"/>
    </row>
    <row r="825" spans="1:19" ht="12.75">
      <c r="A825" s="152"/>
      <c r="B825" s="152"/>
      <c r="C825" s="152"/>
      <c r="D825" s="152"/>
      <c r="E825" s="152"/>
      <c r="F825" s="152"/>
      <c r="G825" s="152"/>
      <c r="H825" s="152"/>
      <c r="I825" s="152"/>
      <c r="J825" s="152"/>
      <c r="K825" s="152"/>
      <c r="L825" s="152"/>
      <c r="M825" s="152"/>
      <c r="N825" s="152"/>
      <c r="O825" s="152"/>
      <c r="P825" s="152"/>
      <c r="Q825" s="152"/>
      <c r="R825" s="152"/>
      <c r="S825" s="152"/>
    </row>
    <row r="826" spans="1:19" ht="12.75">
      <c r="A826" s="152"/>
      <c r="B826" s="152"/>
      <c r="C826" s="152"/>
      <c r="D826" s="152"/>
      <c r="E826" s="152"/>
      <c r="F826" s="152"/>
      <c r="G826" s="152"/>
      <c r="H826" s="152"/>
      <c r="I826" s="152"/>
      <c r="J826" s="152"/>
      <c r="K826" s="152"/>
      <c r="L826" s="152"/>
      <c r="M826" s="152"/>
      <c r="N826" s="152"/>
      <c r="O826" s="152"/>
      <c r="P826" s="152"/>
      <c r="Q826" s="152"/>
      <c r="R826" s="152"/>
      <c r="S826" s="152"/>
    </row>
    <row r="827" spans="1:19" ht="12.75">
      <c r="A827" s="152"/>
      <c r="B827" s="152"/>
      <c r="C827" s="152"/>
      <c r="D827" s="152"/>
      <c r="E827" s="152"/>
      <c r="F827" s="152"/>
      <c r="G827" s="152"/>
      <c r="H827" s="152"/>
      <c r="I827" s="152"/>
      <c r="J827" s="152"/>
      <c r="K827" s="152"/>
      <c r="L827" s="152"/>
      <c r="M827" s="152"/>
      <c r="N827" s="152"/>
      <c r="O827" s="152"/>
      <c r="P827" s="152"/>
      <c r="Q827" s="152"/>
      <c r="R827" s="152"/>
      <c r="S827" s="152"/>
    </row>
    <row r="828" spans="1:19" ht="12.75">
      <c r="A828" s="152"/>
      <c r="B828" s="152"/>
      <c r="C828" s="152"/>
      <c r="D828" s="152"/>
      <c r="E828" s="152"/>
      <c r="F828" s="152"/>
      <c r="G828" s="152"/>
      <c r="H828" s="152"/>
      <c r="I828" s="152"/>
      <c r="J828" s="152"/>
      <c r="K828" s="152"/>
      <c r="L828" s="152"/>
      <c r="M828" s="152"/>
      <c r="N828" s="152"/>
      <c r="O828" s="152"/>
      <c r="P828" s="152"/>
      <c r="Q828" s="152"/>
      <c r="R828" s="152"/>
      <c r="S828" s="152"/>
    </row>
    <row r="829" spans="1:19" ht="12.75">
      <c r="A829" s="152"/>
      <c r="B829" s="152"/>
      <c r="C829" s="152"/>
      <c r="D829" s="152"/>
      <c r="E829" s="152"/>
      <c r="F829" s="152"/>
      <c r="G829" s="152"/>
      <c r="H829" s="152"/>
      <c r="I829" s="152"/>
      <c r="J829" s="152"/>
      <c r="K829" s="152"/>
      <c r="L829" s="152"/>
      <c r="M829" s="152"/>
      <c r="N829" s="152"/>
      <c r="O829" s="152"/>
      <c r="P829" s="152"/>
      <c r="Q829" s="152"/>
      <c r="R829" s="152"/>
      <c r="S829" s="152"/>
    </row>
    <row r="830" spans="1:19" ht="12.75">
      <c r="A830" s="152"/>
      <c r="B830" s="152"/>
      <c r="C830" s="152"/>
      <c r="D830" s="152"/>
      <c r="E830" s="152"/>
      <c r="F830" s="152"/>
      <c r="G830" s="152"/>
      <c r="H830" s="152"/>
      <c r="I830" s="152"/>
      <c r="J830" s="152"/>
      <c r="K830" s="152"/>
      <c r="L830" s="152"/>
      <c r="M830" s="152"/>
      <c r="N830" s="152"/>
      <c r="O830" s="152"/>
      <c r="P830" s="152"/>
      <c r="Q830" s="152"/>
      <c r="R830" s="152"/>
      <c r="S830" s="152"/>
    </row>
    <row r="831" spans="1:19" ht="12.75">
      <c r="A831" s="152"/>
      <c r="B831" s="152"/>
      <c r="C831" s="152"/>
      <c r="D831" s="152"/>
      <c r="E831" s="152"/>
      <c r="F831" s="152"/>
      <c r="G831" s="152"/>
      <c r="H831" s="152"/>
      <c r="I831" s="152"/>
      <c r="J831" s="152"/>
      <c r="K831" s="152"/>
      <c r="L831" s="152"/>
      <c r="M831" s="152"/>
      <c r="N831" s="152"/>
      <c r="O831" s="152"/>
      <c r="P831" s="152"/>
      <c r="Q831" s="152"/>
      <c r="R831" s="152"/>
      <c r="S831" s="152"/>
    </row>
    <row r="832" spans="1:19" ht="12.75">
      <c r="A832" s="152"/>
      <c r="B832" s="152"/>
      <c r="C832" s="152"/>
      <c r="D832" s="152"/>
      <c r="E832" s="152"/>
      <c r="F832" s="152"/>
      <c r="G832" s="152"/>
      <c r="H832" s="152"/>
      <c r="I832" s="152"/>
      <c r="J832" s="152"/>
      <c r="K832" s="152"/>
      <c r="L832" s="152"/>
      <c r="M832" s="152"/>
      <c r="N832" s="152"/>
      <c r="O832" s="152"/>
      <c r="P832" s="152"/>
      <c r="Q832" s="152"/>
      <c r="R832" s="152"/>
      <c r="S832" s="152"/>
    </row>
    <row r="833" spans="1:19" ht="12.75">
      <c r="A833" s="152"/>
      <c r="B833" s="152"/>
      <c r="C833" s="152"/>
      <c r="D833" s="152"/>
      <c r="E833" s="152"/>
      <c r="F833" s="152"/>
      <c r="G833" s="152"/>
      <c r="H833" s="152"/>
      <c r="I833" s="152"/>
      <c r="J833" s="152"/>
      <c r="K833" s="152"/>
      <c r="L833" s="152"/>
      <c r="M833" s="152"/>
      <c r="N833" s="152"/>
      <c r="O833" s="152"/>
      <c r="P833" s="152"/>
      <c r="Q833" s="152"/>
      <c r="R833" s="152"/>
      <c r="S833" s="152"/>
    </row>
    <row r="834" spans="1:19" ht="12.75">
      <c r="A834" s="152"/>
      <c r="B834" s="152"/>
      <c r="C834" s="152"/>
      <c r="D834" s="152"/>
      <c r="E834" s="152"/>
      <c r="F834" s="152"/>
      <c r="G834" s="152"/>
      <c r="H834" s="152"/>
      <c r="I834" s="152"/>
      <c r="J834" s="152"/>
      <c r="K834" s="152"/>
      <c r="L834" s="152"/>
      <c r="M834" s="152"/>
      <c r="N834" s="152"/>
      <c r="O834" s="152"/>
      <c r="P834" s="152"/>
      <c r="Q834" s="152"/>
      <c r="R834" s="152"/>
      <c r="S834" s="152"/>
    </row>
    <row r="835" spans="1:19" ht="12.75">
      <c r="A835" s="152"/>
      <c r="B835" s="152"/>
      <c r="C835" s="152"/>
      <c r="D835" s="152"/>
      <c r="E835" s="152"/>
      <c r="F835" s="152"/>
      <c r="G835" s="152"/>
      <c r="H835" s="152"/>
      <c r="I835" s="152"/>
      <c r="J835" s="152"/>
      <c r="K835" s="152"/>
      <c r="L835" s="152"/>
      <c r="M835" s="152"/>
      <c r="N835" s="152"/>
      <c r="O835" s="152"/>
      <c r="P835" s="152"/>
      <c r="Q835" s="152"/>
      <c r="R835" s="152"/>
      <c r="S835" s="152"/>
    </row>
    <row r="836" spans="1:19" ht="12.75">
      <c r="A836" s="152"/>
      <c r="B836" s="152"/>
      <c r="C836" s="152"/>
      <c r="D836" s="152"/>
      <c r="E836" s="152"/>
      <c r="F836" s="152"/>
      <c r="G836" s="152"/>
      <c r="H836" s="152"/>
      <c r="I836" s="152"/>
      <c r="J836" s="152"/>
      <c r="K836" s="152"/>
      <c r="L836" s="152"/>
      <c r="M836" s="152"/>
      <c r="N836" s="152"/>
      <c r="O836" s="152"/>
      <c r="P836" s="152"/>
      <c r="Q836" s="152"/>
      <c r="R836" s="152"/>
      <c r="S836" s="152"/>
    </row>
    <row r="837" spans="1:19" ht="12.75">
      <c r="A837" s="152"/>
      <c r="B837" s="152"/>
      <c r="C837" s="152"/>
      <c r="D837" s="152"/>
      <c r="E837" s="152"/>
      <c r="F837" s="152"/>
      <c r="G837" s="152"/>
      <c r="H837" s="152"/>
      <c r="I837" s="152"/>
      <c r="J837" s="152"/>
      <c r="K837" s="152"/>
      <c r="L837" s="152"/>
      <c r="M837" s="152"/>
      <c r="N837" s="152"/>
      <c r="O837" s="152"/>
      <c r="P837" s="152"/>
      <c r="Q837" s="152"/>
      <c r="R837" s="152"/>
      <c r="S837" s="152"/>
    </row>
    <row r="838" spans="1:19" ht="12.75">
      <c r="A838" s="152"/>
      <c r="B838" s="152"/>
      <c r="C838" s="152"/>
      <c r="D838" s="152"/>
      <c r="E838" s="152"/>
      <c r="F838" s="152"/>
      <c r="G838" s="152"/>
      <c r="H838" s="152"/>
      <c r="I838" s="152"/>
      <c r="J838" s="152"/>
      <c r="K838" s="152"/>
      <c r="L838" s="152"/>
      <c r="M838" s="152"/>
      <c r="N838" s="152"/>
      <c r="O838" s="152"/>
      <c r="P838" s="152"/>
      <c r="Q838" s="152"/>
      <c r="R838" s="152"/>
      <c r="S838" s="152"/>
    </row>
    <row r="839" spans="1:19" ht="12.75">
      <c r="A839" s="152"/>
      <c r="B839" s="152"/>
      <c r="C839" s="152"/>
      <c r="D839" s="152"/>
      <c r="E839" s="152"/>
      <c r="F839" s="152"/>
      <c r="G839" s="152"/>
      <c r="H839" s="152"/>
      <c r="I839" s="152"/>
      <c r="J839" s="152"/>
      <c r="K839" s="152"/>
      <c r="L839" s="152"/>
      <c r="M839" s="152"/>
      <c r="N839" s="152"/>
      <c r="O839" s="152"/>
      <c r="P839" s="152"/>
      <c r="Q839" s="152"/>
      <c r="R839" s="152"/>
      <c r="S839" s="152"/>
    </row>
    <row r="840" spans="1:19" ht="12.75">
      <c r="A840" s="152"/>
      <c r="B840" s="152"/>
      <c r="C840" s="152"/>
      <c r="D840" s="152"/>
      <c r="E840" s="152"/>
      <c r="F840" s="152"/>
      <c r="G840" s="152"/>
      <c r="H840" s="152"/>
      <c r="I840" s="152"/>
      <c r="J840" s="152"/>
      <c r="K840" s="152"/>
      <c r="L840" s="152"/>
      <c r="M840" s="152"/>
      <c r="N840" s="152"/>
      <c r="O840" s="152"/>
      <c r="P840" s="152"/>
      <c r="Q840" s="152"/>
      <c r="R840" s="152"/>
      <c r="S840" s="152"/>
    </row>
    <row r="841" spans="1:19" ht="12.75">
      <c r="A841" s="152"/>
      <c r="B841" s="152"/>
      <c r="C841" s="152"/>
      <c r="D841" s="152"/>
      <c r="E841" s="152"/>
      <c r="F841" s="152"/>
      <c r="G841" s="152"/>
      <c r="H841" s="152"/>
      <c r="I841" s="152"/>
      <c r="J841" s="152"/>
      <c r="K841" s="152"/>
      <c r="L841" s="152"/>
      <c r="M841" s="152"/>
      <c r="N841" s="152"/>
      <c r="O841" s="152"/>
      <c r="P841" s="152"/>
      <c r="Q841" s="152"/>
      <c r="R841" s="152"/>
      <c r="S841" s="152"/>
    </row>
    <row r="842" spans="1:19" ht="12.75">
      <c r="A842" s="152"/>
      <c r="B842" s="152"/>
      <c r="C842" s="152"/>
      <c r="D842" s="152"/>
      <c r="E842" s="152"/>
      <c r="F842" s="152"/>
      <c r="G842" s="152"/>
      <c r="H842" s="152"/>
      <c r="I842" s="152"/>
      <c r="J842" s="152"/>
      <c r="K842" s="152"/>
      <c r="L842" s="152"/>
      <c r="M842" s="152"/>
      <c r="N842" s="152"/>
      <c r="O842" s="152"/>
      <c r="P842" s="152"/>
      <c r="Q842" s="152"/>
      <c r="R842" s="152"/>
      <c r="S842" s="152"/>
    </row>
    <row r="843" spans="1:19" ht="12.75">
      <c r="A843" s="152"/>
      <c r="B843" s="152"/>
      <c r="C843" s="152"/>
      <c r="D843" s="152"/>
      <c r="E843" s="152"/>
      <c r="F843" s="152"/>
      <c r="G843" s="152"/>
      <c r="H843" s="152"/>
      <c r="I843" s="152"/>
      <c r="J843" s="152"/>
      <c r="K843" s="152"/>
      <c r="L843" s="152"/>
      <c r="M843" s="152"/>
      <c r="N843" s="152"/>
      <c r="O843" s="152"/>
      <c r="P843" s="152"/>
      <c r="Q843" s="152"/>
      <c r="R843" s="152"/>
      <c r="S843" s="152"/>
    </row>
    <row r="844" spans="1:19" ht="12.75">
      <c r="A844" s="152"/>
      <c r="B844" s="152"/>
      <c r="C844" s="152"/>
      <c r="D844" s="152"/>
      <c r="E844" s="152"/>
      <c r="F844" s="152"/>
      <c r="G844" s="152"/>
      <c r="H844" s="152"/>
      <c r="I844" s="152"/>
      <c r="J844" s="152"/>
      <c r="K844" s="152"/>
      <c r="L844" s="152"/>
      <c r="M844" s="152"/>
      <c r="N844" s="152"/>
      <c r="O844" s="152"/>
      <c r="P844" s="152"/>
      <c r="Q844" s="152"/>
      <c r="R844" s="152"/>
      <c r="S844" s="152"/>
    </row>
    <row r="845" spans="1:19" ht="12.75">
      <c r="A845" s="152"/>
      <c r="B845" s="152"/>
      <c r="C845" s="152"/>
      <c r="D845" s="152"/>
      <c r="E845" s="152"/>
      <c r="F845" s="152"/>
      <c r="G845" s="152"/>
      <c r="H845" s="152"/>
      <c r="I845" s="152"/>
      <c r="J845" s="152"/>
      <c r="K845" s="152"/>
      <c r="L845" s="152"/>
      <c r="M845" s="152"/>
      <c r="N845" s="152"/>
      <c r="O845" s="152"/>
      <c r="P845" s="152"/>
      <c r="Q845" s="152"/>
      <c r="R845" s="152"/>
      <c r="S845" s="152"/>
    </row>
    <row r="846" spans="1:19" ht="12.75">
      <c r="A846" s="152"/>
      <c r="B846" s="152"/>
      <c r="C846" s="152"/>
      <c r="D846" s="152"/>
      <c r="E846" s="152"/>
      <c r="F846" s="152"/>
      <c r="G846" s="152"/>
      <c r="H846" s="152"/>
      <c r="I846" s="152"/>
      <c r="J846" s="152"/>
      <c r="K846" s="152"/>
      <c r="L846" s="152"/>
      <c r="M846" s="152"/>
      <c r="N846" s="152"/>
      <c r="O846" s="152"/>
      <c r="P846" s="152"/>
      <c r="Q846" s="152"/>
      <c r="R846" s="152"/>
      <c r="S846" s="152"/>
    </row>
    <row r="847" spans="1:19" ht="12.75">
      <c r="A847" s="152"/>
      <c r="B847" s="152"/>
      <c r="C847" s="152"/>
      <c r="D847" s="152"/>
      <c r="E847" s="152"/>
      <c r="F847" s="152"/>
      <c r="G847" s="152"/>
      <c r="H847" s="152"/>
      <c r="I847" s="152"/>
      <c r="J847" s="152"/>
      <c r="K847" s="152"/>
      <c r="L847" s="152"/>
      <c r="M847" s="152"/>
      <c r="N847" s="152"/>
      <c r="O847" s="152"/>
      <c r="P847" s="152"/>
      <c r="Q847" s="152"/>
      <c r="R847" s="152"/>
      <c r="S847" s="152"/>
    </row>
    <row r="848" spans="1:19" ht="12.75">
      <c r="A848" s="152"/>
      <c r="B848" s="152"/>
      <c r="C848" s="152"/>
      <c r="D848" s="152"/>
      <c r="E848" s="152"/>
      <c r="F848" s="152"/>
      <c r="G848" s="152"/>
      <c r="H848" s="152"/>
      <c r="I848" s="152"/>
      <c r="J848" s="152"/>
      <c r="K848" s="152"/>
      <c r="L848" s="152"/>
      <c r="M848" s="152"/>
      <c r="N848" s="152"/>
      <c r="O848" s="152"/>
      <c r="P848" s="152"/>
      <c r="Q848" s="152"/>
      <c r="R848" s="152"/>
      <c r="S848" s="152"/>
    </row>
    <row r="849" spans="1:19" ht="12.75">
      <c r="A849" s="152"/>
      <c r="B849" s="152"/>
      <c r="C849" s="152"/>
      <c r="D849" s="152"/>
      <c r="E849" s="152"/>
      <c r="F849" s="152"/>
      <c r="G849" s="152"/>
      <c r="H849" s="152"/>
      <c r="I849" s="152"/>
      <c r="J849" s="152"/>
      <c r="K849" s="152"/>
      <c r="L849" s="152"/>
      <c r="M849" s="152"/>
      <c r="N849" s="152"/>
      <c r="O849" s="152"/>
      <c r="P849" s="152"/>
      <c r="Q849" s="152"/>
      <c r="R849" s="152"/>
      <c r="S849" s="152"/>
    </row>
    <row r="850" spans="1:19" ht="12.75">
      <c r="A850" s="152"/>
      <c r="B850" s="152"/>
      <c r="C850" s="152"/>
      <c r="D850" s="152"/>
      <c r="E850" s="152"/>
      <c r="F850" s="152"/>
      <c r="G850" s="152"/>
      <c r="H850" s="152"/>
      <c r="I850" s="152"/>
      <c r="J850" s="152"/>
      <c r="K850" s="152"/>
      <c r="L850" s="152"/>
      <c r="M850" s="152"/>
      <c r="N850" s="152"/>
      <c r="O850" s="152"/>
      <c r="P850" s="152"/>
      <c r="Q850" s="152"/>
      <c r="R850" s="152"/>
      <c r="S850" s="152"/>
    </row>
    <row r="851" spans="1:19" ht="12.75">
      <c r="A851" s="152"/>
      <c r="B851" s="152"/>
      <c r="C851" s="152"/>
      <c r="D851" s="152"/>
      <c r="E851" s="152"/>
      <c r="F851" s="152"/>
      <c r="G851" s="152"/>
      <c r="H851" s="152"/>
      <c r="I851" s="152"/>
      <c r="J851" s="152"/>
      <c r="K851" s="152"/>
      <c r="L851" s="152"/>
      <c r="M851" s="152"/>
      <c r="N851" s="152"/>
      <c r="O851" s="152"/>
      <c r="P851" s="152"/>
      <c r="Q851" s="152"/>
      <c r="R851" s="152"/>
      <c r="S851" s="152"/>
    </row>
    <row r="852" spans="1:19" ht="12.75">
      <c r="A852" s="152"/>
      <c r="B852" s="152"/>
      <c r="C852" s="152"/>
      <c r="D852" s="152"/>
      <c r="E852" s="152"/>
      <c r="F852" s="152"/>
      <c r="G852" s="152"/>
      <c r="H852" s="152"/>
      <c r="I852" s="152"/>
      <c r="J852" s="152"/>
      <c r="K852" s="152"/>
      <c r="L852" s="152"/>
      <c r="M852" s="152"/>
      <c r="N852" s="152"/>
      <c r="O852" s="152"/>
      <c r="P852" s="152"/>
      <c r="Q852" s="152"/>
      <c r="R852" s="152"/>
      <c r="S852" s="152"/>
    </row>
    <row r="853" spans="1:19" ht="12.75">
      <c r="A853" s="152"/>
      <c r="B853" s="152"/>
      <c r="C853" s="152"/>
      <c r="D853" s="152"/>
      <c r="E853" s="152"/>
      <c r="F853" s="152"/>
      <c r="G853" s="152"/>
      <c r="H853" s="152"/>
      <c r="I853" s="152"/>
      <c r="J853" s="152"/>
      <c r="K853" s="152"/>
      <c r="L853" s="152"/>
      <c r="M853" s="152"/>
      <c r="N853" s="152"/>
      <c r="O853" s="152"/>
      <c r="P853" s="152"/>
      <c r="Q853" s="152"/>
      <c r="R853" s="152"/>
      <c r="S853" s="152"/>
    </row>
    <row r="854" spans="1:19" ht="12.75">
      <c r="A854" s="152"/>
      <c r="B854" s="152"/>
      <c r="C854" s="152"/>
      <c r="D854" s="152"/>
      <c r="E854" s="152"/>
      <c r="F854" s="152"/>
      <c r="G854" s="152"/>
      <c r="H854" s="152"/>
      <c r="I854" s="152"/>
      <c r="J854" s="152"/>
      <c r="K854" s="152"/>
      <c r="L854" s="152"/>
      <c r="M854" s="152"/>
      <c r="N854" s="152"/>
      <c r="O854" s="152"/>
      <c r="P854" s="152"/>
      <c r="Q854" s="152"/>
      <c r="R854" s="152"/>
      <c r="S854" s="152"/>
    </row>
    <row r="855" spans="1:19" ht="12.75">
      <c r="A855" s="152"/>
      <c r="B855" s="152"/>
      <c r="C855" s="152"/>
      <c r="D855" s="152"/>
      <c r="E855" s="152"/>
      <c r="F855" s="152"/>
      <c r="G855" s="152"/>
      <c r="H855" s="152"/>
      <c r="I855" s="152"/>
      <c r="J855" s="152"/>
      <c r="K855" s="152"/>
      <c r="L855" s="152"/>
      <c r="M855" s="152"/>
      <c r="N855" s="152"/>
      <c r="O855" s="152"/>
      <c r="P855" s="152"/>
      <c r="Q855" s="152"/>
      <c r="R855" s="152"/>
      <c r="S855" s="152"/>
    </row>
    <row r="856" spans="1:19" ht="12.75">
      <c r="A856" s="152"/>
      <c r="B856" s="152"/>
      <c r="C856" s="152"/>
      <c r="D856" s="152"/>
      <c r="E856" s="152"/>
      <c r="F856" s="152"/>
      <c r="G856" s="152"/>
      <c r="H856" s="152"/>
      <c r="I856" s="152"/>
      <c r="J856" s="152"/>
      <c r="K856" s="152"/>
      <c r="L856" s="152"/>
      <c r="M856" s="152"/>
      <c r="N856" s="152"/>
      <c r="O856" s="152"/>
      <c r="P856" s="152"/>
      <c r="Q856" s="152"/>
      <c r="R856" s="152"/>
      <c r="S856" s="152"/>
    </row>
  </sheetData>
  <mergeCells count="12">
    <mergeCell ref="A7:A8"/>
    <mergeCell ref="B7:D7"/>
    <mergeCell ref="E7:G7"/>
    <mergeCell ref="H7:J7"/>
    <mergeCell ref="N1:S1"/>
    <mergeCell ref="K7:M7"/>
    <mergeCell ref="N7:P7"/>
    <mergeCell ref="Q7:S7"/>
    <mergeCell ref="A2:S2"/>
    <mergeCell ref="A3:S3"/>
    <mergeCell ref="A4:S4"/>
    <mergeCell ref="A5:S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V44"/>
  <sheetViews>
    <sheetView workbookViewId="0" topLeftCell="A1">
      <selection activeCell="C25" sqref="C25"/>
    </sheetView>
  </sheetViews>
  <sheetFormatPr defaultColWidth="9.140625" defaultRowHeight="12.75"/>
  <cols>
    <col min="1" max="1" width="24.28125" style="8" customWidth="1"/>
    <col min="2" max="4" width="7.421875" style="1" customWidth="1"/>
    <col min="5" max="5" width="7.00390625" style="1" bestFit="1" customWidth="1"/>
    <col min="6" max="22" width="7.421875" style="1" customWidth="1"/>
    <col min="23" max="16384" width="9.140625" style="1" customWidth="1"/>
  </cols>
  <sheetData>
    <row r="1" spans="11:22" ht="15.75">
      <c r="K1" s="280" t="s">
        <v>584</v>
      </c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</row>
    <row r="2" spans="1:22" ht="15.75">
      <c r="A2" s="279" t="s">
        <v>939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</row>
    <row r="3" spans="1:22" ht="15.75">
      <c r="A3" s="279" t="s">
        <v>125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</row>
    <row r="4" spans="1:22" ht="15.75">
      <c r="A4" s="279" t="s">
        <v>675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</row>
    <row r="5" spans="1:22" ht="15.75">
      <c r="A5" s="279" t="s">
        <v>940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6" customFormat="1" ht="24.75" customHeight="1">
      <c r="A7" s="288" t="s">
        <v>941</v>
      </c>
      <c r="B7" s="284" t="s">
        <v>585</v>
      </c>
      <c r="C7" s="284"/>
      <c r="D7" s="284"/>
      <c r="E7" s="268" t="s">
        <v>598</v>
      </c>
      <c r="F7" s="269"/>
      <c r="G7" s="283"/>
      <c r="H7" s="268" t="s">
        <v>599</v>
      </c>
      <c r="I7" s="269"/>
      <c r="J7" s="283"/>
      <c r="K7" s="268" t="s">
        <v>600</v>
      </c>
      <c r="L7" s="269"/>
      <c r="M7" s="283"/>
      <c r="N7" s="268" t="s">
        <v>601</v>
      </c>
      <c r="O7" s="269"/>
      <c r="P7" s="283"/>
      <c r="Q7" s="268" t="s">
        <v>586</v>
      </c>
      <c r="R7" s="269"/>
      <c r="S7" s="283"/>
      <c r="T7" s="284" t="s">
        <v>438</v>
      </c>
      <c r="U7" s="284"/>
      <c r="V7" s="284"/>
    </row>
    <row r="8" spans="1:22" s="16" customFormat="1" ht="36.75" customHeight="1">
      <c r="A8" s="290"/>
      <c r="B8" s="7" t="s">
        <v>123</v>
      </c>
      <c r="C8" s="7" t="s">
        <v>124</v>
      </c>
      <c r="D8" s="7" t="s">
        <v>705</v>
      </c>
      <c r="E8" s="7" t="s">
        <v>123</v>
      </c>
      <c r="F8" s="7" t="s">
        <v>124</v>
      </c>
      <c r="G8" s="7" t="s">
        <v>705</v>
      </c>
      <c r="H8" s="7" t="s">
        <v>123</v>
      </c>
      <c r="I8" s="7" t="s">
        <v>124</v>
      </c>
      <c r="J8" s="7" t="s">
        <v>705</v>
      </c>
      <c r="K8" s="7" t="s">
        <v>123</v>
      </c>
      <c r="L8" s="7" t="s">
        <v>124</v>
      </c>
      <c r="M8" s="7" t="s">
        <v>705</v>
      </c>
      <c r="N8" s="7" t="s">
        <v>123</v>
      </c>
      <c r="O8" s="7" t="s">
        <v>124</v>
      </c>
      <c r="P8" s="7" t="s">
        <v>705</v>
      </c>
      <c r="Q8" s="7" t="s">
        <v>123</v>
      </c>
      <c r="R8" s="7" t="s">
        <v>124</v>
      </c>
      <c r="S8" s="7" t="s">
        <v>705</v>
      </c>
      <c r="T8" s="7" t="s">
        <v>123</v>
      </c>
      <c r="U8" s="7" t="s">
        <v>124</v>
      </c>
      <c r="V8" s="7" t="s">
        <v>705</v>
      </c>
    </row>
    <row r="9" spans="1:22" s="16" customFormat="1" ht="12.75">
      <c r="A9" s="223" t="s">
        <v>188</v>
      </c>
      <c r="B9" s="210"/>
      <c r="C9" s="210"/>
      <c r="D9" s="210"/>
      <c r="E9" s="210"/>
      <c r="F9" s="210"/>
      <c r="G9" s="210"/>
      <c r="H9" s="210"/>
      <c r="I9" s="224">
        <v>550</v>
      </c>
      <c r="J9" s="246">
        <v>187</v>
      </c>
      <c r="K9" s="210"/>
      <c r="L9" s="210"/>
      <c r="M9" s="210"/>
      <c r="N9" s="210"/>
      <c r="O9" s="210"/>
      <c r="P9" s="210"/>
      <c r="Q9" s="210"/>
      <c r="R9" s="210"/>
      <c r="S9" s="210"/>
      <c r="T9" s="53">
        <f aca="true" t="shared" si="0" ref="T9:T29">B9+E9+H9+K9+N9+Q9</f>
        <v>0</v>
      </c>
      <c r="U9" s="53">
        <f aca="true" t="shared" si="1" ref="U9:V30">C9+F9+I9+L9+O9+R9</f>
        <v>550</v>
      </c>
      <c r="V9" s="53">
        <f t="shared" si="1"/>
        <v>187</v>
      </c>
    </row>
    <row r="10" spans="1:22" s="16" customFormat="1" ht="15" customHeight="1">
      <c r="A10" s="51" t="s">
        <v>451</v>
      </c>
      <c r="B10" s="52">
        <v>400</v>
      </c>
      <c r="C10" s="52">
        <v>400</v>
      </c>
      <c r="D10" s="52">
        <v>99</v>
      </c>
      <c r="E10" s="52">
        <v>136</v>
      </c>
      <c r="F10" s="52">
        <v>136</v>
      </c>
      <c r="G10" s="52">
        <v>21</v>
      </c>
      <c r="H10" s="52">
        <v>7444</v>
      </c>
      <c r="I10" s="52">
        <v>6894</v>
      </c>
      <c r="J10" s="52">
        <v>2696</v>
      </c>
      <c r="K10" s="52"/>
      <c r="L10" s="52"/>
      <c r="M10" s="52"/>
      <c r="N10" s="52"/>
      <c r="O10" s="52"/>
      <c r="P10" s="52"/>
      <c r="Q10" s="52"/>
      <c r="R10" s="52"/>
      <c r="S10" s="52"/>
      <c r="T10" s="53">
        <f t="shared" si="0"/>
        <v>7980</v>
      </c>
      <c r="U10" s="53">
        <f t="shared" si="1"/>
        <v>7430</v>
      </c>
      <c r="V10" s="53">
        <f t="shared" si="1"/>
        <v>2816</v>
      </c>
    </row>
    <row r="11" spans="1:22" s="16" customFormat="1" ht="15" customHeight="1">
      <c r="A11" s="51" t="s">
        <v>587</v>
      </c>
      <c r="B11" s="52"/>
      <c r="C11" s="52"/>
      <c r="D11" s="52"/>
      <c r="E11" s="52"/>
      <c r="F11" s="52"/>
      <c r="G11" s="52"/>
      <c r="H11" s="52">
        <v>103</v>
      </c>
      <c r="I11" s="52">
        <v>103</v>
      </c>
      <c r="J11" s="52">
        <v>11</v>
      </c>
      <c r="K11" s="52"/>
      <c r="L11" s="52"/>
      <c r="M11" s="52"/>
      <c r="N11" s="52"/>
      <c r="O11" s="52"/>
      <c r="P11" s="52"/>
      <c r="Q11" s="52"/>
      <c r="R11" s="52"/>
      <c r="S11" s="52"/>
      <c r="T11" s="53">
        <f t="shared" si="0"/>
        <v>103</v>
      </c>
      <c r="U11" s="53">
        <f t="shared" si="1"/>
        <v>103</v>
      </c>
      <c r="V11" s="53">
        <f t="shared" si="1"/>
        <v>11</v>
      </c>
    </row>
    <row r="12" spans="1:22" s="16" customFormat="1" ht="15" customHeight="1">
      <c r="A12" s="51" t="s">
        <v>961</v>
      </c>
      <c r="B12" s="52"/>
      <c r="C12" s="52"/>
      <c r="D12" s="52"/>
      <c r="E12" s="52"/>
      <c r="F12" s="52"/>
      <c r="G12" s="52"/>
      <c r="H12" s="52">
        <v>5434</v>
      </c>
      <c r="I12" s="52">
        <v>5434</v>
      </c>
      <c r="J12" s="52">
        <v>673</v>
      </c>
      <c r="K12" s="52"/>
      <c r="L12" s="52"/>
      <c r="M12" s="52"/>
      <c r="N12" s="52"/>
      <c r="O12" s="52"/>
      <c r="P12" s="52"/>
      <c r="Q12" s="52"/>
      <c r="R12" s="52"/>
      <c r="S12" s="52"/>
      <c r="T12" s="53">
        <f t="shared" si="0"/>
        <v>5434</v>
      </c>
      <c r="U12" s="53">
        <f t="shared" si="1"/>
        <v>5434</v>
      </c>
      <c r="V12" s="53">
        <f t="shared" si="1"/>
        <v>673</v>
      </c>
    </row>
    <row r="13" spans="1:22" s="16" customFormat="1" ht="15" customHeight="1">
      <c r="A13" s="51" t="s">
        <v>588</v>
      </c>
      <c r="B13" s="52"/>
      <c r="C13" s="52"/>
      <c r="D13" s="52"/>
      <c r="E13" s="52"/>
      <c r="F13" s="52"/>
      <c r="G13" s="52"/>
      <c r="H13" s="52">
        <v>13800</v>
      </c>
      <c r="I13" s="52">
        <v>13800</v>
      </c>
      <c r="J13" s="52">
        <v>1507</v>
      </c>
      <c r="K13" s="52"/>
      <c r="L13" s="52"/>
      <c r="M13" s="52"/>
      <c r="N13" s="52"/>
      <c r="O13" s="52"/>
      <c r="P13" s="52"/>
      <c r="Q13" s="52"/>
      <c r="R13" s="52"/>
      <c r="S13" s="52"/>
      <c r="T13" s="53">
        <f t="shared" si="0"/>
        <v>13800</v>
      </c>
      <c r="U13" s="53">
        <f t="shared" si="1"/>
        <v>13800</v>
      </c>
      <c r="V13" s="53">
        <f t="shared" si="1"/>
        <v>1507</v>
      </c>
    </row>
    <row r="14" spans="1:22" s="16" customFormat="1" ht="15" customHeight="1">
      <c r="A14" s="51" t="s">
        <v>453</v>
      </c>
      <c r="B14" s="52"/>
      <c r="C14" s="52"/>
      <c r="D14" s="52"/>
      <c r="E14" s="52"/>
      <c r="F14" s="52"/>
      <c r="G14" s="52"/>
      <c r="H14" s="52">
        <v>9700</v>
      </c>
      <c r="I14" s="52">
        <v>15728</v>
      </c>
      <c r="J14" s="52">
        <v>8479</v>
      </c>
      <c r="K14" s="52"/>
      <c r="L14" s="52"/>
      <c r="M14" s="52"/>
      <c r="N14" s="52"/>
      <c r="O14" s="52">
        <v>32000</v>
      </c>
      <c r="P14" s="52">
        <v>29000</v>
      </c>
      <c r="Q14" s="52"/>
      <c r="R14" s="52"/>
      <c r="S14" s="52"/>
      <c r="T14" s="53">
        <f t="shared" si="0"/>
        <v>9700</v>
      </c>
      <c r="U14" s="53">
        <f t="shared" si="1"/>
        <v>47728</v>
      </c>
      <c r="V14" s="53">
        <f t="shared" si="1"/>
        <v>37479</v>
      </c>
    </row>
    <row r="15" spans="1:22" s="16" customFormat="1" ht="15" customHeight="1">
      <c r="A15" s="51" t="s">
        <v>589</v>
      </c>
      <c r="B15" s="52"/>
      <c r="C15" s="52"/>
      <c r="D15" s="52"/>
      <c r="E15" s="52"/>
      <c r="F15" s="52"/>
      <c r="G15" s="52"/>
      <c r="H15" s="52">
        <v>19132</v>
      </c>
      <c r="I15" s="52">
        <v>19132</v>
      </c>
      <c r="J15" s="52">
        <v>5078</v>
      </c>
      <c r="K15" s="52"/>
      <c r="L15" s="52"/>
      <c r="M15" s="52"/>
      <c r="N15" s="52"/>
      <c r="O15" s="52"/>
      <c r="P15" s="52"/>
      <c r="Q15" s="52"/>
      <c r="R15" s="52"/>
      <c r="S15" s="52"/>
      <c r="T15" s="53">
        <f t="shared" si="0"/>
        <v>19132</v>
      </c>
      <c r="U15" s="53">
        <f t="shared" si="1"/>
        <v>19132</v>
      </c>
      <c r="V15" s="53">
        <f t="shared" si="1"/>
        <v>5078</v>
      </c>
    </row>
    <row r="16" spans="1:22" s="16" customFormat="1" ht="15" customHeight="1">
      <c r="A16" s="51" t="s">
        <v>590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3">
        <f t="shared" si="0"/>
        <v>0</v>
      </c>
      <c r="U16" s="53">
        <f t="shared" si="1"/>
        <v>0</v>
      </c>
      <c r="V16" s="53">
        <f t="shared" si="1"/>
        <v>0</v>
      </c>
    </row>
    <row r="17" spans="1:22" s="16" customFormat="1" ht="15" customHeight="1">
      <c r="A17" s="51" t="s">
        <v>591</v>
      </c>
      <c r="B17" s="52">
        <v>7007</v>
      </c>
      <c r="C17" s="52">
        <v>7007</v>
      </c>
      <c r="D17" s="52">
        <v>3054</v>
      </c>
      <c r="E17" s="52">
        <v>2027</v>
      </c>
      <c r="F17" s="52">
        <v>2027</v>
      </c>
      <c r="G17" s="52">
        <v>850</v>
      </c>
      <c r="H17" s="52">
        <v>208</v>
      </c>
      <c r="I17" s="52">
        <v>208</v>
      </c>
      <c r="J17" s="52">
        <v>73</v>
      </c>
      <c r="K17" s="52"/>
      <c r="L17" s="52"/>
      <c r="M17" s="52"/>
      <c r="N17" s="52"/>
      <c r="O17" s="52"/>
      <c r="P17" s="52"/>
      <c r="Q17" s="52"/>
      <c r="R17" s="52"/>
      <c r="S17" s="52"/>
      <c r="T17" s="53">
        <f t="shared" si="0"/>
        <v>9242</v>
      </c>
      <c r="U17" s="53">
        <f t="shared" si="1"/>
        <v>9242</v>
      </c>
      <c r="V17" s="53">
        <f t="shared" si="1"/>
        <v>3977</v>
      </c>
    </row>
    <row r="18" spans="1:22" s="16" customFormat="1" ht="15" customHeight="1">
      <c r="A18" s="51" t="s">
        <v>592</v>
      </c>
      <c r="B18" s="52">
        <v>31487</v>
      </c>
      <c r="C18" s="52">
        <v>31487</v>
      </c>
      <c r="D18" s="52">
        <v>14473</v>
      </c>
      <c r="E18" s="52">
        <v>8912</v>
      </c>
      <c r="F18" s="52">
        <v>8912</v>
      </c>
      <c r="G18" s="52">
        <v>4026</v>
      </c>
      <c r="H18" s="52">
        <v>4024</v>
      </c>
      <c r="I18" s="52">
        <v>4024</v>
      </c>
      <c r="J18" s="52">
        <v>1860</v>
      </c>
      <c r="K18" s="52"/>
      <c r="L18" s="52"/>
      <c r="M18" s="52"/>
      <c r="N18" s="52"/>
      <c r="O18" s="52"/>
      <c r="P18" s="52"/>
      <c r="Q18" s="52"/>
      <c r="R18" s="52"/>
      <c r="S18" s="52"/>
      <c r="T18" s="53">
        <f t="shared" si="0"/>
        <v>44423</v>
      </c>
      <c r="U18" s="53">
        <f t="shared" si="1"/>
        <v>44423</v>
      </c>
      <c r="V18" s="53">
        <f t="shared" si="1"/>
        <v>20359</v>
      </c>
    </row>
    <row r="19" spans="1:22" s="44" customFormat="1" ht="15" customHeight="1">
      <c r="A19" s="55" t="s">
        <v>593</v>
      </c>
      <c r="B19" s="56">
        <f>SUM(B17:B18)</f>
        <v>38494</v>
      </c>
      <c r="C19" s="56">
        <f aca="true" t="shared" si="2" ref="C19:S19">SUM(C17:C18)</f>
        <v>38494</v>
      </c>
      <c r="D19" s="56">
        <v>17527</v>
      </c>
      <c r="E19" s="56">
        <f t="shared" si="2"/>
        <v>10939</v>
      </c>
      <c r="F19" s="56">
        <f t="shared" si="2"/>
        <v>10939</v>
      </c>
      <c r="G19" s="56">
        <v>4876</v>
      </c>
      <c r="H19" s="56">
        <f t="shared" si="2"/>
        <v>4232</v>
      </c>
      <c r="I19" s="56">
        <f t="shared" si="2"/>
        <v>4232</v>
      </c>
      <c r="J19" s="56">
        <v>1933</v>
      </c>
      <c r="K19" s="56">
        <f t="shared" si="2"/>
        <v>0</v>
      </c>
      <c r="L19" s="56">
        <f t="shared" si="2"/>
        <v>0</v>
      </c>
      <c r="M19" s="56">
        <f t="shared" si="2"/>
        <v>0</v>
      </c>
      <c r="N19" s="56">
        <f t="shared" si="2"/>
        <v>0</v>
      </c>
      <c r="O19" s="56">
        <f t="shared" si="2"/>
        <v>0</v>
      </c>
      <c r="P19" s="56">
        <f t="shared" si="2"/>
        <v>0</v>
      </c>
      <c r="Q19" s="56">
        <f t="shared" si="2"/>
        <v>0</v>
      </c>
      <c r="R19" s="56">
        <f t="shared" si="2"/>
        <v>0</v>
      </c>
      <c r="S19" s="56">
        <f t="shared" si="2"/>
        <v>0</v>
      </c>
      <c r="T19" s="53">
        <f t="shared" si="0"/>
        <v>53665</v>
      </c>
      <c r="U19" s="53">
        <f t="shared" si="1"/>
        <v>53665</v>
      </c>
      <c r="V19" s="53">
        <f t="shared" si="1"/>
        <v>24336</v>
      </c>
    </row>
    <row r="20" spans="1:22" s="16" customFormat="1" ht="15" customHeight="1">
      <c r="A20" s="51" t="s">
        <v>456</v>
      </c>
      <c r="B20" s="52">
        <v>193548</v>
      </c>
      <c r="C20" s="52">
        <v>203161</v>
      </c>
      <c r="D20" s="52">
        <v>85085</v>
      </c>
      <c r="E20" s="52">
        <v>56189</v>
      </c>
      <c r="F20" s="52">
        <v>59237</v>
      </c>
      <c r="G20" s="52">
        <v>23282</v>
      </c>
      <c r="H20" s="52">
        <v>141703</v>
      </c>
      <c r="I20" s="52">
        <v>150096</v>
      </c>
      <c r="J20" s="52">
        <v>52035</v>
      </c>
      <c r="K20" s="52">
        <v>51431</v>
      </c>
      <c r="L20" s="52">
        <v>50991</v>
      </c>
      <c r="M20" s="52">
        <v>26037</v>
      </c>
      <c r="N20" s="52">
        <v>77955</v>
      </c>
      <c r="O20" s="52">
        <v>13521</v>
      </c>
      <c r="P20" s="52">
        <v>8261</v>
      </c>
      <c r="Q20" s="52"/>
      <c r="R20" s="52"/>
      <c r="S20" s="52"/>
      <c r="T20" s="53">
        <f t="shared" si="0"/>
        <v>520826</v>
      </c>
      <c r="U20" s="53">
        <f t="shared" si="1"/>
        <v>477006</v>
      </c>
      <c r="V20" s="53">
        <f t="shared" si="1"/>
        <v>194700</v>
      </c>
    </row>
    <row r="21" spans="1:22" s="16" customFormat="1" ht="15" customHeight="1">
      <c r="A21" s="51" t="s">
        <v>187</v>
      </c>
      <c r="B21" s="52"/>
      <c r="C21" s="52">
        <v>628</v>
      </c>
      <c r="D21" s="52"/>
      <c r="E21" s="52"/>
      <c r="F21" s="52">
        <v>161</v>
      </c>
      <c r="G21" s="52"/>
      <c r="H21" s="52"/>
      <c r="I21" s="52">
        <v>598</v>
      </c>
      <c r="J21" s="52">
        <v>542</v>
      </c>
      <c r="K21" s="52"/>
      <c r="L21" s="52"/>
      <c r="M21" s="52"/>
      <c r="N21" s="52"/>
      <c r="O21" s="52"/>
      <c r="P21" s="52"/>
      <c r="Q21" s="52"/>
      <c r="R21" s="52"/>
      <c r="S21" s="52"/>
      <c r="T21" s="53">
        <f t="shared" si="0"/>
        <v>0</v>
      </c>
      <c r="U21" s="53">
        <f t="shared" si="1"/>
        <v>1387</v>
      </c>
      <c r="V21" s="53">
        <f t="shared" si="1"/>
        <v>542</v>
      </c>
    </row>
    <row r="22" spans="1:22" s="16" customFormat="1" ht="15" customHeight="1">
      <c r="A22" s="51" t="s">
        <v>457</v>
      </c>
      <c r="B22" s="52">
        <v>9846</v>
      </c>
      <c r="C22" s="52">
        <v>9846</v>
      </c>
      <c r="D22" s="52">
        <v>4819</v>
      </c>
      <c r="E22" s="52">
        <v>2774</v>
      </c>
      <c r="F22" s="52">
        <v>2774</v>
      </c>
      <c r="G22" s="52">
        <v>1333</v>
      </c>
      <c r="H22" s="52">
        <v>230</v>
      </c>
      <c r="I22" s="52">
        <v>230</v>
      </c>
      <c r="J22" s="52">
        <v>43</v>
      </c>
      <c r="K22" s="52"/>
      <c r="L22" s="52"/>
      <c r="M22" s="52"/>
      <c r="N22" s="52"/>
      <c r="O22" s="52"/>
      <c r="P22" s="52"/>
      <c r="Q22" s="52"/>
      <c r="R22" s="52"/>
      <c r="S22" s="52"/>
      <c r="T22" s="53">
        <f t="shared" si="0"/>
        <v>12850</v>
      </c>
      <c r="U22" s="53">
        <f t="shared" si="1"/>
        <v>12850</v>
      </c>
      <c r="V22" s="53">
        <f t="shared" si="1"/>
        <v>6195</v>
      </c>
    </row>
    <row r="23" spans="1:22" s="16" customFormat="1" ht="15" customHeight="1">
      <c r="A23" s="51" t="s">
        <v>458</v>
      </c>
      <c r="B23" s="52">
        <v>13592</v>
      </c>
      <c r="C23" s="52">
        <v>13592</v>
      </c>
      <c r="D23" s="52">
        <v>5000</v>
      </c>
      <c r="E23" s="52">
        <v>3804</v>
      </c>
      <c r="F23" s="52">
        <v>3804</v>
      </c>
      <c r="G23" s="52">
        <v>1369</v>
      </c>
      <c r="H23" s="52">
        <v>556</v>
      </c>
      <c r="I23" s="52">
        <v>556</v>
      </c>
      <c r="J23" s="52">
        <v>141</v>
      </c>
      <c r="K23" s="52"/>
      <c r="L23" s="52"/>
      <c r="M23" s="52"/>
      <c r="N23" s="52"/>
      <c r="O23" s="52"/>
      <c r="P23" s="52"/>
      <c r="Q23" s="52"/>
      <c r="R23" s="52"/>
      <c r="S23" s="52"/>
      <c r="T23" s="53">
        <f t="shared" si="0"/>
        <v>17952</v>
      </c>
      <c r="U23" s="53">
        <f t="shared" si="1"/>
        <v>17952</v>
      </c>
      <c r="V23" s="53">
        <f t="shared" si="1"/>
        <v>6510</v>
      </c>
    </row>
    <row r="24" spans="1:22" s="16" customFormat="1" ht="15" customHeight="1">
      <c r="A24" s="51" t="s">
        <v>594</v>
      </c>
      <c r="B24" s="52">
        <v>1124</v>
      </c>
      <c r="C24" s="52">
        <v>1124</v>
      </c>
      <c r="D24" s="52">
        <v>462</v>
      </c>
      <c r="E24" s="52">
        <v>276</v>
      </c>
      <c r="F24" s="52">
        <v>276</v>
      </c>
      <c r="G24" s="52">
        <v>127</v>
      </c>
      <c r="H24" s="52">
        <v>12216</v>
      </c>
      <c r="I24" s="52">
        <v>12216</v>
      </c>
      <c r="J24" s="52">
        <v>2909</v>
      </c>
      <c r="K24" s="52"/>
      <c r="L24" s="52"/>
      <c r="M24" s="52"/>
      <c r="N24" s="52"/>
      <c r="O24" s="52"/>
      <c r="P24" s="52"/>
      <c r="Q24" s="52"/>
      <c r="R24" s="52"/>
      <c r="S24" s="52"/>
      <c r="T24" s="53">
        <f t="shared" si="0"/>
        <v>13616</v>
      </c>
      <c r="U24" s="53">
        <f t="shared" si="1"/>
        <v>13616</v>
      </c>
      <c r="V24" s="53">
        <f t="shared" si="1"/>
        <v>3498</v>
      </c>
    </row>
    <row r="25" spans="1:22" s="16" customFormat="1" ht="15" customHeight="1">
      <c r="A25" s="51" t="s">
        <v>595</v>
      </c>
      <c r="B25" s="52"/>
      <c r="C25" s="52"/>
      <c r="D25" s="52"/>
      <c r="E25" s="52"/>
      <c r="F25" s="52"/>
      <c r="G25" s="52"/>
      <c r="H25" s="52">
        <v>16800</v>
      </c>
      <c r="I25" s="52">
        <v>16800</v>
      </c>
      <c r="J25" s="52">
        <v>8370</v>
      </c>
      <c r="K25" s="52"/>
      <c r="L25" s="52"/>
      <c r="M25" s="52"/>
      <c r="N25" s="52"/>
      <c r="O25" s="52"/>
      <c r="P25" s="52"/>
      <c r="Q25" s="52"/>
      <c r="R25" s="52"/>
      <c r="S25" s="52"/>
      <c r="T25" s="53">
        <f t="shared" si="0"/>
        <v>16800</v>
      </c>
      <c r="U25" s="53">
        <f t="shared" si="1"/>
        <v>16800</v>
      </c>
      <c r="V25" s="53">
        <f t="shared" si="1"/>
        <v>8370</v>
      </c>
    </row>
    <row r="26" spans="1:22" s="16" customFormat="1" ht="15" customHeight="1">
      <c r="A26" s="51" t="s">
        <v>142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>
        <v>514</v>
      </c>
      <c r="M26" s="52">
        <v>294</v>
      </c>
      <c r="N26" s="52"/>
      <c r="O26" s="52"/>
      <c r="P26" s="52"/>
      <c r="Q26" s="52"/>
      <c r="R26" s="52"/>
      <c r="S26" s="52"/>
      <c r="T26" s="53">
        <f t="shared" si="0"/>
        <v>0</v>
      </c>
      <c r="U26" s="53">
        <f t="shared" si="1"/>
        <v>514</v>
      </c>
      <c r="V26" s="53">
        <f t="shared" si="1"/>
        <v>294</v>
      </c>
    </row>
    <row r="27" spans="1:22" s="16" customFormat="1" ht="15" customHeight="1">
      <c r="A27" s="51" t="s">
        <v>189</v>
      </c>
      <c r="B27" s="52"/>
      <c r="C27" s="52"/>
      <c r="D27" s="52"/>
      <c r="E27" s="52"/>
      <c r="F27" s="52"/>
      <c r="G27" s="52"/>
      <c r="H27" s="52"/>
      <c r="I27" s="52">
        <v>2630</v>
      </c>
      <c r="J27" s="52">
        <v>2633</v>
      </c>
      <c r="K27" s="52"/>
      <c r="L27" s="52"/>
      <c r="M27" s="52"/>
      <c r="N27" s="52"/>
      <c r="O27" s="52"/>
      <c r="P27" s="52"/>
      <c r="Q27" s="52"/>
      <c r="R27" s="52"/>
      <c r="S27" s="52"/>
      <c r="T27" s="53">
        <f t="shared" si="0"/>
        <v>0</v>
      </c>
      <c r="U27" s="53">
        <f t="shared" si="1"/>
        <v>2630</v>
      </c>
      <c r="V27" s="53">
        <f t="shared" si="1"/>
        <v>2633</v>
      </c>
    </row>
    <row r="28" spans="1:22" s="16" customFormat="1" ht="15" customHeight="1">
      <c r="A28" s="51" t="s">
        <v>190</v>
      </c>
      <c r="B28" s="52"/>
      <c r="C28" s="52"/>
      <c r="D28" s="52"/>
      <c r="E28" s="52"/>
      <c r="F28" s="52"/>
      <c r="G28" s="52"/>
      <c r="H28" s="52"/>
      <c r="I28" s="52">
        <v>99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3">
        <f t="shared" si="0"/>
        <v>0</v>
      </c>
      <c r="U28" s="53">
        <f t="shared" si="1"/>
        <v>99</v>
      </c>
      <c r="V28" s="53">
        <f t="shared" si="1"/>
        <v>0</v>
      </c>
    </row>
    <row r="29" spans="1:22" s="16" customFormat="1" ht="15" customHeight="1">
      <c r="A29" s="51" t="s">
        <v>352</v>
      </c>
      <c r="B29" s="52"/>
      <c r="C29" s="52"/>
      <c r="D29" s="52"/>
      <c r="E29" s="52"/>
      <c r="F29" s="52"/>
      <c r="G29" s="52"/>
      <c r="H29" s="52"/>
      <c r="I29" s="52"/>
      <c r="J29" s="52">
        <v>140</v>
      </c>
      <c r="K29" s="52"/>
      <c r="L29" s="52"/>
      <c r="M29" s="52"/>
      <c r="N29" s="52"/>
      <c r="O29" s="52"/>
      <c r="P29" s="52"/>
      <c r="Q29" s="52"/>
      <c r="R29" s="52"/>
      <c r="S29" s="52"/>
      <c r="T29" s="53">
        <f t="shared" si="0"/>
        <v>0</v>
      </c>
      <c r="U29" s="53">
        <f t="shared" si="1"/>
        <v>0</v>
      </c>
      <c r="V29" s="53">
        <f t="shared" si="1"/>
        <v>140</v>
      </c>
    </row>
    <row r="30" spans="1:22" s="16" customFormat="1" ht="15" customHeight="1">
      <c r="A30" s="51" t="s">
        <v>2</v>
      </c>
      <c r="B30" s="52"/>
      <c r="C30" s="52"/>
      <c r="D30" s="52"/>
      <c r="E30" s="52"/>
      <c r="F30" s="52"/>
      <c r="G30" s="52"/>
      <c r="H30" s="52">
        <v>40</v>
      </c>
      <c r="I30" s="52">
        <v>40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>
        <f aca="true" t="shared" si="3" ref="T30:T42">B30+E30+H30+K30+N30+Q30</f>
        <v>40</v>
      </c>
      <c r="U30" s="53">
        <f t="shared" si="1"/>
        <v>40</v>
      </c>
      <c r="V30" s="53">
        <f t="shared" si="1"/>
        <v>0</v>
      </c>
    </row>
    <row r="31" spans="1:22" s="16" customFormat="1" ht="15" customHeight="1">
      <c r="A31" s="51" t="s">
        <v>596</v>
      </c>
      <c r="B31" s="52">
        <v>1571</v>
      </c>
      <c r="C31" s="52">
        <v>1571</v>
      </c>
      <c r="D31" s="52">
        <v>792</v>
      </c>
      <c r="E31" s="52">
        <v>481</v>
      </c>
      <c r="F31" s="52">
        <v>481</v>
      </c>
      <c r="G31" s="52">
        <v>242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>
        <f t="shared" si="3"/>
        <v>2052</v>
      </c>
      <c r="U31" s="53">
        <f aca="true" t="shared" si="4" ref="U31:V42">C31+F31+I31+L31+O31+R31</f>
        <v>2052</v>
      </c>
      <c r="V31" s="53">
        <f t="shared" si="4"/>
        <v>1034</v>
      </c>
    </row>
    <row r="32" spans="1:22" s="16" customFormat="1" ht="15" customHeight="1">
      <c r="A32" s="261" t="s">
        <v>857</v>
      </c>
      <c r="B32" s="52"/>
      <c r="C32" s="52"/>
      <c r="D32" s="52"/>
      <c r="E32" s="52"/>
      <c r="F32" s="52"/>
      <c r="G32" s="52"/>
      <c r="H32" s="52"/>
      <c r="I32" s="52"/>
      <c r="J32" s="52"/>
      <c r="K32" s="51"/>
      <c r="L32" s="51"/>
      <c r="M32" s="51"/>
      <c r="N32" s="51"/>
      <c r="O32" s="51"/>
      <c r="P32" s="51"/>
      <c r="Q32" s="52">
        <v>900</v>
      </c>
      <c r="R32" s="52">
        <v>900</v>
      </c>
      <c r="S32" s="52">
        <v>490</v>
      </c>
      <c r="T32" s="53">
        <f aca="true" t="shared" si="5" ref="T32:V35">B32+E32+H32+K32+N32+Q32</f>
        <v>900</v>
      </c>
      <c r="U32" s="53">
        <f t="shared" si="5"/>
        <v>900</v>
      </c>
      <c r="V32" s="53">
        <f t="shared" si="5"/>
        <v>490</v>
      </c>
    </row>
    <row r="33" spans="1:22" s="16" customFormat="1" ht="15" customHeight="1">
      <c r="A33" s="261" t="s">
        <v>628</v>
      </c>
      <c r="B33" s="52"/>
      <c r="C33" s="52"/>
      <c r="D33" s="52"/>
      <c r="E33" s="52"/>
      <c r="F33" s="52"/>
      <c r="G33" s="52"/>
      <c r="H33" s="52"/>
      <c r="I33" s="52"/>
      <c r="J33" s="52"/>
      <c r="K33" s="51"/>
      <c r="L33" s="51"/>
      <c r="M33" s="51"/>
      <c r="N33" s="51"/>
      <c r="O33" s="51"/>
      <c r="P33" s="51"/>
      <c r="Q33" s="52">
        <v>120</v>
      </c>
      <c r="R33" s="52">
        <v>120</v>
      </c>
      <c r="S33" s="52"/>
      <c r="T33" s="53">
        <f t="shared" si="5"/>
        <v>120</v>
      </c>
      <c r="U33" s="53">
        <f t="shared" si="5"/>
        <v>120</v>
      </c>
      <c r="V33" s="53">
        <f t="shared" si="5"/>
        <v>0</v>
      </c>
    </row>
    <row r="34" spans="1:22" s="16" customFormat="1" ht="15" customHeight="1">
      <c r="A34" s="32" t="s">
        <v>858</v>
      </c>
      <c r="B34" s="52"/>
      <c r="C34" s="52"/>
      <c r="D34" s="52"/>
      <c r="E34" s="52"/>
      <c r="F34" s="52"/>
      <c r="G34" s="52"/>
      <c r="H34" s="52"/>
      <c r="I34" s="52"/>
      <c r="J34" s="52"/>
      <c r="K34" s="51"/>
      <c r="L34" s="51"/>
      <c r="M34" s="51"/>
      <c r="N34" s="51"/>
      <c r="O34" s="51"/>
      <c r="P34" s="51"/>
      <c r="Q34" s="52">
        <v>720</v>
      </c>
      <c r="R34" s="52">
        <v>720</v>
      </c>
      <c r="S34" s="52"/>
      <c r="T34" s="53">
        <f t="shared" si="5"/>
        <v>720</v>
      </c>
      <c r="U34" s="53">
        <f t="shared" si="5"/>
        <v>720</v>
      </c>
      <c r="V34" s="53">
        <f t="shared" si="5"/>
        <v>0</v>
      </c>
    </row>
    <row r="35" spans="1:22" s="16" customFormat="1" ht="15" customHeight="1">
      <c r="A35" s="32" t="s">
        <v>859</v>
      </c>
      <c r="B35" s="52"/>
      <c r="C35" s="52"/>
      <c r="D35" s="52"/>
      <c r="E35" s="52"/>
      <c r="F35" s="52"/>
      <c r="G35" s="52"/>
      <c r="H35" s="52"/>
      <c r="I35" s="52"/>
      <c r="J35" s="52"/>
      <c r="K35" s="51"/>
      <c r="L35" s="51"/>
      <c r="M35" s="51"/>
      <c r="N35" s="51"/>
      <c r="O35" s="51"/>
      <c r="P35" s="51"/>
      <c r="Q35" s="52">
        <v>2446</v>
      </c>
      <c r="R35" s="52">
        <v>2446</v>
      </c>
      <c r="S35" s="52"/>
      <c r="T35" s="53">
        <f t="shared" si="5"/>
        <v>2446</v>
      </c>
      <c r="U35" s="53">
        <f t="shared" si="5"/>
        <v>2446</v>
      </c>
      <c r="V35" s="53">
        <f t="shared" si="5"/>
        <v>0</v>
      </c>
    </row>
    <row r="36" spans="1:22" s="16" customFormat="1" ht="15" customHeight="1">
      <c r="A36" s="51" t="s">
        <v>290</v>
      </c>
      <c r="B36" s="52"/>
      <c r="C36" s="52"/>
      <c r="D36" s="52"/>
      <c r="E36" s="52">
        <v>1765</v>
      </c>
      <c r="F36" s="52">
        <v>1765</v>
      </c>
      <c r="G36" s="52">
        <v>758</v>
      </c>
      <c r="H36" s="52">
        <v>120</v>
      </c>
      <c r="I36" s="52">
        <v>120</v>
      </c>
      <c r="J36" s="52"/>
      <c r="K36" s="51"/>
      <c r="L36" s="51"/>
      <c r="M36" s="51"/>
      <c r="N36" s="51"/>
      <c r="O36" s="51"/>
      <c r="P36" s="51"/>
      <c r="Q36" s="52">
        <v>11752</v>
      </c>
      <c r="R36" s="52">
        <v>12368</v>
      </c>
      <c r="S36" s="52">
        <v>5947</v>
      </c>
      <c r="T36" s="53">
        <f t="shared" si="3"/>
        <v>13637</v>
      </c>
      <c r="U36" s="53">
        <f t="shared" si="4"/>
        <v>14253</v>
      </c>
      <c r="V36" s="53">
        <f t="shared" si="4"/>
        <v>6705</v>
      </c>
    </row>
    <row r="37" spans="1:22" s="16" customFormat="1" ht="15" customHeight="1">
      <c r="A37" s="261" t="s">
        <v>855</v>
      </c>
      <c r="B37" s="52"/>
      <c r="C37" s="52"/>
      <c r="D37" s="52"/>
      <c r="E37" s="52"/>
      <c r="F37" s="52"/>
      <c r="G37" s="52"/>
      <c r="H37" s="52"/>
      <c r="I37" s="52"/>
      <c r="J37" s="52"/>
      <c r="K37" s="51"/>
      <c r="L37" s="51"/>
      <c r="M37" s="51"/>
      <c r="N37" s="51"/>
      <c r="O37" s="51"/>
      <c r="P37" s="51"/>
      <c r="Q37" s="52">
        <v>6596</v>
      </c>
      <c r="R37" s="52">
        <v>6776</v>
      </c>
      <c r="S37" s="52">
        <v>3975</v>
      </c>
      <c r="T37" s="53">
        <f t="shared" si="3"/>
        <v>6596</v>
      </c>
      <c r="U37" s="53">
        <f t="shared" si="4"/>
        <v>6776</v>
      </c>
      <c r="V37" s="53">
        <f t="shared" si="4"/>
        <v>3975</v>
      </c>
    </row>
    <row r="38" spans="1:22" s="16" customFormat="1" ht="15" customHeight="1">
      <c r="A38" s="32" t="s">
        <v>856</v>
      </c>
      <c r="B38" s="52"/>
      <c r="C38" s="52"/>
      <c r="D38" s="52"/>
      <c r="E38" s="52"/>
      <c r="F38" s="52"/>
      <c r="G38" s="52"/>
      <c r="H38" s="52"/>
      <c r="I38" s="52"/>
      <c r="J38" s="52"/>
      <c r="K38" s="51"/>
      <c r="L38" s="51"/>
      <c r="M38" s="51"/>
      <c r="N38" s="51"/>
      <c r="O38" s="51"/>
      <c r="P38" s="51"/>
      <c r="Q38" s="52">
        <v>3600</v>
      </c>
      <c r="R38" s="52">
        <v>2984</v>
      </c>
      <c r="S38" s="52">
        <v>1683</v>
      </c>
      <c r="T38" s="53">
        <f t="shared" si="3"/>
        <v>3600</v>
      </c>
      <c r="U38" s="53">
        <f t="shared" si="4"/>
        <v>2984</v>
      </c>
      <c r="V38" s="53">
        <f t="shared" si="4"/>
        <v>1683</v>
      </c>
    </row>
    <row r="39" spans="1:22" s="16" customFormat="1" ht="15" customHeight="1">
      <c r="A39" s="32" t="s">
        <v>860</v>
      </c>
      <c r="B39" s="52"/>
      <c r="C39" s="52"/>
      <c r="D39" s="52"/>
      <c r="E39" s="52"/>
      <c r="F39" s="52"/>
      <c r="G39" s="52"/>
      <c r="H39" s="52"/>
      <c r="I39" s="52"/>
      <c r="J39" s="52"/>
      <c r="K39" s="51"/>
      <c r="L39" s="51"/>
      <c r="M39" s="51"/>
      <c r="N39" s="51"/>
      <c r="O39" s="51"/>
      <c r="P39" s="51"/>
      <c r="Q39" s="52">
        <v>6021</v>
      </c>
      <c r="R39" s="52">
        <v>6021</v>
      </c>
      <c r="S39" s="52">
        <v>2581</v>
      </c>
      <c r="T39" s="53">
        <f t="shared" si="3"/>
        <v>6021</v>
      </c>
      <c r="U39" s="53">
        <f t="shared" si="4"/>
        <v>6021</v>
      </c>
      <c r="V39" s="53">
        <f t="shared" si="4"/>
        <v>2581</v>
      </c>
    </row>
    <row r="40" spans="1:22" s="16" customFormat="1" ht="15" customHeight="1">
      <c r="A40" s="51" t="s">
        <v>861</v>
      </c>
      <c r="B40" s="52"/>
      <c r="C40" s="52"/>
      <c r="D40" s="52"/>
      <c r="E40" s="52"/>
      <c r="F40" s="52"/>
      <c r="G40" s="52"/>
      <c r="H40" s="52"/>
      <c r="I40" s="52"/>
      <c r="J40" s="52"/>
      <c r="K40" s="51"/>
      <c r="L40" s="51"/>
      <c r="M40" s="51"/>
      <c r="N40" s="51"/>
      <c r="O40" s="51"/>
      <c r="P40" s="51"/>
      <c r="Q40" s="52">
        <v>2480</v>
      </c>
      <c r="R40" s="52">
        <v>2480</v>
      </c>
      <c r="S40" s="52">
        <v>1368</v>
      </c>
      <c r="T40" s="53">
        <f t="shared" si="3"/>
        <v>2480</v>
      </c>
      <c r="U40" s="53">
        <f t="shared" si="4"/>
        <v>2480</v>
      </c>
      <c r="V40" s="53">
        <f t="shared" si="4"/>
        <v>1368</v>
      </c>
    </row>
    <row r="41" spans="1:22" s="16" customFormat="1" ht="15" customHeight="1">
      <c r="A41" s="51" t="s">
        <v>597</v>
      </c>
      <c r="B41" s="52"/>
      <c r="C41" s="52"/>
      <c r="D41" s="52"/>
      <c r="E41" s="52"/>
      <c r="F41" s="52"/>
      <c r="G41" s="52"/>
      <c r="H41" s="52">
        <v>10320</v>
      </c>
      <c r="I41" s="52">
        <v>10320</v>
      </c>
      <c r="J41" s="52">
        <v>4217</v>
      </c>
      <c r="K41" s="52"/>
      <c r="L41" s="52"/>
      <c r="M41" s="52"/>
      <c r="N41" s="52"/>
      <c r="O41" s="52"/>
      <c r="P41" s="52"/>
      <c r="Q41" s="52"/>
      <c r="R41" s="52"/>
      <c r="S41" s="52"/>
      <c r="T41" s="53">
        <f t="shared" si="3"/>
        <v>10320</v>
      </c>
      <c r="U41" s="53">
        <f t="shared" si="4"/>
        <v>10320</v>
      </c>
      <c r="V41" s="53">
        <f t="shared" si="4"/>
        <v>4217</v>
      </c>
    </row>
    <row r="42" spans="1:22" s="16" customFormat="1" ht="15" customHeight="1">
      <c r="A42" s="51" t="s">
        <v>862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>
        <v>32000</v>
      </c>
      <c r="P42" s="52">
        <v>23425</v>
      </c>
      <c r="Q42" s="52"/>
      <c r="R42" s="52"/>
      <c r="S42" s="52"/>
      <c r="T42" s="53">
        <f t="shared" si="3"/>
        <v>0</v>
      </c>
      <c r="U42" s="53">
        <f t="shared" si="4"/>
        <v>32000</v>
      </c>
      <c r="V42" s="53">
        <f t="shared" si="4"/>
        <v>23425</v>
      </c>
    </row>
    <row r="43" spans="1:22" s="16" customFormat="1" ht="15" customHeight="1">
      <c r="A43" s="54" t="s">
        <v>186</v>
      </c>
      <c r="B43" s="53">
        <f aca="true" t="shared" si="6" ref="B43:G43">SUM(B19:B42)+B10+B11+B14+B13+B15+B16+B12+B9</f>
        <v>258575</v>
      </c>
      <c r="C43" s="53">
        <f t="shared" si="6"/>
        <v>268816</v>
      </c>
      <c r="D43" s="53">
        <f t="shared" si="6"/>
        <v>113784</v>
      </c>
      <c r="E43" s="53">
        <f t="shared" si="6"/>
        <v>76364</v>
      </c>
      <c r="F43" s="53">
        <f t="shared" si="6"/>
        <v>79573</v>
      </c>
      <c r="G43" s="53">
        <f t="shared" si="6"/>
        <v>32008</v>
      </c>
      <c r="H43" s="53">
        <f aca="true" t="shared" si="7" ref="H43:V43">SUM(H19:H42)+H10+H11+H14+H13+H15+H16+H12+H9</f>
        <v>241830</v>
      </c>
      <c r="I43" s="53">
        <f t="shared" si="7"/>
        <v>259578</v>
      </c>
      <c r="J43" s="53">
        <f t="shared" si="7"/>
        <v>91594</v>
      </c>
      <c r="K43" s="53">
        <f t="shared" si="7"/>
        <v>51431</v>
      </c>
      <c r="L43" s="53">
        <f t="shared" si="7"/>
        <v>51505</v>
      </c>
      <c r="M43" s="53">
        <f t="shared" si="7"/>
        <v>26331</v>
      </c>
      <c r="N43" s="53">
        <f t="shared" si="7"/>
        <v>77955</v>
      </c>
      <c r="O43" s="53">
        <f t="shared" si="7"/>
        <v>77521</v>
      </c>
      <c r="P43" s="53">
        <f t="shared" si="7"/>
        <v>60686</v>
      </c>
      <c r="Q43" s="53">
        <f t="shared" si="7"/>
        <v>34635</v>
      </c>
      <c r="R43" s="53">
        <f t="shared" si="7"/>
        <v>34815</v>
      </c>
      <c r="S43" s="53">
        <f t="shared" si="7"/>
        <v>16044</v>
      </c>
      <c r="T43" s="53">
        <f t="shared" si="7"/>
        <v>740790</v>
      </c>
      <c r="U43" s="53">
        <f t="shared" si="7"/>
        <v>771808</v>
      </c>
      <c r="V43" s="53">
        <f t="shared" si="7"/>
        <v>340447</v>
      </c>
    </row>
    <row r="44" spans="1:20" ht="15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9"/>
    </row>
  </sheetData>
  <mergeCells count="13">
    <mergeCell ref="H7:J7"/>
    <mergeCell ref="K7:M7"/>
    <mergeCell ref="N7:P7"/>
    <mergeCell ref="A7:A8"/>
    <mergeCell ref="B7:D7"/>
    <mergeCell ref="K1:V1"/>
    <mergeCell ref="Q7:S7"/>
    <mergeCell ref="T7:V7"/>
    <mergeCell ref="A2:V2"/>
    <mergeCell ref="A3:V3"/>
    <mergeCell ref="A4:V4"/>
    <mergeCell ref="A5:V5"/>
    <mergeCell ref="E7:G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</sheetPr>
  <dimension ref="A1:G66"/>
  <sheetViews>
    <sheetView workbookViewId="0" topLeftCell="A40">
      <selection activeCell="B69" sqref="B69"/>
    </sheetView>
  </sheetViews>
  <sheetFormatPr defaultColWidth="9.140625" defaultRowHeight="12.75"/>
  <cols>
    <col min="1" max="1" width="3.421875" style="0" customWidth="1"/>
    <col min="2" max="2" width="54.8515625" style="229" customWidth="1"/>
    <col min="3" max="3" width="8.7109375" style="0" customWidth="1"/>
  </cols>
  <sheetData>
    <row r="1" spans="1:6" ht="15.75">
      <c r="A1" s="280"/>
      <c r="B1" s="280"/>
      <c r="C1" s="280"/>
      <c r="D1" s="307" t="s">
        <v>194</v>
      </c>
      <c r="E1" s="307"/>
      <c r="F1" s="307"/>
    </row>
    <row r="2" spans="1:3" ht="15.75">
      <c r="A2" s="3"/>
      <c r="B2" s="3"/>
      <c r="C2" s="3"/>
    </row>
    <row r="3" spans="1:6" ht="15.75">
      <c r="A3" s="279" t="s">
        <v>436</v>
      </c>
      <c r="B3" s="279"/>
      <c r="C3" s="279"/>
      <c r="D3" s="279"/>
      <c r="E3" s="279"/>
      <c r="F3" s="279"/>
    </row>
    <row r="4" spans="1:6" ht="15.75">
      <c r="A4" s="279" t="s">
        <v>125</v>
      </c>
      <c r="B4" s="279"/>
      <c r="C4" s="279"/>
      <c r="D4" s="279"/>
      <c r="E4" s="279"/>
      <c r="F4" s="279"/>
    </row>
    <row r="5" spans="1:6" ht="15.75">
      <c r="A5" s="279" t="s">
        <v>191</v>
      </c>
      <c r="B5" s="279"/>
      <c r="C5" s="279"/>
      <c r="D5" s="279"/>
      <c r="E5" s="279"/>
      <c r="F5" s="279"/>
    </row>
    <row r="6" spans="1:6" ht="15.75">
      <c r="A6" s="281" t="s">
        <v>940</v>
      </c>
      <c r="B6" s="281"/>
      <c r="C6" s="281"/>
      <c r="D6" s="281"/>
      <c r="E6" s="281"/>
      <c r="F6" s="281"/>
    </row>
    <row r="7" spans="1:2" ht="11.25" customHeight="1">
      <c r="A7" s="30"/>
      <c r="B7" s="225"/>
    </row>
    <row r="8" spans="1:6" ht="25.5">
      <c r="A8" s="308" t="s">
        <v>941</v>
      </c>
      <c r="B8" s="308"/>
      <c r="C8" s="226" t="s">
        <v>703</v>
      </c>
      <c r="D8" s="226" t="s">
        <v>704</v>
      </c>
      <c r="E8" s="226" t="s">
        <v>705</v>
      </c>
      <c r="F8" s="226" t="s">
        <v>706</v>
      </c>
    </row>
    <row r="9" spans="1:3" ht="15.75">
      <c r="A9" s="22"/>
      <c r="B9" s="230"/>
      <c r="C9" s="227"/>
    </row>
    <row r="10" spans="1:6" ht="14.25">
      <c r="A10" s="309" t="s">
        <v>529</v>
      </c>
      <c r="B10" s="309"/>
      <c r="C10" s="228"/>
      <c r="D10" s="228"/>
      <c r="E10" s="228"/>
      <c r="F10" s="228"/>
    </row>
    <row r="11" spans="1:6" ht="14.25">
      <c r="A11" s="310" t="s">
        <v>530</v>
      </c>
      <c r="B11" s="310"/>
      <c r="C11" s="228"/>
      <c r="D11" s="228"/>
      <c r="E11" s="228"/>
      <c r="F11" s="228"/>
    </row>
    <row r="12" spans="1:6" ht="15">
      <c r="A12" s="14" t="s">
        <v>349</v>
      </c>
      <c r="B12" s="14" t="s">
        <v>306</v>
      </c>
      <c r="C12" s="46"/>
      <c r="D12" s="228"/>
      <c r="E12" s="228"/>
      <c r="F12" s="228"/>
    </row>
    <row r="13" spans="1:6" ht="15.75">
      <c r="A13" s="14"/>
      <c r="B13" s="14" t="s">
        <v>531</v>
      </c>
      <c r="C13" s="46">
        <v>20500</v>
      </c>
      <c r="D13" s="46">
        <v>20500</v>
      </c>
      <c r="E13" s="46">
        <v>10089</v>
      </c>
      <c r="F13" s="250">
        <f>E13/D13*100</f>
        <v>49.21463414634146</v>
      </c>
    </row>
    <row r="14" spans="1:6" ht="15.75">
      <c r="A14" s="14"/>
      <c r="B14" s="14" t="s">
        <v>532</v>
      </c>
      <c r="C14" s="46">
        <v>27000</v>
      </c>
      <c r="D14" s="46">
        <v>27000</v>
      </c>
      <c r="E14" s="46">
        <v>13452</v>
      </c>
      <c r="F14" s="250">
        <f aca="true" t="shared" si="0" ref="F14:F66">E14/D14*100</f>
        <v>49.82222222222222</v>
      </c>
    </row>
    <row r="15" spans="1:6" ht="15.75">
      <c r="A15" s="14" t="s">
        <v>350</v>
      </c>
      <c r="B15" s="14" t="s">
        <v>928</v>
      </c>
      <c r="C15" s="46">
        <v>2000</v>
      </c>
      <c r="D15" s="46">
        <v>2000</v>
      </c>
      <c r="E15" s="46">
        <v>2000</v>
      </c>
      <c r="F15" s="250">
        <f t="shared" si="0"/>
        <v>100</v>
      </c>
    </row>
    <row r="16" spans="1:6" ht="15.75">
      <c r="A16" s="14" t="s">
        <v>358</v>
      </c>
      <c r="B16" s="14" t="s">
        <v>929</v>
      </c>
      <c r="C16" s="46">
        <v>500</v>
      </c>
      <c r="D16" s="46">
        <v>500</v>
      </c>
      <c r="E16" s="46"/>
      <c r="F16" s="250">
        <f t="shared" si="0"/>
        <v>0</v>
      </c>
    </row>
    <row r="17" spans="1:6" ht="15.75">
      <c r="A17" s="14" t="s">
        <v>359</v>
      </c>
      <c r="B17" s="14" t="s">
        <v>45</v>
      </c>
      <c r="C17" s="46">
        <v>440</v>
      </c>
      <c r="D17" s="46">
        <v>514</v>
      </c>
      <c r="E17" s="46">
        <v>294</v>
      </c>
      <c r="F17" s="250">
        <f t="shared" si="0"/>
        <v>57.19844357976653</v>
      </c>
    </row>
    <row r="18" spans="1:6" ht="15.75">
      <c r="A18" s="14" t="s">
        <v>360</v>
      </c>
      <c r="B18" s="98" t="s">
        <v>300</v>
      </c>
      <c r="C18" s="46">
        <v>991</v>
      </c>
      <c r="D18" s="46">
        <v>991</v>
      </c>
      <c r="E18" s="46">
        <v>496</v>
      </c>
      <c r="F18" s="250">
        <f t="shared" si="0"/>
        <v>50.05045408678102</v>
      </c>
    </row>
    <row r="19" spans="1:6" ht="18.75" customHeight="1">
      <c r="A19" s="20" t="s">
        <v>533</v>
      </c>
      <c r="B19" s="14"/>
      <c r="C19" s="47">
        <f>SUM(C13:C18)</f>
        <v>51431</v>
      </c>
      <c r="D19" s="47">
        <f>SUM(D13:D18)</f>
        <v>51505</v>
      </c>
      <c r="E19" s="47">
        <f>SUM(E13:E18)</f>
        <v>26331</v>
      </c>
      <c r="F19" s="48">
        <f t="shared" si="0"/>
        <v>51.12319192311426</v>
      </c>
    </row>
    <row r="20" spans="1:6" ht="14.25" customHeight="1">
      <c r="A20" s="20"/>
      <c r="B20" s="14"/>
      <c r="C20" s="46"/>
      <c r="D20" s="253"/>
      <c r="E20" s="253"/>
      <c r="F20" s="250"/>
    </row>
    <row r="21" spans="1:7" ht="15.75">
      <c r="A21" s="310" t="s">
        <v>924</v>
      </c>
      <c r="B21" s="310"/>
      <c r="C21" s="46"/>
      <c r="D21" s="253"/>
      <c r="E21" s="253"/>
      <c r="F21" s="250"/>
      <c r="G21" s="16"/>
    </row>
    <row r="22" spans="1:6" ht="15.75">
      <c r="A22" s="14" t="s">
        <v>760</v>
      </c>
      <c r="B22" s="157" t="s">
        <v>944</v>
      </c>
      <c r="C22" s="46"/>
      <c r="D22" s="46">
        <v>32000</v>
      </c>
      <c r="E22" s="46">
        <v>23425</v>
      </c>
      <c r="F22" s="250">
        <f t="shared" si="0"/>
        <v>73.203125</v>
      </c>
    </row>
    <row r="23" spans="1:6" ht="15.75">
      <c r="A23" s="14" t="s">
        <v>761</v>
      </c>
      <c r="B23" s="157" t="s">
        <v>192</v>
      </c>
      <c r="C23" s="46">
        <v>3875</v>
      </c>
      <c r="D23" s="46">
        <v>3875</v>
      </c>
      <c r="E23" s="46">
        <v>1375</v>
      </c>
      <c r="F23" s="250">
        <f t="shared" si="0"/>
        <v>35.483870967741936</v>
      </c>
    </row>
    <row r="24" spans="1:6" ht="15.75">
      <c r="A24" s="14" t="s">
        <v>762</v>
      </c>
      <c r="B24" s="157" t="s">
        <v>716</v>
      </c>
      <c r="C24" s="46"/>
      <c r="D24" s="46">
        <v>700</v>
      </c>
      <c r="E24" s="46">
        <v>700</v>
      </c>
      <c r="F24" s="250">
        <f t="shared" si="0"/>
        <v>100</v>
      </c>
    </row>
    <row r="25" spans="1:6" ht="15.75">
      <c r="A25" s="14" t="s">
        <v>763</v>
      </c>
      <c r="B25" s="157" t="s">
        <v>714</v>
      </c>
      <c r="C25" s="46"/>
      <c r="D25" s="46">
        <v>1200</v>
      </c>
      <c r="E25" s="46">
        <v>1200</v>
      </c>
      <c r="F25" s="250">
        <f t="shared" si="0"/>
        <v>100</v>
      </c>
    </row>
    <row r="26" spans="1:6" ht="15.75">
      <c r="A26" s="14" t="s">
        <v>764</v>
      </c>
      <c r="B26" s="157" t="s">
        <v>711</v>
      </c>
      <c r="C26" s="46"/>
      <c r="D26" s="46">
        <v>200</v>
      </c>
      <c r="E26" s="46">
        <v>200</v>
      </c>
      <c r="F26" s="250">
        <f t="shared" si="0"/>
        <v>100</v>
      </c>
    </row>
    <row r="27" spans="1:6" ht="15.75">
      <c r="A27" s="14" t="s">
        <v>765</v>
      </c>
      <c r="B27" s="14" t="s">
        <v>717</v>
      </c>
      <c r="C27" s="46"/>
      <c r="D27" s="46">
        <v>600</v>
      </c>
      <c r="E27" s="46">
        <v>600</v>
      </c>
      <c r="F27" s="250">
        <f t="shared" si="0"/>
        <v>100</v>
      </c>
    </row>
    <row r="28" spans="1:6" ht="15.75">
      <c r="A28" s="14" t="s">
        <v>766</v>
      </c>
      <c r="B28" s="14" t="s">
        <v>709</v>
      </c>
      <c r="C28" s="46"/>
      <c r="D28" s="46">
        <v>200</v>
      </c>
      <c r="E28" s="46">
        <v>200</v>
      </c>
      <c r="F28" s="250">
        <f t="shared" si="0"/>
        <v>100</v>
      </c>
    </row>
    <row r="29" spans="1:6" ht="15.75">
      <c r="A29" s="14" t="s">
        <v>767</v>
      </c>
      <c r="B29" s="14" t="s">
        <v>712</v>
      </c>
      <c r="C29" s="46"/>
      <c r="D29" s="46">
        <v>435</v>
      </c>
      <c r="E29" s="46">
        <v>435</v>
      </c>
      <c r="F29" s="250">
        <f t="shared" si="0"/>
        <v>100</v>
      </c>
    </row>
    <row r="30" spans="1:6" ht="15.75">
      <c r="A30" s="14" t="s">
        <v>768</v>
      </c>
      <c r="B30" s="14" t="s">
        <v>723</v>
      </c>
      <c r="C30" s="154"/>
      <c r="D30" s="46">
        <v>550</v>
      </c>
      <c r="E30" s="46">
        <v>550</v>
      </c>
      <c r="F30" s="250">
        <f t="shared" si="0"/>
        <v>100</v>
      </c>
    </row>
    <row r="31" spans="1:6" ht="15.75">
      <c r="A31" s="14" t="s">
        <v>769</v>
      </c>
      <c r="B31" s="14" t="s">
        <v>193</v>
      </c>
      <c r="C31" s="46"/>
      <c r="D31" s="46">
        <v>96</v>
      </c>
      <c r="E31" s="46">
        <v>96</v>
      </c>
      <c r="F31" s="250">
        <f t="shared" si="0"/>
        <v>100</v>
      </c>
    </row>
    <row r="32" spans="1:6" ht="15.75">
      <c r="A32" s="14" t="s">
        <v>770</v>
      </c>
      <c r="B32" s="14" t="s">
        <v>710</v>
      </c>
      <c r="C32" s="46"/>
      <c r="D32" s="46">
        <v>32000</v>
      </c>
      <c r="E32" s="46">
        <v>29000</v>
      </c>
      <c r="F32" s="250">
        <f t="shared" si="0"/>
        <v>90.625</v>
      </c>
    </row>
    <row r="33" spans="1:6" ht="15.75">
      <c r="A33" s="14" t="s">
        <v>771</v>
      </c>
      <c r="B33" s="14" t="s">
        <v>713</v>
      </c>
      <c r="C33" s="46"/>
      <c r="D33" s="46">
        <v>250</v>
      </c>
      <c r="E33" s="46">
        <v>250</v>
      </c>
      <c r="F33" s="250">
        <f t="shared" si="0"/>
        <v>100</v>
      </c>
    </row>
    <row r="34" spans="1:6" ht="15.75">
      <c r="A34" s="14" t="s">
        <v>772</v>
      </c>
      <c r="B34" s="14" t="s">
        <v>708</v>
      </c>
      <c r="C34" s="46"/>
      <c r="D34" s="248">
        <v>50</v>
      </c>
      <c r="E34" s="46">
        <v>50</v>
      </c>
      <c r="F34" s="250">
        <f t="shared" si="0"/>
        <v>100</v>
      </c>
    </row>
    <row r="35" spans="1:6" ht="15.75">
      <c r="A35" s="14" t="s">
        <v>659</v>
      </c>
      <c r="B35" s="1" t="s">
        <v>308</v>
      </c>
      <c r="C35" s="249"/>
      <c r="D35" s="46">
        <v>60</v>
      </c>
      <c r="E35" s="46">
        <v>60</v>
      </c>
      <c r="F35" s="250">
        <f t="shared" si="0"/>
        <v>100</v>
      </c>
    </row>
    <row r="36" spans="1:6" ht="15.75">
      <c r="A36" s="14" t="s">
        <v>660</v>
      </c>
      <c r="B36" s="14" t="s">
        <v>353</v>
      </c>
      <c r="C36" s="46"/>
      <c r="D36" s="46">
        <v>200</v>
      </c>
      <c r="E36" s="46">
        <v>200</v>
      </c>
      <c r="F36" s="250">
        <f t="shared" si="0"/>
        <v>100</v>
      </c>
    </row>
    <row r="37" spans="1:6" ht="15.75">
      <c r="A37" s="14" t="s">
        <v>661</v>
      </c>
      <c r="B37" s="14" t="s">
        <v>715</v>
      </c>
      <c r="C37" s="46"/>
      <c r="D37" s="46">
        <v>500</v>
      </c>
      <c r="E37" s="46">
        <v>500</v>
      </c>
      <c r="F37" s="250">
        <f t="shared" si="0"/>
        <v>100</v>
      </c>
    </row>
    <row r="38" spans="1:6" ht="15.75">
      <c r="A38" s="14" t="s">
        <v>662</v>
      </c>
      <c r="B38" s="16" t="s">
        <v>707</v>
      </c>
      <c r="C38" s="121"/>
      <c r="D38" s="46">
        <v>200</v>
      </c>
      <c r="E38" s="46">
        <v>200</v>
      </c>
      <c r="F38" s="250">
        <f t="shared" si="0"/>
        <v>100</v>
      </c>
    </row>
    <row r="39" spans="1:6" ht="15.75">
      <c r="A39" s="14" t="s">
        <v>663</v>
      </c>
      <c r="B39" s="14" t="s">
        <v>304</v>
      </c>
      <c r="C39" s="46"/>
      <c r="D39" s="46">
        <v>50</v>
      </c>
      <c r="E39" s="46">
        <v>50</v>
      </c>
      <c r="F39" s="250">
        <f t="shared" si="0"/>
        <v>100</v>
      </c>
    </row>
    <row r="40" spans="1:6" ht="15.75">
      <c r="A40" s="14" t="s">
        <v>664</v>
      </c>
      <c r="B40" s="14" t="s">
        <v>354</v>
      </c>
      <c r="C40" s="46"/>
      <c r="D40" s="46">
        <v>50</v>
      </c>
      <c r="E40" s="46">
        <v>50</v>
      </c>
      <c r="F40" s="250">
        <f t="shared" si="0"/>
        <v>100</v>
      </c>
    </row>
    <row r="41" spans="1:6" ht="15.75">
      <c r="A41" s="14" t="s">
        <v>665</v>
      </c>
      <c r="B41" s="14" t="s">
        <v>355</v>
      </c>
      <c r="C41" s="46"/>
      <c r="D41" s="46">
        <v>20</v>
      </c>
      <c r="E41" s="46">
        <v>20</v>
      </c>
      <c r="F41" s="250">
        <f t="shared" si="0"/>
        <v>100</v>
      </c>
    </row>
    <row r="42" spans="1:6" ht="15.75">
      <c r="A42" s="14" t="s">
        <v>666</v>
      </c>
      <c r="B42" s="14" t="s">
        <v>356</v>
      </c>
      <c r="C42" s="46"/>
      <c r="D42" s="46">
        <v>5</v>
      </c>
      <c r="E42" s="46"/>
      <c r="F42" s="250">
        <f t="shared" si="0"/>
        <v>0</v>
      </c>
    </row>
    <row r="43" spans="1:6" ht="15.75">
      <c r="A43" s="14" t="s">
        <v>667</v>
      </c>
      <c r="B43" s="14" t="s">
        <v>492</v>
      </c>
      <c r="C43" s="46"/>
      <c r="D43" s="46">
        <v>5</v>
      </c>
      <c r="E43" s="46">
        <v>5</v>
      </c>
      <c r="F43" s="250">
        <f t="shared" si="0"/>
        <v>100</v>
      </c>
    </row>
    <row r="44" spans="1:6" ht="15.75">
      <c r="A44" s="14" t="s">
        <v>668</v>
      </c>
      <c r="B44" s="14" t="s">
        <v>493</v>
      </c>
      <c r="C44" s="46"/>
      <c r="D44" s="46">
        <v>100</v>
      </c>
      <c r="E44" s="46">
        <v>100</v>
      </c>
      <c r="F44" s="250">
        <f t="shared" si="0"/>
        <v>100</v>
      </c>
    </row>
    <row r="45" spans="1:6" ht="15.75">
      <c r="A45" s="14" t="s">
        <v>669</v>
      </c>
      <c r="B45" s="14" t="s">
        <v>57</v>
      </c>
      <c r="C45" s="46"/>
      <c r="D45" s="46">
        <v>50</v>
      </c>
      <c r="E45" s="46">
        <v>50</v>
      </c>
      <c r="F45" s="250">
        <f t="shared" si="0"/>
        <v>100</v>
      </c>
    </row>
    <row r="46" spans="1:6" ht="15.75">
      <c r="A46" s="14" t="s">
        <v>670</v>
      </c>
      <c r="B46" s="14" t="s">
        <v>758</v>
      </c>
      <c r="C46" s="46"/>
      <c r="D46" s="46">
        <v>50</v>
      </c>
      <c r="E46" s="46">
        <v>50</v>
      </c>
      <c r="F46" s="250">
        <f t="shared" si="0"/>
        <v>100</v>
      </c>
    </row>
    <row r="47" spans="1:6" ht="15.75">
      <c r="A47" s="14" t="s">
        <v>671</v>
      </c>
      <c r="B47" s="16" t="s">
        <v>724</v>
      </c>
      <c r="C47" s="121"/>
      <c r="D47" s="46">
        <v>400</v>
      </c>
      <c r="E47" s="46">
        <v>400</v>
      </c>
      <c r="F47" s="250">
        <f t="shared" si="0"/>
        <v>100</v>
      </c>
    </row>
    <row r="48" spans="1:6" ht="15.75">
      <c r="A48" s="14" t="s">
        <v>818</v>
      </c>
      <c r="B48" s="14" t="s">
        <v>357</v>
      </c>
      <c r="C48" s="46"/>
      <c r="D48" s="46"/>
      <c r="E48" s="46">
        <v>20</v>
      </c>
      <c r="F48" s="250"/>
    </row>
    <row r="49" spans="1:6" ht="15.75">
      <c r="A49" s="14" t="s">
        <v>819</v>
      </c>
      <c r="B49" s="14" t="s">
        <v>725</v>
      </c>
      <c r="C49" s="46"/>
      <c r="D49" s="46">
        <v>100</v>
      </c>
      <c r="E49" s="46">
        <v>100</v>
      </c>
      <c r="F49" s="250">
        <f t="shared" si="0"/>
        <v>100</v>
      </c>
    </row>
    <row r="50" spans="1:6" ht="15.75">
      <c r="A50" s="14" t="s">
        <v>464</v>
      </c>
      <c r="B50" s="14" t="s">
        <v>305</v>
      </c>
      <c r="C50" s="46"/>
      <c r="D50" s="46">
        <v>200</v>
      </c>
      <c r="E50" s="46"/>
      <c r="F50" s="250">
        <f t="shared" si="0"/>
        <v>0</v>
      </c>
    </row>
    <row r="51" spans="1:6" ht="15.75">
      <c r="A51" s="14" t="s">
        <v>465</v>
      </c>
      <c r="B51" s="14" t="s">
        <v>307</v>
      </c>
      <c r="C51" s="46"/>
      <c r="D51" s="46">
        <v>800</v>
      </c>
      <c r="E51" s="46">
        <v>800</v>
      </c>
      <c r="F51" s="250">
        <f t="shared" si="0"/>
        <v>100</v>
      </c>
    </row>
    <row r="52" spans="1:6" ht="15.75">
      <c r="A52" s="14" t="s">
        <v>30</v>
      </c>
      <c r="B52" s="14" t="s">
        <v>195</v>
      </c>
      <c r="C52" s="46">
        <v>74080</v>
      </c>
      <c r="D52" s="247"/>
      <c r="E52" s="253"/>
      <c r="F52" s="250"/>
    </row>
    <row r="53" spans="1:6" ht="15.75">
      <c r="A53" s="14" t="s">
        <v>466</v>
      </c>
      <c r="B53" s="14" t="s">
        <v>301</v>
      </c>
      <c r="C53" s="46"/>
      <c r="D53" s="46">
        <v>2575</v>
      </c>
      <c r="E53" s="253"/>
      <c r="F53" s="250"/>
    </row>
    <row r="54" spans="1:6" ht="15.75">
      <c r="A54" s="20" t="s">
        <v>27</v>
      </c>
      <c r="B54" s="14"/>
      <c r="C54" s="47">
        <f>SUM(C22:C53)</f>
        <v>77955</v>
      </c>
      <c r="D54" s="47">
        <f>SUM(D22:D53)</f>
        <v>77521</v>
      </c>
      <c r="E54" s="47">
        <f>SUM(E22:E53)</f>
        <v>60686</v>
      </c>
      <c r="F54" s="48">
        <f t="shared" si="0"/>
        <v>78.28330387894893</v>
      </c>
    </row>
    <row r="55" spans="1:6" ht="15.75">
      <c r="A55" s="20"/>
      <c r="B55" s="14"/>
      <c r="C55" s="46"/>
      <c r="D55" s="254"/>
      <c r="E55" s="253"/>
      <c r="F55" s="250"/>
    </row>
    <row r="56" spans="1:6" ht="15.75">
      <c r="A56" s="310" t="s">
        <v>28</v>
      </c>
      <c r="B56" s="310"/>
      <c r="C56" s="47">
        <f>C19+C54</f>
        <v>129386</v>
      </c>
      <c r="D56" s="47">
        <f>D19+D54</f>
        <v>129026</v>
      </c>
      <c r="E56" s="47">
        <f>E19+E54</f>
        <v>87017</v>
      </c>
      <c r="F56" s="48">
        <f t="shared" si="0"/>
        <v>67.44144591012665</v>
      </c>
    </row>
    <row r="57" spans="1:6" ht="15.75">
      <c r="A57" s="14"/>
      <c r="B57" s="14"/>
      <c r="C57" s="46"/>
      <c r="D57" s="46"/>
      <c r="E57" s="46"/>
      <c r="F57" s="250"/>
    </row>
    <row r="58" spans="1:6" ht="15.75">
      <c r="A58" s="89" t="s">
        <v>925</v>
      </c>
      <c r="B58" s="89"/>
      <c r="C58" s="46"/>
      <c r="D58" s="46"/>
      <c r="E58" s="46"/>
      <c r="F58" s="250"/>
    </row>
    <row r="59" spans="1:6" ht="15.75">
      <c r="A59" s="89" t="s">
        <v>616</v>
      </c>
      <c r="B59" s="89"/>
      <c r="C59" s="46"/>
      <c r="D59" s="46"/>
      <c r="E59" s="46"/>
      <c r="F59" s="250"/>
    </row>
    <row r="60" spans="1:6" ht="15.75">
      <c r="A60" s="20" t="s">
        <v>530</v>
      </c>
      <c r="B60" s="20"/>
      <c r="C60" s="46"/>
      <c r="D60" s="46"/>
      <c r="E60" s="46"/>
      <c r="F60" s="250"/>
    </row>
    <row r="61" spans="1:6" ht="15.75">
      <c r="A61" s="14"/>
      <c r="B61" s="14" t="s">
        <v>196</v>
      </c>
      <c r="C61" s="46">
        <v>1215</v>
      </c>
      <c r="D61" s="46">
        <v>1215</v>
      </c>
      <c r="E61" s="46"/>
      <c r="F61" s="250">
        <f t="shared" si="0"/>
        <v>0</v>
      </c>
    </row>
    <row r="62" spans="1:6" ht="15.75">
      <c r="A62" s="14"/>
      <c r="B62" s="14"/>
      <c r="C62" s="46"/>
      <c r="D62" s="46"/>
      <c r="E62" s="46"/>
      <c r="F62" s="250"/>
    </row>
    <row r="63" spans="1:6" ht="15.75">
      <c r="A63" s="20" t="s">
        <v>197</v>
      </c>
      <c r="B63" s="14"/>
      <c r="C63" s="47">
        <f>C19+C61</f>
        <v>52646</v>
      </c>
      <c r="D63" s="47">
        <f>D19+D61</f>
        <v>52720</v>
      </c>
      <c r="E63" s="47">
        <f>E19+E61</f>
        <v>26331</v>
      </c>
      <c r="F63" s="48">
        <f t="shared" si="0"/>
        <v>49.944992412746586</v>
      </c>
    </row>
    <row r="64" spans="1:6" ht="15.75">
      <c r="A64" s="20" t="s">
        <v>29</v>
      </c>
      <c r="B64" s="14"/>
      <c r="C64" s="47">
        <f>C54</f>
        <v>77955</v>
      </c>
      <c r="D64" s="47">
        <f>D54</f>
        <v>77521</v>
      </c>
      <c r="E64" s="47">
        <f>E54</f>
        <v>60686</v>
      </c>
      <c r="F64" s="48">
        <f t="shared" si="0"/>
        <v>78.28330387894893</v>
      </c>
    </row>
    <row r="65" spans="1:6" ht="15.75">
      <c r="A65" s="20"/>
      <c r="B65" s="14"/>
      <c r="C65" s="47"/>
      <c r="D65" s="47"/>
      <c r="E65" s="47"/>
      <c r="F65" s="250"/>
    </row>
    <row r="66" spans="1:6" ht="15.75">
      <c r="A66" s="20" t="s">
        <v>198</v>
      </c>
      <c r="B66" s="14"/>
      <c r="C66" s="47">
        <f>C63+C64</f>
        <v>130601</v>
      </c>
      <c r="D66" s="47">
        <f>D63+D64</f>
        <v>130241</v>
      </c>
      <c r="E66" s="47">
        <f>E63+E64</f>
        <v>87017</v>
      </c>
      <c r="F66" s="48">
        <f t="shared" si="0"/>
        <v>66.81229413164826</v>
      </c>
    </row>
  </sheetData>
  <mergeCells count="11">
    <mergeCell ref="A56:B56"/>
    <mergeCell ref="A11:B11"/>
    <mergeCell ref="A21:B21"/>
    <mergeCell ref="A1:C1"/>
    <mergeCell ref="D1:F1"/>
    <mergeCell ref="A8:B8"/>
    <mergeCell ref="A10:B10"/>
    <mergeCell ref="A3:F3"/>
    <mergeCell ref="A4:F4"/>
    <mergeCell ref="A5:F5"/>
    <mergeCell ref="A6:F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C31"/>
  <sheetViews>
    <sheetView workbookViewId="0" topLeftCell="A1">
      <selection activeCell="C11" sqref="C11"/>
    </sheetView>
  </sheetViews>
  <sheetFormatPr defaultColWidth="9.140625" defaultRowHeight="12.75"/>
  <cols>
    <col min="1" max="1" width="63.140625" style="1" customWidth="1"/>
    <col min="2" max="2" width="11.140625" style="1" customWidth="1"/>
    <col min="3" max="3" width="11.421875" style="1" customWidth="1"/>
    <col min="4" max="16384" width="9.140625" style="1" customWidth="1"/>
  </cols>
  <sheetData>
    <row r="1" spans="1:3" ht="15.75">
      <c r="A1" s="280" t="s">
        <v>371</v>
      </c>
      <c r="B1" s="280"/>
      <c r="C1" s="280"/>
    </row>
    <row r="2" spans="1:3" ht="15" customHeight="1">
      <c r="A2" s="279" t="s">
        <v>436</v>
      </c>
      <c r="B2" s="279"/>
      <c r="C2" s="279"/>
    </row>
    <row r="3" spans="1:3" ht="15" customHeight="1">
      <c r="A3" s="279" t="s">
        <v>125</v>
      </c>
      <c r="B3" s="279"/>
      <c r="C3" s="279"/>
    </row>
    <row r="4" spans="1:3" ht="15" customHeight="1">
      <c r="A4" s="279" t="s">
        <v>472</v>
      </c>
      <c r="B4" s="279"/>
      <c r="C4" s="279"/>
    </row>
    <row r="5" spans="1:3" ht="15" customHeight="1">
      <c r="A5" s="279" t="s">
        <v>940</v>
      </c>
      <c r="B5" s="279"/>
      <c r="C5" s="279"/>
    </row>
    <row r="6" s="13" customFormat="1" ht="19.5" customHeight="1"/>
    <row r="7" spans="1:2" s="13" customFormat="1" ht="19.5" customHeight="1">
      <c r="A7" s="4"/>
      <c r="B7" s="4"/>
    </row>
    <row r="8" spans="1:3" ht="28.5">
      <c r="A8" s="5" t="s">
        <v>941</v>
      </c>
      <c r="B8" s="231" t="s">
        <v>703</v>
      </c>
      <c r="C8" s="231" t="s">
        <v>704</v>
      </c>
    </row>
    <row r="9" spans="1:2" ht="19.5" customHeight="1">
      <c r="A9" s="38"/>
      <c r="B9" s="38"/>
    </row>
    <row r="10" ht="19.5" customHeight="1">
      <c r="A10" s="81" t="s">
        <v>473</v>
      </c>
    </row>
    <row r="11" ht="19.5" customHeight="1">
      <c r="A11" s="40" t="s">
        <v>603</v>
      </c>
    </row>
    <row r="12" spans="1:3" ht="19.5" customHeight="1">
      <c r="A12" s="1" t="s">
        <v>474</v>
      </c>
      <c r="B12" s="9">
        <v>685000</v>
      </c>
      <c r="C12" s="9">
        <v>490301</v>
      </c>
    </row>
    <row r="13" spans="1:3" ht="19.5" customHeight="1">
      <c r="A13" s="1" t="s">
        <v>286</v>
      </c>
      <c r="B13" s="9">
        <v>35000</v>
      </c>
      <c r="C13" s="9">
        <v>35000</v>
      </c>
    </row>
    <row r="14" spans="1:3" ht="19.5" customHeight="1">
      <c r="A14" s="1" t="s">
        <v>475</v>
      </c>
      <c r="B14" s="9">
        <v>2000</v>
      </c>
      <c r="C14" s="9">
        <v>2000</v>
      </c>
    </row>
    <row r="15" spans="1:3" ht="19.5" customHeight="1">
      <c r="A15" s="1" t="s">
        <v>680</v>
      </c>
      <c r="B15" s="9">
        <v>1000</v>
      </c>
      <c r="C15" s="9">
        <v>1000</v>
      </c>
    </row>
    <row r="16" spans="1:3" ht="19.5" customHeight="1">
      <c r="A16" s="1" t="s">
        <v>903</v>
      </c>
      <c r="B16" s="9">
        <v>2000</v>
      </c>
      <c r="C16" s="9">
        <v>2000</v>
      </c>
    </row>
    <row r="17" spans="1:3" ht="19.5" customHeight="1">
      <c r="A17" s="1" t="s">
        <v>904</v>
      </c>
      <c r="B17" s="9">
        <v>3000</v>
      </c>
      <c r="C17" s="9">
        <v>3000</v>
      </c>
    </row>
    <row r="18" spans="1:3" ht="19.5" customHeight="1">
      <c r="A18" s="1" t="s">
        <v>46</v>
      </c>
      <c r="B18" s="9">
        <v>54215</v>
      </c>
      <c r="C18" s="9">
        <v>54215</v>
      </c>
    </row>
    <row r="19" spans="1:3" ht="19.5" customHeight="1">
      <c r="A19" s="1" t="s">
        <v>905</v>
      </c>
      <c r="B19" s="9">
        <v>75000</v>
      </c>
      <c r="C19" s="9">
        <v>36189</v>
      </c>
    </row>
    <row r="20" spans="1:3" ht="19.5" customHeight="1">
      <c r="A20" s="83" t="s">
        <v>476</v>
      </c>
      <c r="B20" s="9">
        <v>3000</v>
      </c>
      <c r="C20" s="9">
        <v>1844</v>
      </c>
    </row>
    <row r="21" spans="1:3" s="124" customFormat="1" ht="30">
      <c r="A21" s="174" t="s">
        <v>973</v>
      </c>
      <c r="B21" s="9">
        <v>2000</v>
      </c>
      <c r="C21" s="9">
        <v>2000</v>
      </c>
    </row>
    <row r="22" spans="1:2" s="124" customFormat="1" ht="19.5" customHeight="1">
      <c r="A22" s="174"/>
      <c r="B22" s="9"/>
    </row>
    <row r="23" spans="1:3" s="8" customFormat="1" ht="19.5" customHeight="1">
      <c r="A23" s="84" t="s">
        <v>477</v>
      </c>
      <c r="B23" s="12">
        <f>SUM(B12:B22)</f>
        <v>862215</v>
      </c>
      <c r="C23" s="12">
        <f>SUM(C12:C22)</f>
        <v>627549</v>
      </c>
    </row>
    <row r="24" spans="1:2" ht="19.5" customHeight="1">
      <c r="A24" s="83"/>
      <c r="B24" s="9"/>
    </row>
    <row r="25" spans="1:2" ht="19.5" customHeight="1">
      <c r="A25" s="81" t="s">
        <v>478</v>
      </c>
      <c r="B25" s="9"/>
    </row>
    <row r="26" spans="1:3" ht="19.5" customHeight="1">
      <c r="A26" s="1" t="s">
        <v>479</v>
      </c>
      <c r="B26" s="9">
        <v>13785</v>
      </c>
      <c r="C26" s="9">
        <v>26938</v>
      </c>
    </row>
    <row r="27" spans="1:3" s="8" customFormat="1" ht="19.5" customHeight="1">
      <c r="A27" s="8" t="s">
        <v>480</v>
      </c>
      <c r="B27" s="12">
        <f>SUM(B26:B26)</f>
        <v>13785</v>
      </c>
      <c r="C27" s="12">
        <f>SUM(C26:C26)</f>
        <v>26938</v>
      </c>
    </row>
    <row r="28" ht="19.5" customHeight="1">
      <c r="B28" s="9"/>
    </row>
    <row r="29" spans="1:3" s="8" customFormat="1" ht="19.5" customHeight="1">
      <c r="A29" s="8" t="s">
        <v>481</v>
      </c>
      <c r="B29" s="12">
        <f>B23+B27</f>
        <v>876000</v>
      </c>
      <c r="C29" s="12">
        <f>C23+C27</f>
        <v>654487</v>
      </c>
    </row>
    <row r="30" s="8" customFormat="1" ht="19.5" customHeight="1">
      <c r="B30" s="12"/>
    </row>
    <row r="31" ht="19.5" customHeight="1">
      <c r="A31" s="85"/>
    </row>
    <row r="32" ht="15" customHeight="1"/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F102"/>
  <sheetViews>
    <sheetView workbookViewId="0" topLeftCell="A73">
      <selection activeCell="A102" sqref="A102"/>
    </sheetView>
  </sheetViews>
  <sheetFormatPr defaultColWidth="11.421875" defaultRowHeight="15" customHeight="1"/>
  <cols>
    <col min="1" max="1" width="57.140625" style="1" customWidth="1"/>
    <col min="2" max="2" width="10.421875" style="1" customWidth="1"/>
    <col min="3" max="4" width="11.421875" style="1" customWidth="1"/>
    <col min="5" max="5" width="8.140625" style="1" bestFit="1" customWidth="1"/>
    <col min="6" max="16384" width="11.421875" style="1" customWidth="1"/>
  </cols>
  <sheetData>
    <row r="1" spans="1:5" ht="15" customHeight="1">
      <c r="A1" s="311" t="s">
        <v>672</v>
      </c>
      <c r="B1" s="311"/>
      <c r="C1" s="311"/>
      <c r="D1" s="311"/>
      <c r="E1" s="311"/>
    </row>
    <row r="2" spans="1:5" ht="15" customHeight="1">
      <c r="A2" s="279" t="s">
        <v>436</v>
      </c>
      <c r="B2" s="279"/>
      <c r="C2" s="279"/>
      <c r="D2" s="279"/>
      <c r="E2" s="279"/>
    </row>
    <row r="3" spans="1:5" ht="15" customHeight="1">
      <c r="A3" s="279" t="s">
        <v>11</v>
      </c>
      <c r="B3" s="279"/>
      <c r="C3" s="279"/>
      <c r="D3" s="279"/>
      <c r="E3" s="279"/>
    </row>
    <row r="4" spans="1:5" ht="15" customHeight="1">
      <c r="A4" s="279" t="s">
        <v>125</v>
      </c>
      <c r="B4" s="279"/>
      <c r="C4" s="279"/>
      <c r="D4" s="279"/>
      <c r="E4" s="279"/>
    </row>
    <row r="5" spans="1:5" ht="15" customHeight="1">
      <c r="A5" s="279" t="s">
        <v>633</v>
      </c>
      <c r="B5" s="279"/>
      <c r="C5" s="279"/>
      <c r="D5" s="279"/>
      <c r="E5" s="279"/>
    </row>
    <row r="6" spans="1:5" ht="15" customHeight="1">
      <c r="A6" s="281" t="s">
        <v>940</v>
      </c>
      <c r="B6" s="281"/>
      <c r="C6" s="281"/>
      <c r="D6" s="281"/>
      <c r="E6" s="281"/>
    </row>
    <row r="7" spans="1:2" ht="24" customHeight="1">
      <c r="A7" s="19"/>
      <c r="B7" s="19"/>
    </row>
    <row r="8" spans="1:5" ht="15" customHeight="1">
      <c r="A8" s="314" t="s">
        <v>941</v>
      </c>
      <c r="B8" s="312" t="s">
        <v>703</v>
      </c>
      <c r="C8" s="312" t="s">
        <v>704</v>
      </c>
      <c r="D8" s="312" t="s">
        <v>705</v>
      </c>
      <c r="E8" s="312" t="s">
        <v>706</v>
      </c>
    </row>
    <row r="9" spans="1:5" ht="15" customHeight="1">
      <c r="A9" s="315"/>
      <c r="B9" s="313"/>
      <c r="C9" s="313"/>
      <c r="D9" s="313"/>
      <c r="E9" s="313"/>
    </row>
    <row r="10" spans="1:2" ht="15" customHeight="1">
      <c r="A10" s="18" t="s">
        <v>634</v>
      </c>
      <c r="B10" s="30"/>
    </row>
    <row r="11" spans="1:2" ht="15" customHeight="1">
      <c r="A11" s="30"/>
      <c r="B11" s="30"/>
    </row>
    <row r="12" spans="1:2" ht="15" customHeight="1">
      <c r="A12" s="31" t="s">
        <v>734</v>
      </c>
      <c r="B12" s="10"/>
    </row>
    <row r="13" spans="1:5" ht="15" customHeight="1">
      <c r="A13" s="32" t="s">
        <v>48</v>
      </c>
      <c r="B13" s="10">
        <v>27670</v>
      </c>
      <c r="C13" s="9">
        <v>27670</v>
      </c>
      <c r="D13" s="9">
        <v>3091</v>
      </c>
      <c r="E13" s="250">
        <f>D13/C13*100</f>
        <v>11.170943259848212</v>
      </c>
    </row>
    <row r="14" spans="1:5" ht="15" customHeight="1">
      <c r="A14" s="32" t="s">
        <v>816</v>
      </c>
      <c r="B14" s="10">
        <v>1300</v>
      </c>
      <c r="C14" s="9">
        <v>1300</v>
      </c>
      <c r="D14" s="9">
        <v>945</v>
      </c>
      <c r="E14" s="250">
        <f aca="true" t="shared" si="0" ref="E14:E77">D14/C14*100</f>
        <v>72.6923076923077</v>
      </c>
    </row>
    <row r="15" spans="1:5" ht="15" customHeight="1">
      <c r="A15" s="32" t="s">
        <v>817</v>
      </c>
      <c r="B15" s="10">
        <v>300</v>
      </c>
      <c r="C15" s="9">
        <v>300</v>
      </c>
      <c r="D15" s="9">
        <v>469</v>
      </c>
      <c r="E15" s="250">
        <f t="shared" si="0"/>
        <v>156.33333333333331</v>
      </c>
    </row>
    <row r="16" spans="1:5" ht="15" customHeight="1">
      <c r="A16" s="32" t="s">
        <v>0</v>
      </c>
      <c r="B16" s="10">
        <v>14483</v>
      </c>
      <c r="C16" s="9">
        <v>10764</v>
      </c>
      <c r="D16" s="9">
        <v>5024</v>
      </c>
      <c r="E16" s="250">
        <f t="shared" si="0"/>
        <v>46.674098848011894</v>
      </c>
    </row>
    <row r="17" spans="1:5" ht="15" customHeight="1">
      <c r="A17" s="32" t="s">
        <v>1</v>
      </c>
      <c r="B17" s="10"/>
      <c r="C17" s="9"/>
      <c r="D17" s="9"/>
      <c r="E17" s="250"/>
    </row>
    <row r="18" spans="1:5" ht="15" customHeight="1">
      <c r="A18" s="32" t="s">
        <v>744</v>
      </c>
      <c r="B18" s="10">
        <v>3686</v>
      </c>
      <c r="C18" s="9">
        <v>3686</v>
      </c>
      <c r="D18" s="9">
        <v>2036</v>
      </c>
      <c r="E18" s="250">
        <f t="shared" si="0"/>
        <v>55.23602821486706</v>
      </c>
    </row>
    <row r="19" spans="1:5" ht="15" customHeight="1">
      <c r="A19" s="32" t="s">
        <v>868</v>
      </c>
      <c r="B19" s="10"/>
      <c r="C19" s="9">
        <v>17699</v>
      </c>
      <c r="D19" s="9">
        <v>17699</v>
      </c>
      <c r="E19" s="250">
        <f t="shared" si="0"/>
        <v>100</v>
      </c>
    </row>
    <row r="20" spans="1:5" ht="15" customHeight="1">
      <c r="A20" s="31" t="s">
        <v>727</v>
      </c>
      <c r="B20" s="11">
        <f>SUM(B13:B18)</f>
        <v>47439</v>
      </c>
      <c r="C20" s="11">
        <f>SUM(C13:C19)</f>
        <v>61419</v>
      </c>
      <c r="D20" s="11">
        <f>SUM(D13:D19)</f>
        <v>29264</v>
      </c>
      <c r="E20" s="250">
        <f t="shared" si="0"/>
        <v>47.64649375600384</v>
      </c>
    </row>
    <row r="21" spans="1:5" ht="15" customHeight="1">
      <c r="A21" s="32" t="s">
        <v>201</v>
      </c>
      <c r="B21" s="10">
        <v>743104</v>
      </c>
      <c r="C21" s="9">
        <v>743104</v>
      </c>
      <c r="D21" s="9">
        <v>14380</v>
      </c>
      <c r="E21" s="250">
        <f t="shared" si="0"/>
        <v>1.935126173456205</v>
      </c>
    </row>
    <row r="22" spans="1:5" ht="15" customHeight="1">
      <c r="A22" s="33" t="s">
        <v>735</v>
      </c>
      <c r="B22" s="11">
        <f>B20+B21</f>
        <v>790543</v>
      </c>
      <c r="C22" s="11">
        <f>C20+C21</f>
        <v>804523</v>
      </c>
      <c r="D22" s="11">
        <f>D20+D21</f>
        <v>43644</v>
      </c>
      <c r="E22" s="250">
        <f t="shared" si="0"/>
        <v>5.424829370944026</v>
      </c>
    </row>
    <row r="23" spans="1:5" ht="15" customHeight="1">
      <c r="A23" s="33"/>
      <c r="B23" s="11"/>
      <c r="E23" s="250"/>
    </row>
    <row r="24" spans="1:5" ht="15" customHeight="1">
      <c r="A24" s="31" t="s">
        <v>733</v>
      </c>
      <c r="B24" s="10"/>
      <c r="E24" s="250"/>
    </row>
    <row r="25" spans="1:5" ht="15" customHeight="1">
      <c r="A25" s="32" t="s">
        <v>814</v>
      </c>
      <c r="B25" s="10">
        <v>129652</v>
      </c>
      <c r="C25" s="9">
        <v>129652</v>
      </c>
      <c r="D25" s="9">
        <v>82634</v>
      </c>
      <c r="E25" s="250">
        <f t="shared" si="0"/>
        <v>63.73522969179033</v>
      </c>
    </row>
    <row r="26" spans="1:5" ht="15" customHeight="1">
      <c r="A26" s="32" t="s">
        <v>635</v>
      </c>
      <c r="B26" s="10">
        <v>785424</v>
      </c>
      <c r="C26" s="9">
        <v>785424</v>
      </c>
      <c r="D26" s="9">
        <v>385726</v>
      </c>
      <c r="E26" s="250">
        <f t="shared" si="0"/>
        <v>49.110544113752574</v>
      </c>
    </row>
    <row r="27" spans="1:5" ht="15" customHeight="1">
      <c r="A27" s="32" t="s">
        <v>4</v>
      </c>
      <c r="B27" s="10"/>
      <c r="C27" s="9"/>
      <c r="D27" s="9"/>
      <c r="E27" s="250"/>
    </row>
    <row r="28" spans="1:5" s="25" customFormat="1" ht="15.75">
      <c r="A28" s="25" t="s">
        <v>5</v>
      </c>
      <c r="B28" s="171">
        <v>817136</v>
      </c>
      <c r="C28" s="28">
        <v>839858</v>
      </c>
      <c r="D28" s="28">
        <v>457485</v>
      </c>
      <c r="E28" s="250">
        <f t="shared" si="0"/>
        <v>54.4717083125957</v>
      </c>
    </row>
    <row r="29" spans="1:5" s="25" customFormat="1" ht="15.75">
      <c r="A29" s="25" t="s">
        <v>7</v>
      </c>
      <c r="B29" s="28">
        <v>92844</v>
      </c>
      <c r="C29" s="28">
        <v>82162</v>
      </c>
      <c r="D29" s="28">
        <v>25306</v>
      </c>
      <c r="E29" s="250">
        <f t="shared" si="0"/>
        <v>30.800126579197197</v>
      </c>
    </row>
    <row r="30" spans="1:5" s="25" customFormat="1" ht="15.75">
      <c r="A30" s="25" t="s">
        <v>6</v>
      </c>
      <c r="B30" s="29"/>
      <c r="C30" s="28">
        <v>250</v>
      </c>
      <c r="D30" s="28">
        <v>250</v>
      </c>
      <c r="E30" s="250">
        <f t="shared" si="0"/>
        <v>100</v>
      </c>
    </row>
    <row r="31" spans="1:5" s="25" customFormat="1" ht="15.75">
      <c r="A31" s="25" t="s">
        <v>35</v>
      </c>
      <c r="B31" s="29"/>
      <c r="C31" s="28"/>
      <c r="D31" s="28">
        <v>52147</v>
      </c>
      <c r="E31" s="250"/>
    </row>
    <row r="32" spans="1:5" ht="15" customHeight="1">
      <c r="A32" s="34" t="s">
        <v>636</v>
      </c>
      <c r="B32" s="35">
        <f>SUM(B28:B30)</f>
        <v>909980</v>
      </c>
      <c r="C32" s="35">
        <f>SUM(C28:C30)</f>
        <v>922270</v>
      </c>
      <c r="D32" s="35">
        <f>SUM(D28:D31)</f>
        <v>535188</v>
      </c>
      <c r="E32" s="250">
        <f t="shared" si="0"/>
        <v>58.029427391111064</v>
      </c>
    </row>
    <row r="33" spans="1:5" ht="15" customHeight="1">
      <c r="A33" s="31" t="s">
        <v>728</v>
      </c>
      <c r="B33" s="11">
        <f>B25+B26+B32</f>
        <v>1825056</v>
      </c>
      <c r="C33" s="11">
        <f>C25+C26+C32</f>
        <v>1837346</v>
      </c>
      <c r="D33" s="11">
        <f>D25+D26+D32</f>
        <v>1003548</v>
      </c>
      <c r="E33" s="250">
        <f t="shared" si="0"/>
        <v>54.6194347716761</v>
      </c>
    </row>
    <row r="34" spans="1:5" ht="15" customHeight="1">
      <c r="A34" s="32" t="s">
        <v>730</v>
      </c>
      <c r="B34" s="10">
        <v>267385</v>
      </c>
      <c r="C34" s="9">
        <v>267385</v>
      </c>
      <c r="D34" s="9">
        <v>6894</v>
      </c>
      <c r="E34" s="250">
        <f t="shared" si="0"/>
        <v>2.5783046917366343</v>
      </c>
    </row>
    <row r="35" spans="1:5" ht="15" customHeight="1">
      <c r="A35" s="31" t="s">
        <v>732</v>
      </c>
      <c r="B35" s="11">
        <f>B33+B34</f>
        <v>2092441</v>
      </c>
      <c r="C35" s="11">
        <f>C33+C34</f>
        <v>2104731</v>
      </c>
      <c r="D35" s="11">
        <f>D33+D34</f>
        <v>1010442</v>
      </c>
      <c r="E35" s="250">
        <f t="shared" si="0"/>
        <v>48.008130255125245</v>
      </c>
    </row>
    <row r="36" spans="1:5" ht="15" customHeight="1">
      <c r="A36" s="33" t="s">
        <v>731</v>
      </c>
      <c r="B36" s="11">
        <f>B20+B33</f>
        <v>1872495</v>
      </c>
      <c r="C36" s="11">
        <f>C20+C33</f>
        <v>1898765</v>
      </c>
      <c r="D36" s="11">
        <f>D20+D33</f>
        <v>1032812</v>
      </c>
      <c r="E36" s="250">
        <f t="shared" si="0"/>
        <v>54.39388233931003</v>
      </c>
    </row>
    <row r="37" spans="1:5" ht="15" customHeight="1">
      <c r="A37" s="33"/>
      <c r="B37" s="11"/>
      <c r="E37" s="250"/>
    </row>
    <row r="38" spans="1:5" s="8" customFormat="1" ht="15" customHeight="1">
      <c r="A38" s="33" t="s">
        <v>637</v>
      </c>
      <c r="B38" s="11">
        <f>B36+B21+B34</f>
        <v>2882984</v>
      </c>
      <c r="C38" s="11">
        <f>C36+C21+C34</f>
        <v>2909254</v>
      </c>
      <c r="D38" s="11">
        <f>D36+D21+D34</f>
        <v>1054086</v>
      </c>
      <c r="E38" s="250">
        <f t="shared" si="0"/>
        <v>36.23217498368997</v>
      </c>
    </row>
    <row r="39" spans="1:5" s="8" customFormat="1" ht="15" customHeight="1">
      <c r="A39" s="33"/>
      <c r="B39" s="11"/>
      <c r="E39" s="250"/>
    </row>
    <row r="40" spans="1:5" s="8" customFormat="1" ht="15" customHeight="1">
      <c r="A40" s="33" t="s">
        <v>534</v>
      </c>
      <c r="B40" s="11"/>
      <c r="E40" s="250"/>
    </row>
    <row r="41" spans="1:5" s="8" customFormat="1" ht="15" customHeight="1">
      <c r="A41" s="41" t="s">
        <v>737</v>
      </c>
      <c r="B41" s="11"/>
      <c r="E41" s="250"/>
    </row>
    <row r="42" spans="1:5" s="8" customFormat="1" ht="15" customHeight="1">
      <c r="A42" s="32" t="s">
        <v>623</v>
      </c>
      <c r="B42" s="10">
        <v>9420</v>
      </c>
      <c r="C42" s="1">
        <v>9420</v>
      </c>
      <c r="E42" s="250">
        <f t="shared" si="0"/>
        <v>0</v>
      </c>
    </row>
    <row r="43" spans="1:5" s="8" customFormat="1" ht="15" customHeight="1">
      <c r="A43" s="32" t="s">
        <v>19</v>
      </c>
      <c r="B43" s="10"/>
      <c r="E43" s="250"/>
    </row>
    <row r="44" spans="1:5" s="8" customFormat="1" ht="15" customHeight="1">
      <c r="A44" s="32" t="s">
        <v>736</v>
      </c>
      <c r="B44" s="10"/>
      <c r="E44" s="250"/>
    </row>
    <row r="45" spans="1:5" s="8" customFormat="1" ht="15" customHeight="1">
      <c r="A45" s="33" t="s">
        <v>976</v>
      </c>
      <c r="B45" s="11">
        <f>SUM(B42:B43)-B44</f>
        <v>9420</v>
      </c>
      <c r="C45" s="11">
        <f>SUM(C42:C43)-C44</f>
        <v>9420</v>
      </c>
      <c r="D45" s="11">
        <f>SUM(D42:D43)-D44</f>
        <v>0</v>
      </c>
      <c r="E45" s="250">
        <f t="shared" si="0"/>
        <v>0</v>
      </c>
    </row>
    <row r="46" spans="1:5" s="8" customFormat="1" ht="15" customHeight="1">
      <c r="A46" s="33" t="s">
        <v>947</v>
      </c>
      <c r="B46" s="11"/>
      <c r="C46" s="11"/>
      <c r="D46" s="11">
        <v>-56888</v>
      </c>
      <c r="E46" s="250"/>
    </row>
    <row r="47" spans="1:5" s="8" customFormat="1" ht="15" customHeight="1">
      <c r="A47" s="33" t="s">
        <v>638</v>
      </c>
      <c r="B47" s="11">
        <f>B38+B45</f>
        <v>2892404</v>
      </c>
      <c r="C47" s="11">
        <f>C38+C45</f>
        <v>2918674</v>
      </c>
      <c r="D47" s="11">
        <f>D38+D46</f>
        <v>997198</v>
      </c>
      <c r="E47" s="250">
        <f t="shared" si="0"/>
        <v>34.16613160633904</v>
      </c>
    </row>
    <row r="48" spans="1:5" s="8" customFormat="1" ht="15" customHeight="1">
      <c r="A48" s="33"/>
      <c r="B48" s="11"/>
      <c r="C48" s="11"/>
      <c r="D48" s="11"/>
      <c r="E48" s="250"/>
    </row>
    <row r="49" spans="1:5" s="8" customFormat="1" ht="15" customHeight="1">
      <c r="A49" s="33"/>
      <c r="B49" s="11"/>
      <c r="C49" s="11"/>
      <c r="D49" s="11"/>
      <c r="E49" s="250"/>
    </row>
    <row r="50" spans="1:5" s="8" customFormat="1" ht="15" customHeight="1">
      <c r="A50" s="33"/>
      <c r="B50" s="11"/>
      <c r="C50" s="11"/>
      <c r="D50" s="11"/>
      <c r="E50" s="250"/>
    </row>
    <row r="51" spans="1:5" s="8" customFormat="1" ht="15" customHeight="1">
      <c r="A51" s="33"/>
      <c r="B51" s="11"/>
      <c r="C51" s="11"/>
      <c r="D51" s="11"/>
      <c r="E51" s="250"/>
    </row>
    <row r="52" spans="1:5" s="8" customFormat="1" ht="15" customHeight="1">
      <c r="A52" s="33"/>
      <c r="B52" s="11"/>
      <c r="E52" s="250"/>
    </row>
    <row r="53" spans="1:5" ht="15" customHeight="1">
      <c r="A53" s="18" t="s">
        <v>639</v>
      </c>
      <c r="B53" s="10"/>
      <c r="E53" s="250"/>
    </row>
    <row r="54" spans="1:5" ht="15" customHeight="1">
      <c r="A54" s="31" t="s">
        <v>738</v>
      </c>
      <c r="B54" s="10"/>
      <c r="E54" s="250"/>
    </row>
    <row r="55" spans="1:5" ht="15" customHeight="1">
      <c r="A55" s="32" t="s">
        <v>640</v>
      </c>
      <c r="B55" s="10">
        <v>134502</v>
      </c>
      <c r="C55" s="9">
        <v>146170</v>
      </c>
      <c r="D55" s="9">
        <v>13706</v>
      </c>
      <c r="E55" s="250">
        <f t="shared" si="0"/>
        <v>9.376753095710475</v>
      </c>
    </row>
    <row r="56" spans="1:5" ht="15" customHeight="1">
      <c r="A56" s="32" t="s">
        <v>641</v>
      </c>
      <c r="B56" s="9">
        <v>208719</v>
      </c>
      <c r="C56" s="9">
        <v>405730</v>
      </c>
      <c r="D56" s="9">
        <v>10780</v>
      </c>
      <c r="E56" s="250">
        <f t="shared" si="0"/>
        <v>2.6569393438986517</v>
      </c>
    </row>
    <row r="57" spans="1:5" ht="15" customHeight="1">
      <c r="A57" s="32" t="s">
        <v>10</v>
      </c>
      <c r="B57" s="10"/>
      <c r="C57" s="9"/>
      <c r="D57" s="9"/>
      <c r="E57" s="250"/>
    </row>
    <row r="58" spans="1:5" ht="15" customHeight="1">
      <c r="A58" s="32" t="s">
        <v>9</v>
      </c>
      <c r="B58" s="10"/>
      <c r="C58" s="9">
        <v>20</v>
      </c>
      <c r="D58" s="9">
        <v>20</v>
      </c>
      <c r="E58" s="250">
        <f t="shared" si="0"/>
        <v>100</v>
      </c>
    </row>
    <row r="59" spans="1:5" ht="15" customHeight="1">
      <c r="A59" s="32" t="s">
        <v>8</v>
      </c>
      <c r="B59" s="10">
        <v>2250</v>
      </c>
      <c r="C59" s="9">
        <v>3750</v>
      </c>
      <c r="D59" s="9">
        <v>1500</v>
      </c>
      <c r="E59" s="250">
        <f t="shared" si="0"/>
        <v>40</v>
      </c>
    </row>
    <row r="60" spans="1:5" ht="15" customHeight="1">
      <c r="A60" s="32" t="s">
        <v>554</v>
      </c>
      <c r="B60" s="10">
        <v>3000</v>
      </c>
      <c r="C60" s="9">
        <v>4000</v>
      </c>
      <c r="D60" s="9">
        <v>500</v>
      </c>
      <c r="E60" s="250">
        <f t="shared" si="0"/>
        <v>12.5</v>
      </c>
    </row>
    <row r="61" spans="1:5" ht="15" customHeight="1">
      <c r="A61" s="102" t="s">
        <v>739</v>
      </c>
      <c r="B61" s="35">
        <f>SUM(B55:B60)</f>
        <v>348471</v>
      </c>
      <c r="C61" s="35">
        <f>SUM(C55:C60)</f>
        <v>559670</v>
      </c>
      <c r="D61" s="35">
        <f>SUM(D55:D60)</f>
        <v>26506</v>
      </c>
      <c r="E61" s="250">
        <f t="shared" si="0"/>
        <v>4.736005145889542</v>
      </c>
    </row>
    <row r="62" spans="1:5" ht="15" customHeight="1">
      <c r="A62" s="32" t="s">
        <v>13</v>
      </c>
      <c r="B62" s="10"/>
      <c r="E62" s="250"/>
    </row>
    <row r="63" spans="1:6" ht="15" customHeight="1">
      <c r="A63" s="32" t="s">
        <v>14</v>
      </c>
      <c r="B63" s="10">
        <f>'m-gamesz '!B14</f>
        <v>1000</v>
      </c>
      <c r="C63" s="9">
        <v>3844</v>
      </c>
      <c r="D63" s="9">
        <v>2839</v>
      </c>
      <c r="E63" s="250">
        <f t="shared" si="0"/>
        <v>73.85535900104058</v>
      </c>
      <c r="F63" s="9"/>
    </row>
    <row r="64" spans="1:5" ht="15" customHeight="1">
      <c r="A64" s="32" t="s">
        <v>15</v>
      </c>
      <c r="B64" s="10">
        <f>'m-Bibó '!B13</f>
        <v>0</v>
      </c>
      <c r="C64" s="9"/>
      <c r="D64" s="9"/>
      <c r="E64" s="250"/>
    </row>
    <row r="65" spans="1:5" ht="15" customHeight="1">
      <c r="A65" s="32" t="s">
        <v>16</v>
      </c>
      <c r="B65" s="10">
        <f>'m-Illyés '!B13</f>
        <v>0</v>
      </c>
      <c r="C65" s="9"/>
      <c r="D65" s="9"/>
      <c r="E65" s="250"/>
    </row>
    <row r="66" spans="1:5" ht="15" customHeight="1">
      <c r="A66" s="32" t="s">
        <v>17</v>
      </c>
      <c r="B66" s="10">
        <f>'m-ovoda '!B13</f>
        <v>0</v>
      </c>
      <c r="C66" s="9"/>
      <c r="D66" s="9"/>
      <c r="E66" s="250"/>
    </row>
    <row r="67" spans="1:5" ht="15" customHeight="1">
      <c r="A67" s="32" t="s">
        <v>527</v>
      </c>
      <c r="B67" s="10">
        <f>'m-Teréz A '!B13</f>
        <v>400</v>
      </c>
      <c r="C67" s="9">
        <v>880</v>
      </c>
      <c r="D67" s="9">
        <v>393</v>
      </c>
      <c r="E67" s="250">
        <f t="shared" si="0"/>
        <v>44.65909090909091</v>
      </c>
    </row>
    <row r="68" spans="1:5" ht="15" customHeight="1">
      <c r="A68" s="32" t="s">
        <v>969</v>
      </c>
      <c r="B68" s="10">
        <f>'m-Festetics'!B13</f>
        <v>200</v>
      </c>
      <c r="C68" s="9">
        <v>200</v>
      </c>
      <c r="D68" s="9">
        <v>200</v>
      </c>
      <c r="E68" s="250">
        <f t="shared" si="0"/>
        <v>100</v>
      </c>
    </row>
    <row r="69" spans="1:5" ht="15" customHeight="1">
      <c r="A69" s="32" t="s">
        <v>528</v>
      </c>
      <c r="B69" s="35">
        <f>SUM(B63:B68)</f>
        <v>1600</v>
      </c>
      <c r="C69" s="35">
        <f>SUM(C63:C68)</f>
        <v>4924</v>
      </c>
      <c r="D69" s="35">
        <f>SUM(D63:D68)</f>
        <v>3432</v>
      </c>
      <c r="E69" s="250">
        <f t="shared" si="0"/>
        <v>69.69943135662064</v>
      </c>
    </row>
    <row r="70" spans="1:5" ht="15" customHeight="1">
      <c r="A70" s="33" t="s">
        <v>740</v>
      </c>
      <c r="B70" s="11">
        <f>SUM(B55:B60)+B69</f>
        <v>350071</v>
      </c>
      <c r="C70" s="11">
        <f>SUM(C55:C60)+C69</f>
        <v>564594</v>
      </c>
      <c r="D70" s="11">
        <f>SUM(D55:D60)+D69</f>
        <v>29938</v>
      </c>
      <c r="E70" s="250">
        <f t="shared" si="0"/>
        <v>5.3025714052930075</v>
      </c>
    </row>
    <row r="71" spans="1:5" ht="6" customHeight="1">
      <c r="A71" s="33"/>
      <c r="B71" s="11"/>
      <c r="E71" s="250"/>
    </row>
    <row r="72" spans="1:5" s="8" customFormat="1" ht="15" customHeight="1">
      <c r="A72" s="31" t="s">
        <v>341</v>
      </c>
      <c r="B72" s="11"/>
      <c r="E72" s="250"/>
    </row>
    <row r="73" spans="1:5" ht="15" customHeight="1">
      <c r="A73" s="32" t="s">
        <v>642</v>
      </c>
      <c r="B73" s="10">
        <v>258575</v>
      </c>
      <c r="C73" s="9">
        <v>268816</v>
      </c>
      <c r="D73" s="9">
        <v>113784</v>
      </c>
      <c r="E73" s="250">
        <f t="shared" si="0"/>
        <v>42.32783762871258</v>
      </c>
    </row>
    <row r="74" spans="1:5" ht="15" customHeight="1">
      <c r="A74" s="32" t="s">
        <v>643</v>
      </c>
      <c r="B74" s="10">
        <v>76364</v>
      </c>
      <c r="C74" s="9">
        <v>79573</v>
      </c>
      <c r="D74" s="9">
        <v>32008</v>
      </c>
      <c r="E74" s="250">
        <f t="shared" si="0"/>
        <v>40.224699332688225</v>
      </c>
    </row>
    <row r="75" spans="1:5" ht="15" customHeight="1">
      <c r="A75" s="32" t="s">
        <v>644</v>
      </c>
      <c r="B75" s="10">
        <v>241830</v>
      </c>
      <c r="C75" s="9">
        <v>259578</v>
      </c>
      <c r="D75" s="9">
        <v>91594</v>
      </c>
      <c r="E75" s="250">
        <f t="shared" si="0"/>
        <v>35.28573299740348</v>
      </c>
    </row>
    <row r="76" spans="1:5" ht="15" customHeight="1">
      <c r="A76" s="32" t="s">
        <v>645</v>
      </c>
      <c r="B76" s="10">
        <v>51431</v>
      </c>
      <c r="C76" s="9">
        <v>51505</v>
      </c>
      <c r="D76" s="9">
        <v>26331</v>
      </c>
      <c r="E76" s="250">
        <f t="shared" si="0"/>
        <v>51.12319192311426</v>
      </c>
    </row>
    <row r="77" spans="1:5" ht="15" customHeight="1">
      <c r="A77" s="32" t="s">
        <v>646</v>
      </c>
      <c r="B77" s="10">
        <v>77955</v>
      </c>
      <c r="C77" s="9">
        <v>77521</v>
      </c>
      <c r="D77" s="9">
        <v>60686</v>
      </c>
      <c r="E77" s="250">
        <f t="shared" si="0"/>
        <v>78.28330387894893</v>
      </c>
    </row>
    <row r="78" spans="1:5" ht="15" customHeight="1">
      <c r="A78" s="32" t="s">
        <v>647</v>
      </c>
      <c r="B78" s="10"/>
      <c r="C78" s="9"/>
      <c r="D78" s="9"/>
      <c r="E78" s="250"/>
    </row>
    <row r="79" spans="1:5" ht="15" customHeight="1">
      <c r="A79" s="32" t="s">
        <v>648</v>
      </c>
      <c r="B79" s="162">
        <v>34635</v>
      </c>
      <c r="C79" s="9">
        <v>34815</v>
      </c>
      <c r="D79" s="9">
        <v>16044</v>
      </c>
      <c r="E79" s="250">
        <f aca="true" t="shared" si="1" ref="E79:E100">D79/C79*100</f>
        <v>46.08358466178372</v>
      </c>
    </row>
    <row r="80" spans="1:5" ht="15" customHeight="1">
      <c r="A80" s="102" t="s">
        <v>741</v>
      </c>
      <c r="B80" s="35">
        <f>SUM(B73:B79)</f>
        <v>740790</v>
      </c>
      <c r="C80" s="35">
        <f>SUM(C73:C79)</f>
        <v>771808</v>
      </c>
      <c r="D80" s="35">
        <f>SUM(D73:D79)</f>
        <v>340447</v>
      </c>
      <c r="E80" s="250">
        <f t="shared" si="1"/>
        <v>44.11032277457606</v>
      </c>
    </row>
    <row r="81" spans="1:5" ht="15" customHeight="1">
      <c r="A81" s="32" t="s">
        <v>12</v>
      </c>
      <c r="B81" s="10"/>
      <c r="C81" s="124"/>
      <c r="E81" s="250"/>
    </row>
    <row r="82" spans="1:5" ht="15" customHeight="1">
      <c r="A82" s="32" t="s">
        <v>14</v>
      </c>
      <c r="B82" s="10">
        <f>'m-gamesz '!B24</f>
        <v>236962</v>
      </c>
      <c r="C82" s="9">
        <v>217819</v>
      </c>
      <c r="D82" s="9">
        <v>103050</v>
      </c>
      <c r="E82" s="250">
        <f t="shared" si="1"/>
        <v>47.309922458555036</v>
      </c>
    </row>
    <row r="83" spans="1:5" ht="15" customHeight="1">
      <c r="A83" s="32" t="s">
        <v>15</v>
      </c>
      <c r="B83" s="10">
        <f>'m-Bibó '!B23</f>
        <v>132071</v>
      </c>
      <c r="C83" s="9">
        <v>136707</v>
      </c>
      <c r="D83" s="9">
        <v>67783</v>
      </c>
      <c r="E83" s="250">
        <f t="shared" si="1"/>
        <v>49.582684134682204</v>
      </c>
    </row>
    <row r="84" spans="1:5" ht="15" customHeight="1">
      <c r="A84" s="32" t="s">
        <v>16</v>
      </c>
      <c r="B84" s="10">
        <f>'m-Illyés '!B23</f>
        <v>248188</v>
      </c>
      <c r="C84" s="9">
        <v>255216</v>
      </c>
      <c r="D84" s="9">
        <v>131685</v>
      </c>
      <c r="E84" s="250">
        <f t="shared" si="1"/>
        <v>51.597470378032725</v>
      </c>
    </row>
    <row r="85" spans="1:5" ht="15" customHeight="1">
      <c r="A85" s="32" t="s">
        <v>17</v>
      </c>
      <c r="B85" s="10">
        <f>'m-ovoda '!B23</f>
        <v>101613</v>
      </c>
      <c r="C85" s="9">
        <v>104666</v>
      </c>
      <c r="D85" s="9">
        <v>53537</v>
      </c>
      <c r="E85" s="250">
        <f t="shared" si="1"/>
        <v>51.15032579825349</v>
      </c>
    </row>
    <row r="86" spans="1:5" ht="15" customHeight="1">
      <c r="A86" s="32" t="s">
        <v>527</v>
      </c>
      <c r="B86" s="10">
        <f>'m-Teréz A '!B23</f>
        <v>110622</v>
      </c>
      <c r="C86" s="9">
        <v>114825</v>
      </c>
      <c r="D86" s="9">
        <v>53602</v>
      </c>
      <c r="E86" s="250">
        <f t="shared" si="1"/>
        <v>46.681471804920534</v>
      </c>
    </row>
    <row r="87" spans="1:5" ht="15" customHeight="1">
      <c r="A87" s="32" t="s">
        <v>969</v>
      </c>
      <c r="B87" s="10">
        <f>'m-Festetics'!B23</f>
        <v>58587</v>
      </c>
      <c r="C87" s="9">
        <v>61052</v>
      </c>
      <c r="D87" s="9">
        <v>27459</v>
      </c>
      <c r="E87" s="250">
        <f t="shared" si="1"/>
        <v>44.97641354910568</v>
      </c>
    </row>
    <row r="88" spans="1:5" ht="15" customHeight="1">
      <c r="A88" s="32" t="s">
        <v>18</v>
      </c>
      <c r="B88" s="173">
        <f>SUM(B82:B87)</f>
        <v>888043</v>
      </c>
      <c r="C88" s="173">
        <f>SUM(C82:C87)</f>
        <v>890285</v>
      </c>
      <c r="D88" s="173">
        <f>SUM(D82:D87)</f>
        <v>437116</v>
      </c>
      <c r="E88" s="250">
        <f t="shared" si="1"/>
        <v>49.09843477088797</v>
      </c>
    </row>
    <row r="89" spans="1:5" ht="15" customHeight="1">
      <c r="A89" s="31" t="s">
        <v>773</v>
      </c>
      <c r="B89" s="11">
        <f>B80+B88</f>
        <v>1628833</v>
      </c>
      <c r="C89" s="11">
        <f>C80+C88</f>
        <v>1662093</v>
      </c>
      <c r="D89" s="11">
        <f>D80+D88</f>
        <v>777563</v>
      </c>
      <c r="E89" s="250">
        <f t="shared" si="1"/>
        <v>46.78215960238085</v>
      </c>
    </row>
    <row r="90" spans="1:5" ht="15" customHeight="1">
      <c r="A90" s="31" t="s">
        <v>649</v>
      </c>
      <c r="B90" s="11">
        <f>B70+B89</f>
        <v>1978904</v>
      </c>
      <c r="C90" s="11">
        <f>C70+C89</f>
        <v>2226687</v>
      </c>
      <c r="D90" s="11">
        <f>D70+D89</f>
        <v>807501</v>
      </c>
      <c r="E90" s="250">
        <f t="shared" si="1"/>
        <v>36.264683810522094</v>
      </c>
    </row>
    <row r="91" spans="1:5" ht="8.25" customHeight="1">
      <c r="A91" s="31"/>
      <c r="B91" s="11"/>
      <c r="E91" s="250"/>
    </row>
    <row r="92" spans="1:5" ht="15" customHeight="1">
      <c r="A92" s="33" t="s">
        <v>154</v>
      </c>
      <c r="B92" s="11"/>
      <c r="E92" s="250"/>
    </row>
    <row r="93" spans="1:5" ht="15" customHeight="1">
      <c r="A93" s="41" t="s">
        <v>21</v>
      </c>
      <c r="B93" s="10"/>
      <c r="E93" s="250"/>
    </row>
    <row r="94" spans="1:5" ht="15" customHeight="1">
      <c r="A94" s="32" t="s">
        <v>742</v>
      </c>
      <c r="B94" s="10">
        <v>37500</v>
      </c>
      <c r="C94" s="1">
        <v>37500</v>
      </c>
      <c r="E94" s="250">
        <f t="shared" si="1"/>
        <v>0</v>
      </c>
    </row>
    <row r="95" spans="1:5" ht="15" customHeight="1">
      <c r="A95" s="32" t="s">
        <v>975</v>
      </c>
      <c r="B95" s="10"/>
      <c r="E95" s="250"/>
    </row>
    <row r="96" spans="1:5" s="8" customFormat="1" ht="16.5" customHeight="1">
      <c r="A96" s="31" t="s">
        <v>976</v>
      </c>
      <c r="B96" s="11">
        <f>SUM(B94:B95)</f>
        <v>37500</v>
      </c>
      <c r="C96" s="11">
        <f>SUM(C94:C95)</f>
        <v>37500</v>
      </c>
      <c r="D96" s="11">
        <f>SUM(D94:D95)</f>
        <v>0</v>
      </c>
      <c r="E96" s="250">
        <f t="shared" si="1"/>
        <v>0</v>
      </c>
    </row>
    <row r="97" spans="1:5" s="8" customFormat="1" ht="16.5" customHeight="1">
      <c r="A97" s="31"/>
      <c r="B97" s="11"/>
      <c r="C97" s="11"/>
      <c r="D97" s="11"/>
      <c r="E97" s="250"/>
    </row>
    <row r="98" spans="1:5" s="8" customFormat="1" ht="15" customHeight="1">
      <c r="A98" s="31" t="s">
        <v>155</v>
      </c>
      <c r="B98" s="11">
        <v>876000</v>
      </c>
      <c r="C98" s="11">
        <v>654487</v>
      </c>
      <c r="D98" s="11"/>
      <c r="E98" s="250">
        <f t="shared" si="1"/>
        <v>0</v>
      </c>
    </row>
    <row r="99" spans="1:5" s="8" customFormat="1" ht="13.5" customHeight="1">
      <c r="A99" s="31" t="s">
        <v>156</v>
      </c>
      <c r="B99" s="11"/>
      <c r="D99" s="8">
        <v>5480</v>
      </c>
      <c r="E99" s="250"/>
    </row>
    <row r="100" spans="1:5" s="8" customFormat="1" ht="15" customHeight="1">
      <c r="A100" s="33" t="s">
        <v>650</v>
      </c>
      <c r="B100" s="11">
        <f>B90+B96+B98</f>
        <v>2892404</v>
      </c>
      <c r="C100" s="11">
        <f>C90+C96+C98</f>
        <v>2918674</v>
      </c>
      <c r="D100" s="11">
        <f>D90+D96+D99</f>
        <v>812981</v>
      </c>
      <c r="E100" s="250">
        <f t="shared" si="1"/>
        <v>27.854464047714817</v>
      </c>
    </row>
    <row r="102" ht="15" customHeight="1">
      <c r="B102" s="9"/>
    </row>
  </sheetData>
  <mergeCells count="11">
    <mergeCell ref="B8:B9"/>
    <mergeCell ref="A1:E1"/>
    <mergeCell ref="C8:C9"/>
    <mergeCell ref="D8:D9"/>
    <mergeCell ref="E8:E9"/>
    <mergeCell ref="A2:E2"/>
    <mergeCell ref="A3:E3"/>
    <mergeCell ref="A4:E4"/>
    <mergeCell ref="A5:E5"/>
    <mergeCell ref="A6:E6"/>
    <mergeCell ref="A8:A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1"/>
  </sheetPr>
  <dimension ref="A1:E52"/>
  <sheetViews>
    <sheetView workbookViewId="0" topLeftCell="A13">
      <selection activeCell="I47" sqref="I47"/>
    </sheetView>
  </sheetViews>
  <sheetFormatPr defaultColWidth="9.140625" defaultRowHeight="12.75"/>
  <cols>
    <col min="1" max="1" width="51.7109375" style="26" customWidth="1"/>
    <col min="2" max="2" width="11.421875" style="27" customWidth="1"/>
    <col min="3" max="3" width="13.28125" style="27" customWidth="1"/>
    <col min="4" max="4" width="11.421875" style="27" bestFit="1" customWidth="1"/>
    <col min="5" max="5" width="8.140625" style="27" customWidth="1"/>
    <col min="6" max="16384" width="9.140625" style="27" customWidth="1"/>
  </cols>
  <sheetData>
    <row r="1" spans="3:5" ht="15.75">
      <c r="C1" s="317" t="s">
        <v>820</v>
      </c>
      <c r="D1" s="317"/>
      <c r="E1" s="317"/>
    </row>
    <row r="2" spans="1:5" ht="15.75">
      <c r="A2" s="316" t="s">
        <v>436</v>
      </c>
      <c r="B2" s="316"/>
      <c r="C2" s="316"/>
      <c r="D2" s="316"/>
      <c r="E2" s="316"/>
    </row>
    <row r="3" spans="1:5" ht="15.75">
      <c r="A3" s="316" t="s">
        <v>821</v>
      </c>
      <c r="B3" s="316"/>
      <c r="C3" s="316"/>
      <c r="D3" s="316"/>
      <c r="E3" s="316"/>
    </row>
    <row r="4" spans="1:5" ht="15.75">
      <c r="A4" s="316" t="s">
        <v>125</v>
      </c>
      <c r="B4" s="316"/>
      <c r="C4" s="316"/>
      <c r="D4" s="316"/>
      <c r="E4" s="316"/>
    </row>
    <row r="5" spans="1:5" ht="15.75">
      <c r="A5" s="316" t="s">
        <v>81</v>
      </c>
      <c r="B5" s="316"/>
      <c r="C5" s="316"/>
      <c r="D5" s="316"/>
      <c r="E5" s="316"/>
    </row>
    <row r="7" spans="1:5" ht="15.75">
      <c r="A7" s="111" t="s">
        <v>941</v>
      </c>
      <c r="B7" s="130" t="s">
        <v>517</v>
      </c>
      <c r="C7" s="131" t="s">
        <v>518</v>
      </c>
      <c r="D7" s="130" t="s">
        <v>520</v>
      </c>
      <c r="E7" s="130" t="s">
        <v>128</v>
      </c>
    </row>
    <row r="8" spans="1:4" ht="15.75">
      <c r="A8" s="112" t="s">
        <v>82</v>
      </c>
      <c r="B8" s="113"/>
      <c r="C8" s="113"/>
      <c r="D8" s="113"/>
    </row>
    <row r="9" spans="1:5" s="115" customFormat="1" ht="15.75">
      <c r="A9" s="114" t="s">
        <v>83</v>
      </c>
      <c r="B9" s="29">
        <f>'m-gamesz '!B9+'m-Bibó '!B8+'m-Illyés '!B8+'m-ovoda '!B8+'m-Teréz A '!B8+'m-Festetics'!B8</f>
        <v>3432</v>
      </c>
      <c r="C9" s="29">
        <f>'m-gamesz '!C9+'m-Bibó '!C8+'m-Illyés '!C8+'m-ovoda '!C8+'m-Teréz A '!C8+'m-Festetics'!C8</f>
        <v>6756</v>
      </c>
      <c r="D9" s="29">
        <f>'m-gamesz '!D9+'m-Bibó '!D8+'m-Illyés '!D8+'m-ovoda '!D8+'m-Teréz A '!D8+'m-Festetics'!D8</f>
        <v>3432</v>
      </c>
      <c r="E9" s="259">
        <f>D9/C9*100</f>
        <v>50.799289520426285</v>
      </c>
    </row>
    <row r="10" spans="1:5" s="115" customFormat="1" ht="15.75">
      <c r="A10" s="25" t="s">
        <v>84</v>
      </c>
      <c r="B10" s="28">
        <f>'m-gamesz '!B10+'m-Bibó '!B9+'m-Illyés '!B9+'m-ovoda '!B9+'m-Teréz A '!B9+'m-Festetics'!B9</f>
        <v>0</v>
      </c>
      <c r="C10" s="28">
        <f>'m-gamesz '!C10+'m-Bibó '!C9+'m-Illyés '!C9+'m-ovoda '!C9+'m-Teréz A '!C9+'m-Festetics'!C9</f>
        <v>0</v>
      </c>
      <c r="D10" s="28">
        <f>'m-gamesz '!D10+'m-Bibó '!D9+'m-Illyés '!D9+'m-ovoda '!D9+'m-Teréz A '!D9+'m-Festetics'!D9</f>
        <v>0</v>
      </c>
      <c r="E10" s="258"/>
    </row>
    <row r="11" spans="1:5" s="115" customFormat="1" ht="15.75">
      <c r="A11" s="25" t="s">
        <v>85</v>
      </c>
      <c r="B11" s="28">
        <f>'m-gamesz '!B11+'m-Bibó '!B10+'m-Illyés '!B10+'m-ovoda '!B10+'m-Teréz A '!B10+'m-Festetics'!B10</f>
        <v>1600</v>
      </c>
      <c r="C11" s="28">
        <f>'m-gamesz '!C11+'m-Bibó '!C10+'m-Illyés '!C10+'m-ovoda '!C10+'m-Teréz A '!C10+'m-Festetics'!C10</f>
        <v>4924</v>
      </c>
      <c r="D11" s="28">
        <f>'m-gamesz '!D11+'m-Bibó '!D10+'m-Illyés '!D10+'m-ovoda '!D10+'m-Teréz A '!D10+'m-Festetics'!D10</f>
        <v>3432</v>
      </c>
      <c r="E11" s="258">
        <f aca="true" t="shared" si="0" ref="E11:E51">D11/C11*100</f>
        <v>69.69943135662064</v>
      </c>
    </row>
    <row r="12" spans="1:5" s="115" customFormat="1" ht="15.75">
      <c r="A12" s="25" t="s">
        <v>86</v>
      </c>
      <c r="B12" s="28">
        <f>'m-gamesz '!B12+'m-Bibó '!B11+'m-Illyés '!B11+'m-ovoda '!B11+'m-Teréz A '!B11+'m-Festetics'!B11</f>
        <v>0</v>
      </c>
      <c r="C12" s="28">
        <f>'m-gamesz '!C12+'m-Bibó '!C11+'m-Illyés '!C11+'m-ovoda '!C11+'m-Teréz A '!C11+'m-Festetics'!C11</f>
        <v>0</v>
      </c>
      <c r="D12" s="28">
        <f>'m-gamesz '!D12+'m-Bibó '!D11+'m-Illyés '!D11+'m-ovoda '!D11+'m-Teréz A '!D11+'m-Festetics'!D11</f>
        <v>0</v>
      </c>
      <c r="E12" s="258"/>
    </row>
    <row r="13" spans="1:5" s="115" customFormat="1" ht="15.75">
      <c r="A13" s="25" t="s">
        <v>87</v>
      </c>
      <c r="B13" s="28">
        <f>'m-gamesz '!B13+'m-Bibó '!B12+'m-Illyés '!B12+'m-ovoda '!B12+'m-Teréz A '!B12+'m-Festetics'!B12</f>
        <v>0</v>
      </c>
      <c r="C13" s="28">
        <f>'m-gamesz '!C13+'m-Bibó '!C12+'m-Illyés '!C12+'m-ovoda '!C12+'m-Teréz A '!C12+'m-Festetics'!C12</f>
        <v>0</v>
      </c>
      <c r="D13" s="28">
        <f>'m-gamesz '!D13+'m-Bibó '!D12+'m-Illyés '!D12+'m-ovoda '!D12+'m-Teréz A '!D12+'m-Festetics'!D12</f>
        <v>0</v>
      </c>
      <c r="E13" s="258"/>
    </row>
    <row r="14" spans="1:5" s="115" customFormat="1" ht="15.75">
      <c r="A14" s="25" t="s">
        <v>88</v>
      </c>
      <c r="B14" s="28">
        <f>'m-gamesz '!B14+'m-Bibó '!B13+'m-Illyés '!B13+'m-ovoda '!B13+'m-Teréz A '!B13+'m-Festetics'!B13</f>
        <v>1600</v>
      </c>
      <c r="C14" s="28">
        <f>'m-gamesz '!C14+'m-Bibó '!C13+'m-Illyés '!C13+'m-ovoda '!C13+'m-Teréz A '!C13+'m-Festetics'!C13</f>
        <v>4924</v>
      </c>
      <c r="D14" s="28">
        <f>'m-gamesz '!D14+'m-Bibó '!D13+'m-Illyés '!D13+'m-ovoda '!D13+'m-Teréz A '!D13+'m-Festetics'!D13</f>
        <v>3432</v>
      </c>
      <c r="E14" s="258">
        <f t="shared" si="0"/>
        <v>69.69943135662064</v>
      </c>
    </row>
    <row r="15" spans="1:5" s="115" customFormat="1" ht="15.75">
      <c r="A15" s="114" t="s">
        <v>89</v>
      </c>
      <c r="B15" s="29">
        <f>'m-gamesz '!B15+'m-Bibó '!B14+'m-Illyés '!B14+'m-ovoda '!B14+'m-Teréz A '!B14+'m-Festetics'!B14</f>
        <v>1600</v>
      </c>
      <c r="C15" s="29">
        <f>'m-gamesz '!C15+'m-Bibó '!C14+'m-Illyés '!C14+'m-ovoda '!C14+'m-Teréz A '!C14+'m-Festetics'!C14</f>
        <v>4924</v>
      </c>
      <c r="D15" s="29">
        <f>'m-gamesz '!D15+'m-Bibó '!D14+'m-Illyés '!D14+'m-ovoda '!D14+'m-Teréz A '!D14+'m-Festetics'!D14</f>
        <v>3432</v>
      </c>
      <c r="E15" s="259">
        <f t="shared" si="0"/>
        <v>69.69943135662064</v>
      </c>
    </row>
    <row r="16" spans="1:5" s="115" customFormat="1" ht="15.75">
      <c r="A16" s="25" t="s">
        <v>90</v>
      </c>
      <c r="B16" s="28">
        <f>'m-gamesz '!B16+'m-Bibó '!B15+'m-Illyés '!B15+'m-ovoda '!B15+'m-Teréz A '!B15+'m-Festetics'!B15</f>
        <v>0</v>
      </c>
      <c r="C16" s="28">
        <f>'m-gamesz '!C16+'m-Bibó '!C15+'m-Illyés '!C15+'m-ovoda '!C15+'m-Teréz A '!C15+'m-Festetics'!C15</f>
        <v>0</v>
      </c>
      <c r="D16" s="28">
        <f>'m-gamesz '!D16+'m-Bibó '!D15+'m-Illyés '!D15+'m-ovoda '!D15+'m-Teréz A '!D15+'m-Festetics'!D15</f>
        <v>0</v>
      </c>
      <c r="E16" s="258"/>
    </row>
    <row r="17" spans="1:5" s="115" customFormat="1" ht="15.75">
      <c r="A17" s="25" t="s">
        <v>91</v>
      </c>
      <c r="B17" s="28">
        <f>'m-gamesz '!B17+'m-Bibó '!B16+'m-Illyés '!B16+'m-ovoda '!B16+'m-Teréz A '!B16+'m-Festetics'!B16</f>
        <v>1832</v>
      </c>
      <c r="C17" s="28">
        <f>'m-gamesz '!C17+'m-Bibó '!C16+'m-Illyés '!C16+'m-ovoda '!C16+'m-Teréz A '!C16+'m-Festetics'!C16</f>
        <v>1832</v>
      </c>
      <c r="D17" s="28">
        <f>'m-gamesz '!D17+'m-Bibó '!D16+'m-Illyés '!D16+'m-ovoda '!D16+'m-Teréz A '!D16+'m-Festetics'!D16</f>
        <v>0</v>
      </c>
      <c r="E17" s="258">
        <f t="shared" si="0"/>
        <v>0</v>
      </c>
    </row>
    <row r="18" spans="1:5" s="115" customFormat="1" ht="15.75">
      <c r="A18" s="114" t="s">
        <v>691</v>
      </c>
      <c r="B18" s="29">
        <f>'m-gamesz '!B18+'m-Bibó '!B17+'m-Illyés '!B17+'m-ovoda '!B17+'m-Teréz A '!B17+'m-Festetics'!B17</f>
        <v>1046060</v>
      </c>
      <c r="C18" s="29">
        <f>'m-gamesz '!C18+'m-Bibó '!C17+'m-Illyés '!C17+'m-ovoda '!C17+'m-Teréz A '!C17+'m-Festetics'!C17</f>
        <v>1094302</v>
      </c>
      <c r="D18" s="29">
        <f>'m-gamesz '!D18+'m-Bibó '!D17+'m-Illyés '!D17+'m-ovoda '!D17+'m-Teréz A '!D17+'m-Festetics'!D17</f>
        <v>548115</v>
      </c>
      <c r="E18" s="259">
        <f t="shared" si="0"/>
        <v>50.088092683738125</v>
      </c>
    </row>
    <row r="19" spans="1:5" s="115" customFormat="1" ht="15.75">
      <c r="A19" s="25" t="s">
        <v>692</v>
      </c>
      <c r="B19" s="28">
        <f>'m-gamesz '!B19+'m-Bibó '!B18+'m-Illyés '!B18+'m-ovoda '!B18+'m-Teréz A '!B18+'m-Festetics'!B18</f>
        <v>136675</v>
      </c>
      <c r="C19" s="28">
        <f>'m-gamesz '!C19+'m-Bibó '!C18+'m-Illyés '!C18+'m-ovoda '!C18+'m-Teréz A '!C18+'m-Festetics'!C18</f>
        <v>182675</v>
      </c>
      <c r="D19" s="28">
        <f>'m-gamesz '!D19+'m-Bibó '!D18+'m-Illyés '!D18+'m-ovoda '!D18+'m-Teréz A '!D18+'m-Festetics'!D18</f>
        <v>101763</v>
      </c>
      <c r="E19" s="258">
        <f t="shared" si="0"/>
        <v>55.70713014917202</v>
      </c>
    </row>
    <row r="20" spans="1:5" s="115" customFormat="1" ht="15.75">
      <c r="A20" s="25" t="s">
        <v>693</v>
      </c>
      <c r="B20" s="28">
        <f>'m-gamesz '!B20+'m-Bibó '!B19+'m-Illyés '!B19+'m-ovoda '!B19+'m-Teréz A '!B19+'m-Festetics'!B19</f>
        <v>0</v>
      </c>
      <c r="C20" s="28">
        <f>'m-gamesz '!C20+'m-Bibó '!C19+'m-Illyés '!C19+'m-ovoda '!C19+'m-Teréz A '!C19+'m-Festetics'!C19</f>
        <v>0</v>
      </c>
      <c r="D20" s="28">
        <f>'m-gamesz '!D20+'m-Bibó '!D19+'m-Illyés '!D19+'m-ovoda '!D19+'m-Teréz A '!D19+'m-Festetics'!D19</f>
        <v>0</v>
      </c>
      <c r="E20" s="258"/>
    </row>
    <row r="21" spans="1:5" s="115" customFormat="1" ht="15.75">
      <c r="A21" s="25" t="s">
        <v>694</v>
      </c>
      <c r="B21" s="28">
        <f>'m-gamesz '!B21+'m-Bibó '!B20+'m-Illyés '!B20+'m-ovoda '!B20+'m-Teréz A '!B20+'m-Festetics'!B20</f>
        <v>909385</v>
      </c>
      <c r="C21" s="28">
        <f>'m-gamesz '!C21+'m-Bibó '!C20+'m-Illyés '!C20+'m-ovoda '!C20+'m-Teréz A '!C20+'m-Festetics'!C20</f>
        <v>911627</v>
      </c>
      <c r="D21" s="28">
        <f>'m-gamesz '!D21+'m-Bibó '!D20+'m-Illyés '!D20+'m-ovoda '!D20+'m-Teréz A '!D20+'m-Festetics'!D20</f>
        <v>446352</v>
      </c>
      <c r="E21" s="258">
        <f t="shared" si="0"/>
        <v>48.962130344976615</v>
      </c>
    </row>
    <row r="22" spans="1:5" s="115" customFormat="1" ht="15.75">
      <c r="A22" s="25" t="s">
        <v>695</v>
      </c>
      <c r="B22" s="28">
        <f>'m-gamesz '!B22+'m-Bibó '!B21+'m-Illyés '!B21+'m-ovoda '!B21+'m-Teréz A '!B21+'m-Festetics'!B21</f>
        <v>18867</v>
      </c>
      <c r="C22" s="28">
        <f>'m-gamesz '!C22+'m-Bibó '!C21+'m-Illyés '!C21+'m-ovoda '!C21+'m-Teréz A '!C21+'m-Festetics'!C21</f>
        <v>18867</v>
      </c>
      <c r="D22" s="28">
        <f>'m-gamesz '!D22+'m-Bibó '!D21+'m-Illyés '!D21+'m-ovoda '!D21+'m-Teréz A '!D21+'m-Festetics'!D21</f>
        <v>8019</v>
      </c>
      <c r="E22" s="258">
        <f t="shared" si="0"/>
        <v>42.50278263634918</v>
      </c>
    </row>
    <row r="23" spans="1:5" s="115" customFormat="1" ht="15.75">
      <c r="A23" s="25" t="s">
        <v>696</v>
      </c>
      <c r="B23" s="28">
        <f>'m-gamesz '!B23+'m-Bibó '!B22+'m-Illyés '!B22+'m-ovoda '!B22+'m-Teréz A '!B22+'m-Festetics'!B22</f>
        <v>2475</v>
      </c>
      <c r="C23" s="28">
        <f>'m-gamesz '!C23+'m-Bibó '!C22+'m-Illyés '!C22+'m-ovoda '!C22+'m-Teréz A '!C22+'m-Festetics'!C22</f>
        <v>2475</v>
      </c>
      <c r="D23" s="28">
        <f>'m-gamesz '!D23+'m-Bibó '!D22+'m-Illyés '!D22+'m-ovoda '!D22+'m-Teréz A '!D22+'m-Festetics'!D22</f>
        <v>1217</v>
      </c>
      <c r="E23" s="258">
        <f t="shared" si="0"/>
        <v>49.17171717171717</v>
      </c>
    </row>
    <row r="24" spans="1:5" s="115" customFormat="1" ht="15.75">
      <c r="A24" s="25" t="s">
        <v>697</v>
      </c>
      <c r="B24" s="28">
        <f>'m-gamesz '!B24+'m-Bibó '!B23+'m-Illyés '!B23+'m-ovoda '!B23+'m-Teréz A '!B23+'m-Festetics'!B23</f>
        <v>888043</v>
      </c>
      <c r="C24" s="28">
        <f>'m-gamesz '!C24+'m-Bibó '!C23+'m-Illyés '!C23+'m-ovoda '!C23+'m-Teréz A '!C23+'m-Festetics'!C23</f>
        <v>890285</v>
      </c>
      <c r="D24" s="28">
        <f>'m-gamesz '!D24+'m-Bibó '!D23+'m-Illyés '!D23+'m-ovoda '!D23+'m-Teréz A '!D23+'m-Festetics'!D23</f>
        <v>437116</v>
      </c>
      <c r="E24" s="258">
        <f t="shared" si="0"/>
        <v>49.09843477088797</v>
      </c>
    </row>
    <row r="25" spans="1:5" s="115" customFormat="1" ht="15.75">
      <c r="A25" s="25" t="s">
        <v>698</v>
      </c>
      <c r="B25" s="28">
        <f>'m-gamesz '!B25+'m-Bibó '!B24+'m-Illyés '!B24+'m-ovoda '!B24+'m-Teréz A '!B24+'m-Festetics'!B24</f>
        <v>278746</v>
      </c>
      <c r="C25" s="28">
        <f>'m-gamesz '!C25+'m-Bibó '!C24+'m-Illyés '!C24+'m-ovoda '!C24+'m-Teréz A '!C24+'m-Festetics'!C24</f>
        <v>280337</v>
      </c>
      <c r="D25" s="28">
        <f>'m-gamesz '!D25+'m-Bibó '!D24+'m-Illyés '!D24+'m-ovoda '!D24+'m-Teréz A '!D24+'m-Festetics'!D24</f>
        <v>151383</v>
      </c>
      <c r="E25" s="258">
        <f t="shared" si="0"/>
        <v>54.00036384779747</v>
      </c>
    </row>
    <row r="26" spans="1:5" s="115" customFormat="1" ht="15.75">
      <c r="A26" s="116" t="s">
        <v>699</v>
      </c>
      <c r="B26" s="28">
        <f>'m-gamesz '!B26+'m-Bibó '!B25+'m-Illyés '!B25+'m-ovoda '!B25+'m-Teréz A '!B25+'m-Festetics'!B25</f>
        <v>38951</v>
      </c>
      <c r="C26" s="28">
        <f>'m-gamesz '!C26+'m-Bibó '!C25+'m-Illyés '!C25+'m-ovoda '!C25+'m-Teréz A '!C25+'m-Festetics'!C25</f>
        <v>38951</v>
      </c>
      <c r="D26" s="28">
        <f>'m-gamesz '!D26+'m-Bibó '!D25+'m-Illyés '!D25+'m-ovoda '!D25+'m-Teréz A '!D25+'m-Festetics'!D25</f>
        <v>19475</v>
      </c>
      <c r="E26" s="258">
        <f t="shared" si="0"/>
        <v>49.99871633590922</v>
      </c>
    </row>
    <row r="27" spans="1:5" s="115" customFormat="1" ht="15.75">
      <c r="A27" s="25" t="s">
        <v>700</v>
      </c>
      <c r="B27" s="28">
        <f>'m-gamesz '!B27+'m-Bibó '!B26+'m-Illyés '!B26+'m-ovoda '!B26+'m-Teréz A '!B26+'m-Festetics'!B26</f>
        <v>570346</v>
      </c>
      <c r="C27" s="28">
        <f>'m-gamesz '!C27+'m-Bibó '!C26+'m-Illyés '!C26+'m-ovoda '!C26+'m-Teréz A '!C26+'m-Festetics'!C26</f>
        <v>570997</v>
      </c>
      <c r="D27" s="28">
        <f>'m-gamesz '!D27+'m-Bibó '!D26+'m-Illyés '!D26+'m-ovoda '!D26+'m-Teréz A '!D26+'m-Festetics'!D26</f>
        <v>266258</v>
      </c>
      <c r="E27" s="258">
        <f t="shared" si="0"/>
        <v>46.63036758511866</v>
      </c>
    </row>
    <row r="28" spans="1:5" s="115" customFormat="1" ht="15.75">
      <c r="A28" s="114" t="s">
        <v>701</v>
      </c>
      <c r="B28" s="29">
        <f>'m-gamesz '!B28+'m-Bibó '!B27+'m-Illyés '!B27+'m-ovoda '!B27+'m-Teréz A '!B27+'m-Festetics'!B27</f>
        <v>1047660</v>
      </c>
      <c r="C28" s="29">
        <f>'m-gamesz '!C28+'m-Bibó '!C27+'m-Illyés '!C27+'m-ovoda '!C27+'m-Teréz A '!C27+'m-Festetics'!C27</f>
        <v>1099226</v>
      </c>
      <c r="D28" s="29">
        <f>'m-gamesz '!D28+'m-Bibó '!D27+'m-Illyés '!D27+'m-ovoda '!D27+'m-Teréz A '!D27+'m-Festetics'!D27</f>
        <v>551547</v>
      </c>
      <c r="E28" s="259">
        <f t="shared" si="0"/>
        <v>50.1759419809939</v>
      </c>
    </row>
    <row r="29" spans="1:5" s="115" customFormat="1" ht="15.75">
      <c r="A29" s="114" t="s">
        <v>702</v>
      </c>
      <c r="B29" s="29"/>
      <c r="C29" s="29"/>
      <c r="D29" s="29"/>
      <c r="E29" s="258"/>
    </row>
    <row r="30" spans="1:5" s="115" customFormat="1" ht="15.75">
      <c r="A30" s="25" t="s">
        <v>482</v>
      </c>
      <c r="B30" s="28">
        <f>'m-gamesz '!B30+'m-Bibó '!B29+'m-Illyés '!B29+'m-ovoda '!B29+'m-Teréz A '!B29+'m-Festetics'!B29</f>
        <v>8509</v>
      </c>
      <c r="C30" s="28">
        <f>'m-gamesz '!C30+'m-Bibó '!C29+'m-Illyés '!C29+'m-ovoda '!C29+'m-Teréz A '!C29+'m-Festetics'!C29</f>
        <v>8509</v>
      </c>
      <c r="D30" s="28">
        <f>'m-gamesz '!D30+'m-Bibó '!D29+'m-Illyés '!D29+'m-ovoda '!D29+'m-Teréz A '!D29+'m-Festetics'!D29</f>
        <v>146</v>
      </c>
      <c r="E30" s="258">
        <f t="shared" si="0"/>
        <v>1.7158302973322364</v>
      </c>
    </row>
    <row r="31" spans="1:5" s="115" customFormat="1" ht="15.75">
      <c r="A31" s="25" t="s">
        <v>721</v>
      </c>
      <c r="B31" s="28">
        <f>'m-gamesz '!B31+'m-Bibó '!B30+'m-Illyés '!B30+'m-ovoda '!B30+'m-Teréz A '!B30+'m-Festetics'!B30</f>
        <v>0</v>
      </c>
      <c r="C31" s="28">
        <f>'m-gamesz '!C31+'m-Bibó '!C30+'m-Illyés '!C30+'m-ovoda '!C30+'m-Teréz A '!C30+'m-Festetics'!C30</f>
        <v>0</v>
      </c>
      <c r="D31" s="28">
        <f>'m-gamesz '!D31+'m-Bibó '!D30+'m-Illyés '!D30+'m-ovoda '!D30+'m-Teréz A '!D30+'m-Festetics'!D30</f>
        <v>-100</v>
      </c>
      <c r="E31" s="258"/>
    </row>
    <row r="32" spans="1:5" s="115" customFormat="1" ht="15.75">
      <c r="A32" s="112" t="s">
        <v>316</v>
      </c>
      <c r="B32" s="29">
        <f>'m-gamesz '!B32+'m-Bibó '!B31+'m-Illyés '!B31+'m-ovoda '!B31+'m-Teréz A '!B31+'m-Festetics'!B31</f>
        <v>1058001</v>
      </c>
      <c r="C32" s="29">
        <f>'m-gamesz '!C32+'m-Bibó '!C31+'m-Illyés '!C31+'m-ovoda '!C31+'m-Teréz A '!C31+'m-Festetics'!C31</f>
        <v>1109567</v>
      </c>
      <c r="D32" s="29">
        <f>'m-gamesz '!D32+'m-Bibó '!D31+'m-Illyés '!D31+'m-ovoda '!D31+'m-Teréz A '!D31+'m-Festetics'!D31</f>
        <v>551593</v>
      </c>
      <c r="E32" s="259">
        <f t="shared" si="0"/>
        <v>49.712455399268364</v>
      </c>
    </row>
    <row r="33" spans="1:5" s="115" customFormat="1" ht="15.75">
      <c r="A33" s="25"/>
      <c r="B33" s="29"/>
      <c r="C33" s="29"/>
      <c r="D33" s="29"/>
      <c r="E33" s="258"/>
    </row>
    <row r="34" spans="1:5" s="115" customFormat="1" ht="15.75">
      <c r="A34" s="112" t="s">
        <v>639</v>
      </c>
      <c r="B34" s="29"/>
      <c r="C34" s="29"/>
      <c r="D34" s="29"/>
      <c r="E34" s="258"/>
    </row>
    <row r="35" spans="1:5" s="115" customFormat="1" ht="15.75">
      <c r="A35" s="114" t="s">
        <v>317</v>
      </c>
      <c r="B35" s="29">
        <f>'m-gamesz '!B35+'m-Bibó '!B34+'m-Illyés '!B34+'m-ovoda '!B34+'m-Teréz A '!B34+'m-Festetics'!B34</f>
        <v>3432</v>
      </c>
      <c r="C35" s="29">
        <f>'m-gamesz '!C35+'m-Bibó '!C34+'m-Illyés '!C34+'m-ovoda '!C34+'m-Teréz A '!C34+'m-Festetics'!C34</f>
        <v>6756</v>
      </c>
      <c r="D35" s="29">
        <f>'m-gamesz '!D35+'m-Bibó '!D34+'m-Illyés '!D34+'m-ovoda '!D34+'m-Teréz A '!D34+'m-Festetics'!D34</f>
        <v>3432</v>
      </c>
      <c r="E35" s="259">
        <f t="shared" si="0"/>
        <v>50.799289520426285</v>
      </c>
    </row>
    <row r="36" spans="1:5" s="115" customFormat="1" ht="15.75">
      <c r="A36" s="25" t="s">
        <v>682</v>
      </c>
      <c r="B36" s="28">
        <f>'m-gamesz '!B36+'m-Bibó '!B35+'m-Illyés '!B35+'m-ovoda '!B35+'m-Teréz A '!B35+'m-Festetics'!B35</f>
        <v>0</v>
      </c>
      <c r="C36" s="28">
        <f>'m-gamesz '!C36+'m-Bibó '!C35+'m-Illyés '!C35+'m-ovoda '!C35+'m-Teréz A '!C35+'m-Festetics'!C35</f>
        <v>0</v>
      </c>
      <c r="D36" s="28">
        <f>'m-gamesz '!D36+'m-Bibó '!D35+'m-Illyés '!D35+'m-ovoda '!D35+'m-Teréz A '!D35+'m-Festetics'!D35</f>
        <v>0</v>
      </c>
      <c r="E36" s="258"/>
    </row>
    <row r="37" spans="1:5" s="115" customFormat="1" ht="15.75">
      <c r="A37" s="25" t="s">
        <v>683</v>
      </c>
      <c r="B37" s="28">
        <f>'m-gamesz '!B37+'m-Bibó '!B36+'m-Illyés '!B36+'m-ovoda '!B36+'m-Teréz A '!B36+'m-Festetics'!B36</f>
        <v>3432</v>
      </c>
      <c r="C37" s="28">
        <f>'m-gamesz '!C37+'m-Bibó '!C36+'m-Illyés '!C36+'m-ovoda '!C36+'m-Teréz A '!C36+'m-Festetics'!C36</f>
        <v>6756</v>
      </c>
      <c r="D37" s="28">
        <f>'m-gamesz '!D37+'m-Bibó '!D36+'m-Illyés '!D36+'m-ovoda '!D36+'m-Teréz A '!D36+'m-Festetics'!D36</f>
        <v>3432</v>
      </c>
      <c r="E37" s="258">
        <f t="shared" si="0"/>
        <v>50.799289520426285</v>
      </c>
    </row>
    <row r="38" spans="1:5" s="115" customFormat="1" ht="15.75">
      <c r="A38" s="25" t="s">
        <v>926</v>
      </c>
      <c r="B38" s="28">
        <f>'m-gamesz '!B38+'m-Bibó '!B37+'m-Illyés '!B37+'m-ovoda '!B37+'m-Teréz A '!B37+'m-Festetics'!B37</f>
        <v>0</v>
      </c>
      <c r="C38" s="28">
        <f>'m-gamesz '!C38+'m-Bibó '!C37+'m-Illyés '!C37+'m-ovoda '!C37+'m-Teréz A '!C37+'m-Festetics'!C37</f>
        <v>0</v>
      </c>
      <c r="D38" s="28">
        <f>'m-gamesz '!D38+'m-Bibó '!D37+'m-Illyés '!D37+'m-ovoda '!D37+'m-Teréz A '!D37+'m-Festetics'!D37</f>
        <v>0</v>
      </c>
      <c r="E38" s="258"/>
    </row>
    <row r="39" spans="1:5" s="115" customFormat="1" ht="15.75">
      <c r="A39" s="25" t="s">
        <v>927</v>
      </c>
      <c r="B39" s="28">
        <f>'m-gamesz '!B39+'m-Bibó '!B38+'m-Illyés '!B38+'m-ovoda '!B38+'m-Teréz A '!B38+'m-Festetics'!B38</f>
        <v>0</v>
      </c>
      <c r="C39" s="28">
        <f>'m-gamesz '!C39+'m-Bibó '!C38+'m-Illyés '!C38+'m-ovoda '!C38+'m-Teréz A '!C38+'m-Festetics'!C38</f>
        <v>0</v>
      </c>
      <c r="D39" s="28">
        <f>'m-gamesz '!D39+'m-Bibó '!D38+'m-Illyés '!D38+'m-ovoda '!D38+'m-Teréz A '!D38+'m-Festetics'!D38</f>
        <v>0</v>
      </c>
      <c r="E39" s="258"/>
    </row>
    <row r="40" spans="1:5" s="115" customFormat="1" ht="15.75">
      <c r="A40" s="114" t="s">
        <v>684</v>
      </c>
      <c r="B40" s="29">
        <f>'m-gamesz '!B40+'m-Bibó '!B39+'m-Illyés '!B39+'m-ovoda '!B39+'m-Teréz A '!B39+'m-Festetics'!B39</f>
        <v>1054569</v>
      </c>
      <c r="C40" s="29">
        <f>'m-gamesz '!C40+'m-Bibó '!C39+'m-Illyés '!C39+'m-ovoda '!C39+'m-Teréz A '!C39+'m-Festetics'!C39</f>
        <v>1102811</v>
      </c>
      <c r="D40" s="29">
        <f>'m-gamesz '!D40+'m-Bibó '!D39+'m-Illyés '!D39+'m-ovoda '!D39+'m-Teréz A '!D39+'m-Festetics'!D39</f>
        <v>518333</v>
      </c>
      <c r="E40" s="259">
        <f t="shared" si="0"/>
        <v>47.00107271327544</v>
      </c>
    </row>
    <row r="41" spans="1:5" s="115" customFormat="1" ht="15.75">
      <c r="A41" s="25" t="s">
        <v>685</v>
      </c>
      <c r="B41" s="28">
        <f>'m-gamesz '!B41+'m-Bibó '!B40+'m-Illyés '!B40+'m-ovoda '!B40+'m-Teréz A '!B40+'m-Festetics'!B40</f>
        <v>603818</v>
      </c>
      <c r="C41" s="28">
        <f>'m-gamesz '!C41+'m-Bibó '!C40+'m-Illyés '!C40+'m-ovoda '!C40+'m-Teréz A '!C40+'m-Festetics'!C40</f>
        <v>628351</v>
      </c>
      <c r="D41" s="28">
        <f>'m-gamesz '!D41+'m-Bibó '!D40+'m-Illyés '!D40+'m-ovoda '!D40+'m-Teréz A '!D40+'m-Festetics'!D40</f>
        <v>280890</v>
      </c>
      <c r="E41" s="258">
        <f t="shared" si="0"/>
        <v>44.70272188633423</v>
      </c>
    </row>
    <row r="42" spans="1:5" s="115" customFormat="1" ht="15.75">
      <c r="A42" s="25" t="s">
        <v>686</v>
      </c>
      <c r="B42" s="28">
        <f>'m-gamesz '!B42+'m-Bibó '!B41+'m-Illyés '!B41+'m-ovoda '!B41+'m-Teréz A '!B41+'m-Festetics'!B41</f>
        <v>171536</v>
      </c>
      <c r="C42" s="28">
        <f>'m-gamesz '!C42+'m-Bibó '!C41+'m-Illyés '!C41+'m-ovoda '!C41+'m-Teréz A '!C41+'m-Festetics'!C41</f>
        <v>179035</v>
      </c>
      <c r="D42" s="28">
        <f>'m-gamesz '!D42+'m-Bibó '!D41+'m-Illyés '!D41+'m-ovoda '!D41+'m-Teréz A '!D41+'m-Festetics'!D41</f>
        <v>80814</v>
      </c>
      <c r="E42" s="258">
        <f t="shared" si="0"/>
        <v>45.13866003853995</v>
      </c>
    </row>
    <row r="43" spans="1:5" s="115" customFormat="1" ht="15.75">
      <c r="A43" s="25" t="s">
        <v>336</v>
      </c>
      <c r="B43" s="28">
        <f>'m-gamesz '!B43+'m-Bibó '!B42+'m-Illyés '!B42+'m-ovoda '!B42+'m-Teréz A '!B42+'m-Festetics'!B42</f>
        <v>275600</v>
      </c>
      <c r="C43" s="28">
        <f>'m-gamesz '!C43+'m-Bibó '!C42+'m-Illyés '!C42+'m-ovoda '!C42+'m-Teréz A '!C42+'m-Festetics'!C42</f>
        <v>291810</v>
      </c>
      <c r="D43" s="28">
        <f>'m-gamesz '!D43+'m-Bibó '!D42+'m-Illyés '!D42+'m-ovoda '!D42+'m-Teréz A '!D42+'m-Festetics'!D42</f>
        <v>156629</v>
      </c>
      <c r="E43" s="258">
        <f t="shared" si="0"/>
        <v>53.674994002947116</v>
      </c>
    </row>
    <row r="44" spans="1:5" s="115" customFormat="1" ht="15.75">
      <c r="A44" s="25" t="s">
        <v>557</v>
      </c>
      <c r="B44" s="28">
        <f>'m-gamesz '!B44+'m-Bibó '!B43+'m-Illyés '!B43+'m-ovoda '!B43+'m-Teréz A '!B43+'m-Festetics'!B43</f>
        <v>1215</v>
      </c>
      <c r="C44" s="28">
        <f>'m-gamesz '!C44+'m-Bibó '!C43+'m-Illyés '!C43+'m-ovoda '!C43+'m-Teréz A '!C43+'m-Festetics'!C43</f>
        <v>1215</v>
      </c>
      <c r="D44" s="28">
        <f>'m-gamesz '!D44+'m-Bibó '!D43+'m-Illyés '!D43+'m-ovoda '!D43+'m-Teréz A '!D43+'m-Festetics'!D43</f>
        <v>0</v>
      </c>
      <c r="E44" s="258">
        <f t="shared" si="0"/>
        <v>0</v>
      </c>
    </row>
    <row r="45" spans="1:5" s="115" customFormat="1" ht="15.75">
      <c r="A45" s="25" t="s">
        <v>558</v>
      </c>
      <c r="B45" s="28">
        <f>'m-gamesz '!B45+'m-Bibó '!B44+'m-Illyés '!B44+'m-ovoda '!B44+'m-Teréz A '!B44+'m-Festetics'!B44</f>
        <v>0</v>
      </c>
      <c r="C45" s="28">
        <f>'m-gamesz '!C45+'m-Bibó '!C44+'m-Illyés '!C44+'m-ovoda '!C44+'m-Teréz A '!C44+'m-Festetics'!C44</f>
        <v>0</v>
      </c>
      <c r="D45" s="28">
        <f>'m-gamesz '!D45+'m-Bibó '!D44+'m-Illyés '!D44+'m-ovoda '!D44+'m-Teréz A '!D44+'m-Festetics'!D44</f>
        <v>0</v>
      </c>
      <c r="E45" s="258"/>
    </row>
    <row r="46" spans="1:5" s="115" customFormat="1" ht="15.75">
      <c r="A46" s="25" t="s">
        <v>559</v>
      </c>
      <c r="B46" s="28">
        <f>'m-gamesz '!B46+'m-Bibó '!B45+'m-Illyés '!B45+'m-ovoda '!B45+'m-Teréz A '!B45+'m-Festetics'!B45</f>
        <v>2400</v>
      </c>
      <c r="C46" s="28">
        <f>'m-gamesz '!C46+'m-Bibó '!C45+'m-Illyés '!C45+'m-ovoda '!C45+'m-Teréz A '!C45+'m-Festetics'!C45</f>
        <v>2400</v>
      </c>
      <c r="D46" s="28">
        <f>'m-gamesz '!D46+'m-Bibó '!D45+'m-Illyés '!D45+'m-ovoda '!D45+'m-Teréz A '!D45+'m-Festetics'!D45</f>
        <v>0</v>
      </c>
      <c r="E46" s="258">
        <f t="shared" si="0"/>
        <v>0</v>
      </c>
    </row>
    <row r="47" spans="1:5" s="115" customFormat="1" ht="15.75">
      <c r="A47" s="114" t="s">
        <v>337</v>
      </c>
      <c r="B47" s="29">
        <f>'m-gamesz '!B47+'m-Bibó '!B46+'m-Illyés '!B46+'m-ovoda '!B46+'m-Teréz A '!B46+'m-Festetics'!B46</f>
        <v>1058001</v>
      </c>
      <c r="C47" s="29">
        <f>'m-gamesz '!C47+'m-Bibó '!C46+'m-Illyés '!C46+'m-ovoda '!C46+'m-Teréz A '!C46+'m-Festetics'!C46</f>
        <v>1109567</v>
      </c>
      <c r="D47" s="29">
        <f>'m-gamesz '!D47+'m-Bibó '!D46+'m-Illyés '!D46+'m-ovoda '!D46+'m-Teréz A '!D46+'m-Festetics'!D46</f>
        <v>521765</v>
      </c>
      <c r="E47" s="259">
        <f t="shared" si="0"/>
        <v>47.02419953008696</v>
      </c>
    </row>
    <row r="48" spans="1:5" s="115" customFormat="1" ht="15.75">
      <c r="A48" s="114" t="s">
        <v>338</v>
      </c>
      <c r="B48" s="29"/>
      <c r="C48" s="28"/>
      <c r="D48" s="28"/>
      <c r="E48" s="258"/>
    </row>
    <row r="49" spans="1:5" s="115" customFormat="1" ht="15.75">
      <c r="A49" s="25" t="s">
        <v>339</v>
      </c>
      <c r="B49" s="28">
        <f>'m-gamesz '!B49+'m-Bibó '!B48+'m-Illyés '!B48+'m-ovoda '!B48+'m-Teréz A '!B48+'m-Festetics'!B48</f>
        <v>0</v>
      </c>
      <c r="C49" s="28">
        <f>'m-gamesz '!C49+'m-Bibó '!C48+'m-Illyés '!C48+'m-ovoda '!C48+'m-Teréz A '!C48+'m-Festetics'!C48</f>
        <v>0</v>
      </c>
      <c r="D49" s="28">
        <f>'m-gamesz '!D49+'m-Bibó '!D48+'m-Illyés '!D48+'m-ovoda '!D48+'m-Teréz A '!D48+'m-Festetics'!D48</f>
        <v>0</v>
      </c>
      <c r="E49" s="258"/>
    </row>
    <row r="50" spans="1:5" s="115" customFormat="1" ht="15.75">
      <c r="A50" s="25" t="s">
        <v>722</v>
      </c>
      <c r="B50" s="28">
        <f>'m-gamesz '!B50+'m-Bibó '!B49+'m-Illyés '!B49+'m-ovoda '!B49+'m-Teréz A '!B49+'m-Festetics'!B49</f>
        <v>0</v>
      </c>
      <c r="C50" s="28">
        <f>'m-gamesz '!C50+'m-Bibó '!C49+'m-Illyés '!C49+'m-ovoda '!C49+'m-Teréz A '!C49+'m-Festetics'!C49</f>
        <v>0</v>
      </c>
      <c r="D50" s="28">
        <f>'m-gamesz '!D50+'m-Bibó '!D49+'m-Illyés '!D49+'m-ovoda '!D49+'m-Teréz A '!D49+'m-Festetics'!D49</f>
        <v>29977</v>
      </c>
      <c r="E50" s="258"/>
    </row>
    <row r="51" spans="1:5" s="115" customFormat="1" ht="15.75">
      <c r="A51" s="112" t="s">
        <v>340</v>
      </c>
      <c r="B51" s="29">
        <f>'m-gamesz '!B51+'m-Bibó '!B50+'m-Illyés '!B50+'m-ovoda '!B50+'m-Teréz A '!B50+'m-Festetics'!B50</f>
        <v>1058001</v>
      </c>
      <c r="C51" s="29">
        <f>'m-gamesz '!C51+'m-Bibó '!C50+'m-Illyés '!C50+'m-ovoda '!C50+'m-Teréz A '!C50+'m-Festetics'!C50</f>
        <v>1109567</v>
      </c>
      <c r="D51" s="29">
        <f>'m-gamesz '!D51+'m-Bibó '!D50+'m-Illyés '!D50+'m-ovoda '!D50+'m-Teréz A '!D50+'m-Festetics'!D50</f>
        <v>551742</v>
      </c>
      <c r="E51" s="259">
        <f t="shared" si="0"/>
        <v>49.72588406107968</v>
      </c>
    </row>
    <row r="52" spans="3:4" ht="15.75">
      <c r="C52" s="166"/>
      <c r="D52" s="166"/>
    </row>
  </sheetData>
  <mergeCells count="5">
    <mergeCell ref="A5:E5"/>
    <mergeCell ref="C1:E1"/>
    <mergeCell ref="A2:E2"/>
    <mergeCell ref="A3:E3"/>
    <mergeCell ref="A4:E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1"/>
  </sheetPr>
  <dimension ref="A1:E51"/>
  <sheetViews>
    <sheetView workbookViewId="0" topLeftCell="A25">
      <selection activeCell="H27" sqref="H27"/>
    </sheetView>
  </sheetViews>
  <sheetFormatPr defaultColWidth="9.140625" defaultRowHeight="12.75"/>
  <cols>
    <col min="1" max="1" width="53.421875" style="26" customWidth="1"/>
    <col min="2" max="2" width="11.8515625" style="27" customWidth="1"/>
    <col min="3" max="16384" width="9.140625" style="27" customWidth="1"/>
  </cols>
  <sheetData>
    <row r="1" spans="1:5" ht="15">
      <c r="A1" s="317" t="s">
        <v>311</v>
      </c>
      <c r="B1" s="317"/>
      <c r="C1" s="317"/>
      <c r="D1" s="317"/>
      <c r="E1" s="317"/>
    </row>
    <row r="2" spans="1:5" ht="15.75">
      <c r="A2" s="316" t="s">
        <v>436</v>
      </c>
      <c r="B2" s="316"/>
      <c r="C2" s="316"/>
      <c r="D2" s="316"/>
      <c r="E2" s="316"/>
    </row>
    <row r="3" spans="1:5" ht="15.75">
      <c r="A3" s="316" t="s">
        <v>291</v>
      </c>
      <c r="B3" s="316"/>
      <c r="C3" s="316"/>
      <c r="D3" s="316"/>
      <c r="E3" s="316"/>
    </row>
    <row r="4" spans="1:5" ht="15.75">
      <c r="A4" s="316" t="s">
        <v>125</v>
      </c>
      <c r="B4" s="316"/>
      <c r="C4" s="316"/>
      <c r="D4" s="316"/>
      <c r="E4" s="316"/>
    </row>
    <row r="5" spans="1:5" ht="15.75">
      <c r="A5" s="316" t="s">
        <v>81</v>
      </c>
      <c r="B5" s="316"/>
      <c r="C5" s="316"/>
      <c r="D5" s="316"/>
      <c r="E5" s="316"/>
    </row>
    <row r="6" ht="5.25" customHeight="1"/>
    <row r="7" spans="1:5" ht="25.5">
      <c r="A7" s="111" t="s">
        <v>941</v>
      </c>
      <c r="B7" s="232" t="s">
        <v>703</v>
      </c>
      <c r="C7" s="232" t="s">
        <v>704</v>
      </c>
      <c r="D7" s="232" t="s">
        <v>705</v>
      </c>
      <c r="E7" s="232" t="s">
        <v>706</v>
      </c>
    </row>
    <row r="8" spans="1:2" ht="15.75">
      <c r="A8" s="112" t="s">
        <v>82</v>
      </c>
      <c r="B8" s="113"/>
    </row>
    <row r="9" spans="1:5" s="115" customFormat="1" ht="15.75">
      <c r="A9" s="114" t="s">
        <v>83</v>
      </c>
      <c r="B9" s="29">
        <f>B15+B17</f>
        <v>1000</v>
      </c>
      <c r="C9" s="29">
        <f>C15+C17</f>
        <v>3844</v>
      </c>
      <c r="D9" s="29">
        <f>D15+D17</f>
        <v>2839</v>
      </c>
      <c r="E9" s="255">
        <f>D9/C9</f>
        <v>0.7385535900104059</v>
      </c>
    </row>
    <row r="10" spans="1:5" s="115" customFormat="1" ht="15.75">
      <c r="A10" s="25" t="s">
        <v>84</v>
      </c>
      <c r="B10" s="28"/>
      <c r="C10" s="28"/>
      <c r="D10" s="28"/>
      <c r="E10" s="255"/>
    </row>
    <row r="11" spans="1:5" s="115" customFormat="1" ht="15.75">
      <c r="A11" s="25" t="s">
        <v>85</v>
      </c>
      <c r="B11" s="29">
        <f>SUM(B12:B14)</f>
        <v>1000</v>
      </c>
      <c r="C11" s="29">
        <f>SUM(C12:C14)</f>
        <v>3844</v>
      </c>
      <c r="D11" s="29">
        <f>SUM(D12:D14)</f>
        <v>2839</v>
      </c>
      <c r="E11" s="255">
        <f>D11/C11</f>
        <v>0.7385535900104059</v>
      </c>
    </row>
    <row r="12" spans="1:5" s="115" customFormat="1" ht="15.75">
      <c r="A12" s="25" t="s">
        <v>86</v>
      </c>
      <c r="B12" s="28"/>
      <c r="C12" s="28"/>
      <c r="D12" s="28"/>
      <c r="E12" s="255"/>
    </row>
    <row r="13" spans="1:5" s="115" customFormat="1" ht="15.75">
      <c r="A13" s="25" t="s">
        <v>87</v>
      </c>
      <c r="B13" s="28"/>
      <c r="C13" s="28"/>
      <c r="D13" s="28"/>
      <c r="E13" s="255"/>
    </row>
    <row r="14" spans="1:5" s="115" customFormat="1" ht="15.75">
      <c r="A14" s="25" t="s">
        <v>88</v>
      </c>
      <c r="B14" s="28">
        <v>1000</v>
      </c>
      <c r="C14" s="28">
        <v>3844</v>
      </c>
      <c r="D14" s="28">
        <v>2839</v>
      </c>
      <c r="E14" s="256">
        <f>D14/C14</f>
        <v>0.7385535900104059</v>
      </c>
    </row>
    <row r="15" spans="1:5" s="115" customFormat="1" ht="15.75">
      <c r="A15" s="114" t="s">
        <v>89</v>
      </c>
      <c r="B15" s="29">
        <f>B10+B11</f>
        <v>1000</v>
      </c>
      <c r="C15" s="29">
        <f>C10+C11</f>
        <v>3844</v>
      </c>
      <c r="D15" s="29">
        <f>D10+D11</f>
        <v>2839</v>
      </c>
      <c r="E15" s="255">
        <f>D15/C15</f>
        <v>0.7385535900104059</v>
      </c>
    </row>
    <row r="16" spans="1:5" s="115" customFormat="1" ht="15.75">
      <c r="A16" s="25" t="s">
        <v>90</v>
      </c>
      <c r="B16" s="28"/>
      <c r="C16" s="28"/>
      <c r="D16" s="28"/>
      <c r="E16" s="255"/>
    </row>
    <row r="17" spans="1:5" s="115" customFormat="1" ht="15.75">
      <c r="A17" s="25" t="s">
        <v>91</v>
      </c>
      <c r="B17" s="28"/>
      <c r="C17" s="28"/>
      <c r="D17" s="28"/>
      <c r="E17" s="255"/>
    </row>
    <row r="18" spans="1:5" s="115" customFormat="1" ht="15.75">
      <c r="A18" s="114" t="s">
        <v>691</v>
      </c>
      <c r="B18" s="29">
        <f>B21+B20+B19</f>
        <v>304103</v>
      </c>
      <c r="C18" s="29">
        <f>C21+C20+C19</f>
        <v>330960</v>
      </c>
      <c r="D18" s="29">
        <f>D21+D20+D19</f>
        <v>167331</v>
      </c>
      <c r="E18" s="255">
        <f>D18/C18</f>
        <v>0.505592820884699</v>
      </c>
    </row>
    <row r="19" spans="1:5" s="115" customFormat="1" ht="15.75">
      <c r="A19" s="25" t="s">
        <v>692</v>
      </c>
      <c r="B19" s="28">
        <v>59539</v>
      </c>
      <c r="C19" s="28">
        <v>105539</v>
      </c>
      <c r="D19" s="28">
        <v>60329</v>
      </c>
      <c r="E19" s="256">
        <f>D19/C19</f>
        <v>0.5716275500052114</v>
      </c>
    </row>
    <row r="20" spans="1:5" s="115" customFormat="1" ht="15.75">
      <c r="A20" s="25" t="s">
        <v>693</v>
      </c>
      <c r="B20" s="28"/>
      <c r="C20" s="28"/>
      <c r="D20" s="28"/>
      <c r="E20" s="255"/>
    </row>
    <row r="21" spans="1:5" s="115" customFormat="1" ht="15.75">
      <c r="A21" s="25" t="s">
        <v>694</v>
      </c>
      <c r="B21" s="29">
        <f>SUM(B22:B24)</f>
        <v>244564</v>
      </c>
      <c r="C21" s="29">
        <f>SUM(C22:C24)</f>
        <v>225421</v>
      </c>
      <c r="D21" s="29">
        <f>SUM(D22:D24)</f>
        <v>107002</v>
      </c>
      <c r="E21" s="255">
        <f>D21/C21</f>
        <v>0.4746762723969816</v>
      </c>
    </row>
    <row r="22" spans="1:5" s="115" customFormat="1" ht="15.75">
      <c r="A22" s="25" t="s">
        <v>695</v>
      </c>
      <c r="B22" s="28">
        <v>7602</v>
      </c>
      <c r="C22" s="28">
        <v>7602</v>
      </c>
      <c r="D22" s="28">
        <v>3952</v>
      </c>
      <c r="E22" s="256">
        <f>D22/C22</f>
        <v>0.5198631938963431</v>
      </c>
    </row>
    <row r="23" spans="1:5" s="115" customFormat="1" ht="15.75">
      <c r="A23" s="25" t="s">
        <v>696</v>
      </c>
      <c r="B23" s="28"/>
      <c r="C23" s="28"/>
      <c r="D23" s="28"/>
      <c r="E23" s="255"/>
    </row>
    <row r="24" spans="1:5" s="115" customFormat="1" ht="15.75">
      <c r="A24" s="25" t="s">
        <v>697</v>
      </c>
      <c r="B24" s="29">
        <f>B25+B26+B27</f>
        <v>236962</v>
      </c>
      <c r="C24" s="29">
        <f>C25+C26+C27</f>
        <v>217819</v>
      </c>
      <c r="D24" s="29">
        <f>D25+D26+D27</f>
        <v>103050</v>
      </c>
      <c r="E24" s="255">
        <f>D24/C24</f>
        <v>0.47309922458555037</v>
      </c>
    </row>
    <row r="25" spans="1:5" s="115" customFormat="1" ht="15.75">
      <c r="A25" s="25" t="s">
        <v>698</v>
      </c>
      <c r="B25" s="28">
        <v>11425</v>
      </c>
      <c r="C25" s="28">
        <v>11425</v>
      </c>
      <c r="D25" s="28">
        <v>6170</v>
      </c>
      <c r="E25" s="255">
        <f>D25/C25</f>
        <v>0.5400437636761488</v>
      </c>
    </row>
    <row r="26" spans="1:5" s="115" customFormat="1" ht="15.75">
      <c r="A26" s="116" t="s">
        <v>699</v>
      </c>
      <c r="B26" s="28"/>
      <c r="C26" s="28"/>
      <c r="D26" s="28"/>
      <c r="E26" s="255"/>
    </row>
    <row r="27" spans="1:5" s="115" customFormat="1" ht="15.75">
      <c r="A27" s="25" t="s">
        <v>700</v>
      </c>
      <c r="B27" s="28">
        <v>225537</v>
      </c>
      <c r="C27" s="28">
        <v>206394</v>
      </c>
      <c r="D27" s="28">
        <v>96880</v>
      </c>
      <c r="E27" s="255">
        <f>D27/C27</f>
        <v>0.46939349012083686</v>
      </c>
    </row>
    <row r="28" spans="1:5" s="115" customFormat="1" ht="15.75">
      <c r="A28" s="114" t="s">
        <v>701</v>
      </c>
      <c r="B28" s="29">
        <f>B15+B18</f>
        <v>305103</v>
      </c>
      <c r="C28" s="29">
        <f>C15+C18</f>
        <v>334804</v>
      </c>
      <c r="D28" s="29">
        <f>D15+D18</f>
        <v>170170</v>
      </c>
      <c r="E28" s="255">
        <f>D28/C28</f>
        <v>0.5082675236854995</v>
      </c>
    </row>
    <row r="29" spans="1:5" s="115" customFormat="1" ht="15.75">
      <c r="A29" s="114" t="s">
        <v>702</v>
      </c>
      <c r="B29" s="28"/>
      <c r="C29" s="28"/>
      <c r="D29" s="28"/>
      <c r="E29" s="255"/>
    </row>
    <row r="30" spans="1:5" s="115" customFormat="1" ht="15.75">
      <c r="A30" s="25" t="s">
        <v>482</v>
      </c>
      <c r="B30" s="172">
        <v>4568</v>
      </c>
      <c r="C30" s="28">
        <v>4568</v>
      </c>
      <c r="D30" s="28"/>
      <c r="E30" s="255"/>
    </row>
    <row r="31" spans="1:5" s="115" customFormat="1" ht="15.75">
      <c r="A31" s="25" t="s">
        <v>721</v>
      </c>
      <c r="B31" s="172"/>
      <c r="C31" s="28"/>
      <c r="D31" s="28">
        <v>-50</v>
      </c>
      <c r="E31" s="255"/>
    </row>
    <row r="32" spans="1:5" s="115" customFormat="1" ht="15.75">
      <c r="A32" s="112" t="s">
        <v>316</v>
      </c>
      <c r="B32" s="29">
        <f>B9+B18+B30+B31</f>
        <v>309671</v>
      </c>
      <c r="C32" s="29">
        <f>C9+C18+C30+C31</f>
        <v>339372</v>
      </c>
      <c r="D32" s="29">
        <f>D9+D18+D30+D31</f>
        <v>170120</v>
      </c>
      <c r="E32" s="255">
        <f>D32/C32</f>
        <v>0.5012788326673975</v>
      </c>
    </row>
    <row r="33" spans="1:5" s="115" customFormat="1" ht="6" customHeight="1">
      <c r="A33" s="25"/>
      <c r="B33" s="28"/>
      <c r="C33" s="28"/>
      <c r="D33" s="28"/>
      <c r="E33" s="255"/>
    </row>
    <row r="34" spans="1:5" s="115" customFormat="1" ht="15.75">
      <c r="A34" s="112" t="s">
        <v>639</v>
      </c>
      <c r="B34" s="28"/>
      <c r="C34" s="28"/>
      <c r="D34" s="28"/>
      <c r="E34" s="255"/>
    </row>
    <row r="35" spans="1:5" s="115" customFormat="1" ht="15.75">
      <c r="A35" s="114" t="s">
        <v>317</v>
      </c>
      <c r="B35" s="29">
        <f>SUM(B36:B37)</f>
        <v>1000</v>
      </c>
      <c r="C35" s="29">
        <f>SUM(C36:C37)</f>
        <v>3844</v>
      </c>
      <c r="D35" s="29">
        <f>SUM(D36:D37)</f>
        <v>2839</v>
      </c>
      <c r="E35" s="255">
        <f>D35/C35</f>
        <v>0.7385535900104059</v>
      </c>
    </row>
    <row r="36" spans="1:5" s="115" customFormat="1" ht="15.75">
      <c r="A36" s="25" t="s">
        <v>682</v>
      </c>
      <c r="B36" s="28"/>
      <c r="C36" s="28"/>
      <c r="D36" s="28"/>
      <c r="E36" s="255"/>
    </row>
    <row r="37" spans="1:5" s="115" customFormat="1" ht="15.75">
      <c r="A37" s="25" t="s">
        <v>683</v>
      </c>
      <c r="B37" s="28">
        <v>1000</v>
      </c>
      <c r="C37" s="28">
        <v>3844</v>
      </c>
      <c r="D37" s="28">
        <v>2839</v>
      </c>
      <c r="E37" s="256">
        <f>D37/C37</f>
        <v>0.7385535900104059</v>
      </c>
    </row>
    <row r="38" spans="1:5" s="115" customFormat="1" ht="15.75">
      <c r="A38" s="25" t="s">
        <v>926</v>
      </c>
      <c r="B38" s="28"/>
      <c r="C38" s="28"/>
      <c r="D38" s="28"/>
      <c r="E38" s="255"/>
    </row>
    <row r="39" spans="1:5" s="115" customFormat="1" ht="15.75">
      <c r="A39" s="25" t="s">
        <v>927</v>
      </c>
      <c r="B39" s="28"/>
      <c r="C39" s="28"/>
      <c r="D39" s="28"/>
      <c r="E39" s="255"/>
    </row>
    <row r="40" spans="1:5" s="115" customFormat="1" ht="15.75">
      <c r="A40" s="114" t="s">
        <v>684</v>
      </c>
      <c r="B40" s="29">
        <f>SUM(B41:B46)</f>
        <v>308671</v>
      </c>
      <c r="C40" s="29">
        <f>SUM(C41:C46)</f>
        <v>335528</v>
      </c>
      <c r="D40" s="29">
        <f>SUM(D41:D46)</f>
        <v>159331</v>
      </c>
      <c r="E40" s="255">
        <f>D40/C40</f>
        <v>0.4748664791015951</v>
      </c>
    </row>
    <row r="41" spans="1:5" s="115" customFormat="1" ht="15.75">
      <c r="A41" s="25" t="s">
        <v>685</v>
      </c>
      <c r="B41" s="28">
        <v>146522</v>
      </c>
      <c r="C41" s="28">
        <v>156111</v>
      </c>
      <c r="D41" s="28">
        <v>67217</v>
      </c>
      <c r="E41" s="256">
        <f>D41/C41</f>
        <v>0.4305718367059336</v>
      </c>
    </row>
    <row r="42" spans="1:5" s="115" customFormat="1" ht="15.75">
      <c r="A42" s="25" t="s">
        <v>686</v>
      </c>
      <c r="B42" s="28">
        <v>40636</v>
      </c>
      <c r="C42" s="28">
        <v>43365</v>
      </c>
      <c r="D42" s="28">
        <v>18856</v>
      </c>
      <c r="E42" s="256">
        <f>D42/C42</f>
        <v>0.43482070794419464</v>
      </c>
    </row>
    <row r="43" spans="1:5" s="115" customFormat="1" ht="15.75">
      <c r="A43" s="25" t="s">
        <v>336</v>
      </c>
      <c r="B43" s="28">
        <v>121513</v>
      </c>
      <c r="C43" s="28">
        <v>136052</v>
      </c>
      <c r="D43" s="28">
        <v>73258</v>
      </c>
      <c r="E43" s="256">
        <f>D43/C43</f>
        <v>0.5384558845147444</v>
      </c>
    </row>
    <row r="44" spans="1:5" s="115" customFormat="1" ht="15.75">
      <c r="A44" s="25" t="s">
        <v>557</v>
      </c>
      <c r="B44" s="28"/>
      <c r="C44" s="28"/>
      <c r="D44" s="28"/>
      <c r="E44" s="255"/>
    </row>
    <row r="45" spans="1:5" s="115" customFormat="1" ht="15.75">
      <c r="A45" s="25" t="s">
        <v>558</v>
      </c>
      <c r="B45" s="28"/>
      <c r="C45" s="28"/>
      <c r="D45" s="28"/>
      <c r="E45" s="255"/>
    </row>
    <row r="46" spans="1:5" s="115" customFormat="1" ht="15.75">
      <c r="A46" s="25" t="s">
        <v>559</v>
      </c>
      <c r="B46" s="28"/>
      <c r="C46" s="28"/>
      <c r="D46" s="28"/>
      <c r="E46" s="255"/>
    </row>
    <row r="47" spans="1:5" s="115" customFormat="1" ht="15.75">
      <c r="A47" s="114" t="s">
        <v>337</v>
      </c>
      <c r="B47" s="29">
        <f>B35+B40</f>
        <v>309671</v>
      </c>
      <c r="C47" s="29">
        <f>C35+C40</f>
        <v>339372</v>
      </c>
      <c r="D47" s="29">
        <f>D35+D40</f>
        <v>162170</v>
      </c>
      <c r="E47" s="255">
        <f>D47/C47</f>
        <v>0.47785321122543994</v>
      </c>
    </row>
    <row r="48" spans="1:5" s="115" customFormat="1" ht="15.75">
      <c r="A48" s="114" t="s">
        <v>338</v>
      </c>
      <c r="B48" s="29"/>
      <c r="C48" s="28"/>
      <c r="D48" s="28"/>
      <c r="E48" s="255"/>
    </row>
    <row r="49" spans="1:5" s="115" customFormat="1" ht="15.75">
      <c r="A49" s="25" t="s">
        <v>339</v>
      </c>
      <c r="B49" s="29"/>
      <c r="C49" s="28"/>
      <c r="D49" s="28"/>
      <c r="E49" s="255"/>
    </row>
    <row r="50" spans="1:5" s="115" customFormat="1" ht="15.75">
      <c r="A50" s="25" t="s">
        <v>722</v>
      </c>
      <c r="B50" s="29"/>
      <c r="C50" s="28"/>
      <c r="D50" s="28">
        <v>8762</v>
      </c>
      <c r="E50" s="255"/>
    </row>
    <row r="51" spans="1:5" s="115" customFormat="1" ht="15.75">
      <c r="A51" s="112" t="s">
        <v>340</v>
      </c>
      <c r="B51" s="29">
        <f>SUM(B47:B50)</f>
        <v>309671</v>
      </c>
      <c r="C51" s="29">
        <f>SUM(C47:C50)</f>
        <v>339372</v>
      </c>
      <c r="D51" s="29">
        <f>SUM(D47:D50)</f>
        <v>170932</v>
      </c>
      <c r="E51" s="255">
        <f>D51/C51</f>
        <v>0.5036714873354313</v>
      </c>
    </row>
  </sheetData>
  <mergeCells count="5">
    <mergeCell ref="A5:E5"/>
    <mergeCell ref="A1:E1"/>
    <mergeCell ref="A2:E2"/>
    <mergeCell ref="A3:E3"/>
    <mergeCell ref="A4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E90"/>
  <sheetViews>
    <sheetView workbookViewId="0" topLeftCell="A1">
      <selection activeCell="A26" sqref="A26"/>
    </sheetView>
  </sheetViews>
  <sheetFormatPr defaultColWidth="11.421875" defaultRowHeight="15" customHeight="1"/>
  <cols>
    <col min="1" max="1" width="59.421875" style="1" customWidth="1"/>
    <col min="2" max="2" width="10.57421875" style="1" customWidth="1"/>
    <col min="3" max="4" width="11.421875" style="1" customWidth="1"/>
    <col min="5" max="5" width="8.57421875" style="1" customWidth="1"/>
    <col min="6" max="16384" width="11.421875" style="1" customWidth="1"/>
  </cols>
  <sheetData>
    <row r="1" spans="2:5" ht="15" customHeight="1">
      <c r="B1" s="206"/>
      <c r="C1" s="280" t="s">
        <v>342</v>
      </c>
      <c r="D1" s="280"/>
      <c r="E1" s="280"/>
    </row>
    <row r="2" spans="1:5" ht="15" customHeight="1">
      <c r="A2" s="279" t="s">
        <v>436</v>
      </c>
      <c r="B2" s="279"/>
      <c r="C2" s="279"/>
      <c r="D2" s="279"/>
      <c r="E2" s="279"/>
    </row>
    <row r="3" spans="1:5" ht="15" customHeight="1">
      <c r="A3" s="279" t="s">
        <v>125</v>
      </c>
      <c r="B3" s="279"/>
      <c r="C3" s="279"/>
      <c r="D3" s="279"/>
      <c r="E3" s="279"/>
    </row>
    <row r="4" spans="1:5" ht="15" customHeight="1">
      <c r="A4" s="279" t="s">
        <v>633</v>
      </c>
      <c r="B4" s="279"/>
      <c r="C4" s="279"/>
      <c r="D4" s="279"/>
      <c r="E4" s="279"/>
    </row>
    <row r="5" spans="1:5" ht="15" customHeight="1">
      <c r="A5" s="279" t="s">
        <v>444</v>
      </c>
      <c r="B5" s="279"/>
      <c r="C5" s="279"/>
      <c r="D5" s="279"/>
      <c r="E5" s="279"/>
    </row>
    <row r="6" spans="1:5" ht="15" customHeight="1">
      <c r="A6" s="281" t="s">
        <v>940</v>
      </c>
      <c r="B6" s="281"/>
      <c r="C6" s="281"/>
      <c r="D6" s="281"/>
      <c r="E6" s="281"/>
    </row>
    <row r="7" spans="1:5" ht="42.75" customHeight="1">
      <c r="A7" s="5" t="s">
        <v>941</v>
      </c>
      <c r="B7" s="6" t="s">
        <v>519</v>
      </c>
      <c r="C7" s="37" t="s">
        <v>704</v>
      </c>
      <c r="D7" s="37" t="s">
        <v>705</v>
      </c>
      <c r="E7" s="37" t="s">
        <v>706</v>
      </c>
    </row>
    <row r="8" spans="1:2" ht="15" customHeight="1">
      <c r="A8" s="208" t="s">
        <v>634</v>
      </c>
      <c r="B8" s="30"/>
    </row>
    <row r="9" spans="1:5" ht="15" customHeight="1">
      <c r="A9" s="33" t="s">
        <v>343</v>
      </c>
      <c r="B9" s="133">
        <f>B10+B11</f>
        <v>1051751</v>
      </c>
      <c r="C9" s="133">
        <f>C10+C11</f>
        <v>1097751</v>
      </c>
      <c r="D9" s="133">
        <f>D10+D11</f>
        <v>570123</v>
      </c>
      <c r="E9" s="48">
        <f>D9/C9*100</f>
        <v>51.935548225417236</v>
      </c>
    </row>
    <row r="10" spans="1:5" ht="15" customHeight="1">
      <c r="A10" s="41" t="s">
        <v>344</v>
      </c>
      <c r="B10" s="10">
        <v>266327</v>
      </c>
      <c r="C10" s="9">
        <v>312327</v>
      </c>
      <c r="D10" s="9">
        <v>184397</v>
      </c>
      <c r="E10" s="250">
        <f aca="true" t="shared" si="0" ref="E10:E73">D10/C10*100</f>
        <v>59.039724391423086</v>
      </c>
    </row>
    <row r="11" spans="1:5" ht="15" customHeight="1">
      <c r="A11" s="41" t="s">
        <v>345</v>
      </c>
      <c r="B11" s="35">
        <v>785424</v>
      </c>
      <c r="C11" s="9">
        <v>785424</v>
      </c>
      <c r="D11" s="9">
        <v>385726</v>
      </c>
      <c r="E11" s="250">
        <f t="shared" si="0"/>
        <v>49.110544113752574</v>
      </c>
    </row>
    <row r="12" spans="1:5" ht="15" customHeight="1">
      <c r="A12" s="41" t="s">
        <v>346</v>
      </c>
      <c r="B12" s="10">
        <v>675000</v>
      </c>
      <c r="C12" s="9">
        <v>675000</v>
      </c>
      <c r="D12" s="9">
        <v>325831</v>
      </c>
      <c r="E12" s="250">
        <f t="shared" si="0"/>
        <v>48.27125925925926</v>
      </c>
    </row>
    <row r="13" spans="1:5" ht="15" customHeight="1">
      <c r="A13" s="41" t="s">
        <v>347</v>
      </c>
      <c r="B13" s="10">
        <v>107874</v>
      </c>
      <c r="C13" s="9">
        <v>107874</v>
      </c>
      <c r="D13" s="9">
        <v>55866</v>
      </c>
      <c r="E13" s="250">
        <f t="shared" si="0"/>
        <v>51.78819734134268</v>
      </c>
    </row>
    <row r="14" spans="1:5" ht="15" customHeight="1">
      <c r="A14" s="41" t="s">
        <v>318</v>
      </c>
      <c r="B14" s="10">
        <v>2550</v>
      </c>
      <c r="C14" s="9">
        <v>2550</v>
      </c>
      <c r="D14" s="9">
        <v>4029</v>
      </c>
      <c r="E14" s="250">
        <f t="shared" si="0"/>
        <v>158</v>
      </c>
    </row>
    <row r="15" spans="1:5" ht="15" customHeight="1">
      <c r="A15" s="33" t="s">
        <v>319</v>
      </c>
      <c r="B15" s="11">
        <f>SUM(B17:B21)</f>
        <v>817136</v>
      </c>
      <c r="C15" s="11">
        <f>SUM(C17:C21)</f>
        <v>839858</v>
      </c>
      <c r="D15" s="11">
        <f>SUM(D17:D21)</f>
        <v>457485</v>
      </c>
      <c r="E15" s="48">
        <f t="shared" si="0"/>
        <v>54.4717083125957</v>
      </c>
    </row>
    <row r="16" spans="1:5" ht="15" customHeight="1">
      <c r="A16" s="41" t="s">
        <v>320</v>
      </c>
      <c r="B16" s="10"/>
      <c r="E16" s="250"/>
    </row>
    <row r="17" spans="1:5" ht="15" customHeight="1">
      <c r="A17" s="41" t="s">
        <v>321</v>
      </c>
      <c r="B17" s="10">
        <v>796777</v>
      </c>
      <c r="C17" s="9">
        <v>796777</v>
      </c>
      <c r="D17" s="9">
        <v>425114</v>
      </c>
      <c r="E17" s="250">
        <f t="shared" si="0"/>
        <v>53.35420073621603</v>
      </c>
    </row>
    <row r="18" spans="1:5" ht="15" customHeight="1">
      <c r="A18" s="41" t="s">
        <v>322</v>
      </c>
      <c r="B18" s="10"/>
      <c r="C18" s="9">
        <v>22722</v>
      </c>
      <c r="D18" s="9">
        <v>22741</v>
      </c>
      <c r="E18" s="250">
        <f t="shared" si="0"/>
        <v>100.08361939970074</v>
      </c>
    </row>
    <row r="19" spans="1:5" ht="15" customHeight="1">
      <c r="A19" s="41" t="s">
        <v>323</v>
      </c>
      <c r="B19" s="10">
        <v>20359</v>
      </c>
      <c r="C19" s="9">
        <v>20359</v>
      </c>
      <c r="D19" s="9">
        <v>9630</v>
      </c>
      <c r="E19" s="250">
        <f t="shared" si="0"/>
        <v>47.300947983692716</v>
      </c>
    </row>
    <row r="20" spans="1:5" ht="15" customHeight="1">
      <c r="A20" s="41" t="s">
        <v>651</v>
      </c>
      <c r="B20" s="10"/>
      <c r="C20" s="9"/>
      <c r="D20" s="9"/>
      <c r="E20" s="250"/>
    </row>
    <row r="21" spans="1:5" ht="15" customHeight="1">
      <c r="A21" s="41" t="s">
        <v>813</v>
      </c>
      <c r="B21" s="10"/>
      <c r="C21" s="9"/>
      <c r="D21" s="9"/>
      <c r="E21" s="250"/>
    </row>
    <row r="22" spans="1:5" ht="15" customHeight="1">
      <c r="A22" s="33" t="s">
        <v>110</v>
      </c>
      <c r="B22" s="11">
        <f>SUM(B23:B25)</f>
        <v>29270</v>
      </c>
      <c r="C22" s="11">
        <f>SUM(C23:C25)</f>
        <v>29270</v>
      </c>
      <c r="D22" s="11">
        <f>SUM(D23:D25)</f>
        <v>4505</v>
      </c>
      <c r="E22" s="48">
        <f t="shared" si="0"/>
        <v>15.391185514178341</v>
      </c>
    </row>
    <row r="23" spans="1:5" ht="15" customHeight="1">
      <c r="A23" s="41" t="s">
        <v>111</v>
      </c>
      <c r="B23" s="10">
        <v>27670</v>
      </c>
      <c r="C23" s="9">
        <v>27670</v>
      </c>
      <c r="D23" s="9">
        <v>3091</v>
      </c>
      <c r="E23" s="250">
        <f t="shared" si="0"/>
        <v>11.170943259848212</v>
      </c>
    </row>
    <row r="24" spans="1:5" ht="15" customHeight="1">
      <c r="A24" s="41" t="s">
        <v>112</v>
      </c>
      <c r="B24" s="10">
        <v>1300</v>
      </c>
      <c r="C24" s="9">
        <v>1300</v>
      </c>
      <c r="D24" s="9">
        <v>945</v>
      </c>
      <c r="E24" s="250">
        <f t="shared" si="0"/>
        <v>72.6923076923077</v>
      </c>
    </row>
    <row r="25" spans="1:5" ht="15" customHeight="1">
      <c r="A25" s="41" t="s">
        <v>113</v>
      </c>
      <c r="B25" s="10">
        <v>300</v>
      </c>
      <c r="C25" s="9">
        <v>300</v>
      </c>
      <c r="D25" s="9">
        <v>469</v>
      </c>
      <c r="E25" s="250">
        <f t="shared" si="0"/>
        <v>156.33333333333331</v>
      </c>
    </row>
    <row r="26" spans="1:5" ht="15" customHeight="1">
      <c r="A26" s="33" t="s">
        <v>114</v>
      </c>
      <c r="B26" s="11">
        <f>SUM(B29+B27+B31)</f>
        <v>126194</v>
      </c>
      <c r="C26" s="11">
        <f>SUM(C29+C27+C31)</f>
        <v>129492</v>
      </c>
      <c r="D26" s="11">
        <f>SUM(D29+D27+D31)</f>
        <v>56048</v>
      </c>
      <c r="E26" s="48">
        <f t="shared" si="0"/>
        <v>43.28298273252402</v>
      </c>
    </row>
    <row r="27" spans="1:5" ht="15" customHeight="1">
      <c r="A27" s="41" t="s">
        <v>115</v>
      </c>
      <c r="B27" s="28">
        <v>111711</v>
      </c>
      <c r="C27" s="9">
        <v>101029</v>
      </c>
      <c r="D27" s="9">
        <v>33325</v>
      </c>
      <c r="E27" s="250">
        <f t="shared" si="0"/>
        <v>32.98557839828168</v>
      </c>
    </row>
    <row r="28" spans="1:5" ht="15" customHeight="1">
      <c r="A28" s="41" t="s">
        <v>116</v>
      </c>
      <c r="B28" s="10">
        <v>15344</v>
      </c>
      <c r="C28" s="9">
        <v>15344</v>
      </c>
      <c r="D28" s="9">
        <v>7831</v>
      </c>
      <c r="E28" s="250">
        <f t="shared" si="0"/>
        <v>51.036235662148066</v>
      </c>
    </row>
    <row r="29" spans="1:5" ht="15" customHeight="1">
      <c r="A29" s="41" t="s">
        <v>117</v>
      </c>
      <c r="B29" s="10">
        <v>14483</v>
      </c>
      <c r="C29" s="9">
        <v>10764</v>
      </c>
      <c r="D29" s="9">
        <v>5024</v>
      </c>
      <c r="E29" s="250">
        <f t="shared" si="0"/>
        <v>46.674098848011894</v>
      </c>
    </row>
    <row r="30" spans="1:5" ht="15" customHeight="1">
      <c r="A30" s="41" t="s">
        <v>116</v>
      </c>
      <c r="B30" s="10"/>
      <c r="C30" s="9"/>
      <c r="D30" s="9"/>
      <c r="E30" s="250"/>
    </row>
    <row r="31" spans="1:5" ht="15" customHeight="1">
      <c r="A31" s="41" t="s">
        <v>946</v>
      </c>
      <c r="B31" s="10"/>
      <c r="C31" s="9">
        <v>17699</v>
      </c>
      <c r="D31" s="9">
        <v>17699</v>
      </c>
      <c r="E31" s="250">
        <f t="shared" si="0"/>
        <v>100</v>
      </c>
    </row>
    <row r="32" spans="1:5" ht="15" customHeight="1">
      <c r="A32" s="33" t="s">
        <v>263</v>
      </c>
      <c r="B32" s="11">
        <f>SUM(B33:B34)</f>
        <v>0</v>
      </c>
      <c r="C32" s="11">
        <f>SUM(C33:C34)</f>
        <v>0</v>
      </c>
      <c r="D32" s="11">
        <f>SUM(D33:D34)</f>
        <v>0</v>
      </c>
      <c r="E32" s="250"/>
    </row>
    <row r="33" spans="1:5" ht="15" customHeight="1">
      <c r="A33" s="41" t="s">
        <v>327</v>
      </c>
      <c r="B33" s="10"/>
      <c r="C33" s="9"/>
      <c r="D33" s="9"/>
      <c r="E33" s="250"/>
    </row>
    <row r="34" spans="1:5" ht="15" customHeight="1">
      <c r="A34" s="41" t="s">
        <v>328</v>
      </c>
      <c r="B34" s="10"/>
      <c r="C34" s="9"/>
      <c r="D34" s="9"/>
      <c r="E34" s="250"/>
    </row>
    <row r="35" spans="1:5" ht="15" customHeight="1">
      <c r="A35" s="33" t="s">
        <v>429</v>
      </c>
      <c r="B35" s="11">
        <f>SUM(B36:B37)</f>
        <v>2475</v>
      </c>
      <c r="C35" s="11">
        <f>SUM(C36:C37)</f>
        <v>2725</v>
      </c>
      <c r="D35" s="11">
        <f>SUM(D36:D37)</f>
        <v>1467</v>
      </c>
      <c r="E35" s="48">
        <f t="shared" si="0"/>
        <v>53.8348623853211</v>
      </c>
    </row>
    <row r="36" spans="1:5" ht="15" customHeight="1">
      <c r="A36" s="41" t="s">
        <v>822</v>
      </c>
      <c r="B36" s="28">
        <v>2475</v>
      </c>
      <c r="C36" s="9">
        <v>2725</v>
      </c>
      <c r="D36" s="9">
        <v>1467</v>
      </c>
      <c r="E36" s="250">
        <f t="shared" si="0"/>
        <v>53.8348623853211</v>
      </c>
    </row>
    <row r="37" spans="1:5" ht="15" customHeight="1">
      <c r="A37" s="41" t="s">
        <v>823</v>
      </c>
      <c r="B37" s="10"/>
      <c r="C37" s="9"/>
      <c r="D37" s="9"/>
      <c r="E37" s="250"/>
    </row>
    <row r="38" spans="1:5" ht="38.25" customHeight="1">
      <c r="A38" s="123" t="s">
        <v>440</v>
      </c>
      <c r="B38" s="11">
        <v>3686</v>
      </c>
      <c r="C38" s="12">
        <v>3686</v>
      </c>
      <c r="D38" s="12">
        <v>2036</v>
      </c>
      <c r="E38" s="48">
        <f t="shared" si="0"/>
        <v>55.23602821486706</v>
      </c>
    </row>
    <row r="39" spans="1:5" ht="15" customHeight="1">
      <c r="A39" s="33" t="s">
        <v>441</v>
      </c>
      <c r="B39" s="11">
        <v>0</v>
      </c>
      <c r="C39" s="9"/>
      <c r="D39" s="9"/>
      <c r="E39" s="250"/>
    </row>
    <row r="40" spans="1:5" ht="15" customHeight="1">
      <c r="A40" s="41" t="s">
        <v>324</v>
      </c>
      <c r="B40" s="10"/>
      <c r="C40" s="9"/>
      <c r="D40" s="9"/>
      <c r="E40" s="250"/>
    </row>
    <row r="41" spans="1:5" ht="15" customHeight="1">
      <c r="A41" s="41" t="s">
        <v>824</v>
      </c>
      <c r="B41" s="10"/>
      <c r="C41" s="9"/>
      <c r="D41" s="9"/>
      <c r="E41" s="250"/>
    </row>
    <row r="42" spans="1:5" ht="15" customHeight="1">
      <c r="A42" s="33" t="s">
        <v>442</v>
      </c>
      <c r="B42" s="11">
        <f>SUM(B43)</f>
        <v>1020830</v>
      </c>
      <c r="C42" s="11">
        <f>SUM(C43)</f>
        <v>1020830</v>
      </c>
      <c r="D42" s="11">
        <f>SUM(D43)</f>
        <v>21420</v>
      </c>
      <c r="E42" s="48">
        <f t="shared" si="0"/>
        <v>2.098292565853276</v>
      </c>
    </row>
    <row r="43" spans="1:5" ht="15" customHeight="1">
      <c r="A43" s="41" t="s">
        <v>325</v>
      </c>
      <c r="B43" s="10">
        <v>1020830</v>
      </c>
      <c r="C43" s="9">
        <v>1020830</v>
      </c>
      <c r="D43" s="9">
        <v>21420</v>
      </c>
      <c r="E43" s="250">
        <f t="shared" si="0"/>
        <v>2.098292565853276</v>
      </c>
    </row>
    <row r="44" spans="1:5" ht="15" customHeight="1">
      <c r="A44" s="33" t="s">
        <v>443</v>
      </c>
      <c r="B44" s="11">
        <f>SUM(B45:B46)</f>
        <v>9420</v>
      </c>
      <c r="C44" s="12">
        <v>9420</v>
      </c>
      <c r="D44" s="12">
        <v>0</v>
      </c>
      <c r="E44" s="48">
        <f t="shared" si="0"/>
        <v>0</v>
      </c>
    </row>
    <row r="45" spans="1:5" ht="15" customHeight="1">
      <c r="A45" s="41" t="s">
        <v>309</v>
      </c>
      <c r="B45" s="10">
        <v>9420</v>
      </c>
      <c r="C45" s="9">
        <v>9420</v>
      </c>
      <c r="D45" s="9">
        <v>0</v>
      </c>
      <c r="E45" s="250">
        <f t="shared" si="0"/>
        <v>0</v>
      </c>
    </row>
    <row r="46" spans="1:5" ht="15" customHeight="1">
      <c r="A46" s="41" t="s">
        <v>310</v>
      </c>
      <c r="B46" s="10"/>
      <c r="C46" s="9"/>
      <c r="D46" s="9"/>
      <c r="E46" s="250"/>
    </row>
    <row r="47" spans="1:5" ht="15" customHeight="1">
      <c r="A47" s="41" t="s">
        <v>279</v>
      </c>
      <c r="B47" s="10"/>
      <c r="C47" s="9"/>
      <c r="D47" s="9">
        <v>56988</v>
      </c>
      <c r="E47" s="250"/>
    </row>
    <row r="48" spans="1:5" ht="15" customHeight="1">
      <c r="A48" s="41" t="s">
        <v>248</v>
      </c>
      <c r="B48" s="10"/>
      <c r="C48" s="9"/>
      <c r="D48" s="9">
        <v>52147</v>
      </c>
      <c r="E48" s="250"/>
    </row>
    <row r="49" spans="1:5" ht="15" customHeight="1">
      <c r="A49" s="33" t="s">
        <v>326</v>
      </c>
      <c r="B49" s="11">
        <f>B9+B15+B22+B26+B35+B38+B42+B44</f>
        <v>3060762</v>
      </c>
      <c r="C49" s="11">
        <f>C9+C15+C22+C26+C35+C38+C42+C44</f>
        <v>3133032</v>
      </c>
      <c r="D49" s="11">
        <f>D9+D15+D22+D26+D35+D38+D42+D44-D47+D48</f>
        <v>1108243</v>
      </c>
      <c r="E49" s="48">
        <f t="shared" si="0"/>
        <v>35.3728592622099</v>
      </c>
    </row>
    <row r="50" spans="1:5" ht="24" customHeight="1">
      <c r="A50" s="33"/>
      <c r="B50" s="11"/>
      <c r="E50" s="250"/>
    </row>
    <row r="51" spans="1:5" ht="42.75" customHeight="1">
      <c r="A51" s="5" t="s">
        <v>941</v>
      </c>
      <c r="B51" s="6" t="s">
        <v>519</v>
      </c>
      <c r="C51" s="37" t="s">
        <v>704</v>
      </c>
      <c r="D51" s="37" t="s">
        <v>705</v>
      </c>
      <c r="E51" s="37" t="s">
        <v>706</v>
      </c>
    </row>
    <row r="52" spans="2:5" ht="15.75">
      <c r="B52" s="158"/>
      <c r="E52" s="250"/>
    </row>
    <row r="53" spans="1:5" ht="15.75">
      <c r="A53" s="18" t="s">
        <v>639</v>
      </c>
      <c r="B53" s="156"/>
      <c r="E53" s="250"/>
    </row>
    <row r="54" spans="1:5" ht="15.75">
      <c r="A54" s="30"/>
      <c r="B54" s="156"/>
      <c r="E54" s="250"/>
    </row>
    <row r="55" spans="1:5" ht="15.75">
      <c r="A55" s="8" t="s">
        <v>749</v>
      </c>
      <c r="B55" s="156"/>
      <c r="E55" s="250"/>
    </row>
    <row r="56" spans="1:5" ht="15.75">
      <c r="A56" s="1" t="s">
        <v>640</v>
      </c>
      <c r="B56" s="156">
        <v>134502</v>
      </c>
      <c r="C56" s="156">
        <v>146170</v>
      </c>
      <c r="D56" s="9">
        <v>13706</v>
      </c>
      <c r="E56" s="250">
        <f t="shared" si="0"/>
        <v>9.376753095710475</v>
      </c>
    </row>
    <row r="57" spans="1:5" ht="15.75">
      <c r="A57" s="1" t="s">
        <v>641</v>
      </c>
      <c r="B57" s="9">
        <v>212151</v>
      </c>
      <c r="C57" s="9">
        <v>412486</v>
      </c>
      <c r="D57" s="9">
        <v>14212</v>
      </c>
      <c r="E57" s="250">
        <f t="shared" si="0"/>
        <v>3.4454502698273397</v>
      </c>
    </row>
    <row r="58" spans="1:5" ht="15.75">
      <c r="A58" s="1" t="s">
        <v>506</v>
      </c>
      <c r="B58" s="156"/>
      <c r="C58" s="156">
        <v>20</v>
      </c>
      <c r="D58" s="9">
        <v>20</v>
      </c>
      <c r="E58" s="250">
        <f t="shared" si="0"/>
        <v>100</v>
      </c>
    </row>
    <row r="59" spans="1:5" ht="15.75">
      <c r="A59" s="1" t="s">
        <v>507</v>
      </c>
      <c r="B59" s="156">
        <v>2250</v>
      </c>
      <c r="C59" s="156">
        <v>3750</v>
      </c>
      <c r="D59" s="9">
        <v>1500</v>
      </c>
      <c r="E59" s="250">
        <f t="shared" si="0"/>
        <v>40</v>
      </c>
    </row>
    <row r="60" spans="1:5" ht="15.75">
      <c r="A60" s="1" t="s">
        <v>508</v>
      </c>
      <c r="B60" s="156">
        <v>3000</v>
      </c>
      <c r="C60" s="156">
        <v>4000</v>
      </c>
      <c r="D60" s="9">
        <v>500</v>
      </c>
      <c r="E60" s="250">
        <f t="shared" si="0"/>
        <v>12.5</v>
      </c>
    </row>
    <row r="61" spans="1:5" ht="15.75">
      <c r="A61" s="1" t="s">
        <v>509</v>
      </c>
      <c r="B61" s="156"/>
      <c r="C61" s="156"/>
      <c r="E61" s="250"/>
    </row>
    <row r="62" spans="1:5" ht="15.75">
      <c r="A62" s="8" t="s">
        <v>750</v>
      </c>
      <c r="B62" s="159">
        <f>SUM(B56:B61)</f>
        <v>351903</v>
      </c>
      <c r="C62" s="159">
        <f>SUM(C56:C61)</f>
        <v>566426</v>
      </c>
      <c r="D62" s="159">
        <f>SUM(D56:D61)</f>
        <v>29938</v>
      </c>
      <c r="E62" s="48">
        <f t="shared" si="0"/>
        <v>5.285421220071113</v>
      </c>
    </row>
    <row r="63" spans="1:5" ht="15.75">
      <c r="A63" s="8"/>
      <c r="B63" s="159"/>
      <c r="E63" s="250"/>
    </row>
    <row r="64" spans="1:5" ht="15.75">
      <c r="A64" s="8" t="s">
        <v>751</v>
      </c>
      <c r="B64" s="156"/>
      <c r="E64" s="250"/>
    </row>
    <row r="65" spans="1:5" ht="15.75">
      <c r="A65" s="1" t="s">
        <v>642</v>
      </c>
      <c r="B65" s="156">
        <v>862393</v>
      </c>
      <c r="C65" s="156">
        <v>897167</v>
      </c>
      <c r="D65" s="1">
        <v>394674</v>
      </c>
      <c r="E65" s="250">
        <f t="shared" si="0"/>
        <v>43.99114100273416</v>
      </c>
    </row>
    <row r="66" spans="1:5" ht="15.75">
      <c r="A66" s="1" t="s">
        <v>643</v>
      </c>
      <c r="B66" s="156">
        <v>247900</v>
      </c>
      <c r="C66" s="156">
        <v>258608</v>
      </c>
      <c r="D66" s="1">
        <v>112822</v>
      </c>
      <c r="E66" s="250">
        <f t="shared" si="0"/>
        <v>43.62664728082658</v>
      </c>
    </row>
    <row r="67" spans="1:5" ht="15.75">
      <c r="A67" s="1" t="s">
        <v>644</v>
      </c>
      <c r="B67" s="156">
        <v>517430</v>
      </c>
      <c r="C67" s="156">
        <v>551388</v>
      </c>
      <c r="D67" s="1">
        <v>248223</v>
      </c>
      <c r="E67" s="250">
        <f t="shared" si="0"/>
        <v>45.01784587259788</v>
      </c>
    </row>
    <row r="68" spans="1:5" ht="15.75">
      <c r="A68" s="1" t="s">
        <v>645</v>
      </c>
      <c r="B68" s="156">
        <v>52646</v>
      </c>
      <c r="C68" s="156">
        <v>52720</v>
      </c>
      <c r="D68" s="1">
        <v>26331</v>
      </c>
      <c r="E68" s="250">
        <f t="shared" si="0"/>
        <v>49.944992412746586</v>
      </c>
    </row>
    <row r="69" spans="1:5" ht="15.75">
      <c r="A69" s="1" t="s">
        <v>646</v>
      </c>
      <c r="B69" s="156">
        <v>77955</v>
      </c>
      <c r="C69" s="156">
        <v>77521</v>
      </c>
      <c r="D69" s="9">
        <v>60686</v>
      </c>
      <c r="E69" s="250">
        <f t="shared" si="0"/>
        <v>78.28330387894893</v>
      </c>
    </row>
    <row r="70" spans="1:5" ht="15.75">
      <c r="A70" s="1" t="s">
        <v>647</v>
      </c>
      <c r="B70" s="156">
        <v>2400</v>
      </c>
      <c r="C70" s="156">
        <v>2400</v>
      </c>
      <c r="D70" s="9">
        <v>0</v>
      </c>
      <c r="E70" s="250">
        <f t="shared" si="0"/>
        <v>0</v>
      </c>
    </row>
    <row r="71" spans="1:5" ht="15.75">
      <c r="A71" s="1" t="s">
        <v>648</v>
      </c>
      <c r="B71" s="156">
        <v>34635</v>
      </c>
      <c r="C71" s="156">
        <v>34815</v>
      </c>
      <c r="D71" s="9">
        <v>16044</v>
      </c>
      <c r="E71" s="250">
        <f t="shared" si="0"/>
        <v>46.08358466178372</v>
      </c>
    </row>
    <row r="72" spans="1:5" ht="15.75">
      <c r="A72" s="8" t="s">
        <v>773</v>
      </c>
      <c r="B72" s="159">
        <f>SUM(B65:B71)</f>
        <v>1795359</v>
      </c>
      <c r="C72" s="159">
        <f>SUM(C65:C71)</f>
        <v>1874619</v>
      </c>
      <c r="D72" s="159">
        <f>SUM(D65:D71)</f>
        <v>858780</v>
      </c>
      <c r="E72" s="48">
        <f t="shared" si="0"/>
        <v>45.81090877666342</v>
      </c>
    </row>
    <row r="73" spans="1:5" ht="15.75">
      <c r="A73" s="8" t="s">
        <v>649</v>
      </c>
      <c r="B73" s="159">
        <f>B62+B72</f>
        <v>2147262</v>
      </c>
      <c r="C73" s="159">
        <f>C62+C72</f>
        <v>2441045</v>
      </c>
      <c r="D73" s="159">
        <f>D62+D72</f>
        <v>888718</v>
      </c>
      <c r="E73" s="48">
        <f t="shared" si="0"/>
        <v>36.40727639187315</v>
      </c>
    </row>
    <row r="74" spans="1:5" ht="15.75">
      <c r="A74" s="8"/>
      <c r="B74" s="159"/>
      <c r="E74" s="250"/>
    </row>
    <row r="75" spans="1:5" ht="15.75">
      <c r="A75" s="8" t="s">
        <v>534</v>
      </c>
      <c r="B75" s="156"/>
      <c r="C75" s="156"/>
      <c r="E75" s="250"/>
    </row>
    <row r="76" spans="1:5" ht="15.75">
      <c r="A76" s="1" t="s">
        <v>21</v>
      </c>
      <c r="B76" s="156"/>
      <c r="C76" s="156"/>
      <c r="E76" s="250"/>
    </row>
    <row r="77" spans="1:5" ht="15.75">
      <c r="A77" s="1" t="s">
        <v>974</v>
      </c>
      <c r="B77" s="156">
        <v>37500</v>
      </c>
      <c r="C77" s="156">
        <v>37500</v>
      </c>
      <c r="E77" s="250">
        <f>D77/C77*100</f>
        <v>0</v>
      </c>
    </row>
    <row r="78" spans="1:5" ht="15.75">
      <c r="A78" s="1" t="s">
        <v>975</v>
      </c>
      <c r="B78" s="156"/>
      <c r="C78" s="156"/>
      <c r="E78" s="250"/>
    </row>
    <row r="79" spans="1:5" ht="15.75">
      <c r="A79" s="8" t="s">
        <v>976</v>
      </c>
      <c r="B79" s="159">
        <f>SUM(B77:B78)</f>
        <v>37500</v>
      </c>
      <c r="C79" s="159">
        <f>SUM(C77:C78)</f>
        <v>37500</v>
      </c>
      <c r="D79" s="159">
        <f>SUM(D77:D78)</f>
        <v>0</v>
      </c>
      <c r="E79" s="250">
        <f>D79/C79*100</f>
        <v>0</v>
      </c>
    </row>
    <row r="80" spans="1:5" ht="15.75">
      <c r="A80" s="8"/>
      <c r="B80" s="159"/>
      <c r="E80" s="250"/>
    </row>
    <row r="81" spans="1:5" ht="15.75">
      <c r="A81" s="8" t="s">
        <v>333</v>
      </c>
      <c r="B81" s="159">
        <v>876000</v>
      </c>
      <c r="C81" s="159">
        <v>654487</v>
      </c>
      <c r="D81" s="159"/>
      <c r="E81" s="250">
        <f>D81/C81*100</f>
        <v>0</v>
      </c>
    </row>
    <row r="82" spans="1:5" ht="15.75">
      <c r="A82" s="8" t="s">
        <v>948</v>
      </c>
      <c r="B82" s="159"/>
      <c r="D82" s="9">
        <v>35457</v>
      </c>
      <c r="E82" s="250"/>
    </row>
    <row r="83" spans="1:5" ht="15" customHeight="1">
      <c r="A83" s="8" t="s">
        <v>650</v>
      </c>
      <c r="B83" s="159">
        <f>B73+B78+B81+B77</f>
        <v>3060762</v>
      </c>
      <c r="C83" s="159">
        <f>C73+C78+C81+C77</f>
        <v>3133032</v>
      </c>
      <c r="D83" s="159">
        <f>D73+D78+D81+D77+D82</f>
        <v>924175</v>
      </c>
      <c r="E83" s="250">
        <f>D83/C83*100</f>
        <v>29.497783616637175</v>
      </c>
    </row>
    <row r="84" ht="15" customHeight="1">
      <c r="B84" s="158"/>
    </row>
    <row r="85" ht="15" customHeight="1">
      <c r="B85" s="9"/>
    </row>
    <row r="86" ht="15" customHeight="1">
      <c r="B86" s="158"/>
    </row>
    <row r="87" ht="15" customHeight="1">
      <c r="B87" s="158"/>
    </row>
    <row r="88" ht="15" customHeight="1">
      <c r="B88" s="158"/>
    </row>
    <row r="89" ht="15" customHeight="1">
      <c r="B89" s="158"/>
    </row>
    <row r="90" ht="15" customHeight="1">
      <c r="B90" s="158"/>
    </row>
  </sheetData>
  <mergeCells count="6">
    <mergeCell ref="C1:E1"/>
    <mergeCell ref="A5:E5"/>
    <mergeCell ref="A6:E6"/>
    <mergeCell ref="A2:E2"/>
    <mergeCell ref="A3:E3"/>
    <mergeCell ref="A4:E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1"/>
  </sheetPr>
  <dimension ref="A1:E51"/>
  <sheetViews>
    <sheetView workbookViewId="0" topLeftCell="A13">
      <selection activeCell="J24" sqref="J24"/>
    </sheetView>
  </sheetViews>
  <sheetFormatPr defaultColWidth="9.140625" defaultRowHeight="12.75"/>
  <cols>
    <col min="1" max="1" width="51.7109375" style="26" customWidth="1"/>
    <col min="2" max="2" width="10.7109375" style="27" customWidth="1"/>
    <col min="3" max="16384" width="9.140625" style="27" customWidth="1"/>
  </cols>
  <sheetData>
    <row r="1" spans="2:5" ht="15.75">
      <c r="B1" s="317" t="s">
        <v>312</v>
      </c>
      <c r="C1" s="317"/>
      <c r="D1" s="317"/>
      <c r="E1" s="317"/>
    </row>
    <row r="2" spans="1:5" ht="15.75">
      <c r="A2" s="316" t="s">
        <v>292</v>
      </c>
      <c r="B2" s="316"/>
      <c r="C2" s="316"/>
      <c r="D2" s="316"/>
      <c r="E2" s="316"/>
    </row>
    <row r="3" spans="1:5" ht="15.75">
      <c r="A3" s="316" t="s">
        <v>125</v>
      </c>
      <c r="B3" s="316"/>
      <c r="C3" s="316"/>
      <c r="D3" s="316"/>
      <c r="E3" s="316"/>
    </row>
    <row r="4" spans="1:5" ht="15.75">
      <c r="A4" s="316" t="s">
        <v>81</v>
      </c>
      <c r="B4" s="316"/>
      <c r="C4" s="316"/>
      <c r="D4" s="316"/>
      <c r="E4" s="316"/>
    </row>
    <row r="5" ht="10.5" customHeight="1"/>
    <row r="6" spans="1:5" ht="25.5">
      <c r="A6" s="111" t="s">
        <v>941</v>
      </c>
      <c r="B6" s="232" t="s">
        <v>703</v>
      </c>
      <c r="C6" s="232" t="s">
        <v>704</v>
      </c>
      <c r="D6" s="232" t="s">
        <v>705</v>
      </c>
      <c r="E6" s="232" t="s">
        <v>706</v>
      </c>
    </row>
    <row r="7" spans="1:2" ht="15.75">
      <c r="A7" s="112" t="s">
        <v>82</v>
      </c>
      <c r="B7" s="113"/>
    </row>
    <row r="8" spans="1:5" s="115" customFormat="1" ht="15.75">
      <c r="A8" s="114" t="s">
        <v>83</v>
      </c>
      <c r="B8" s="29">
        <f>B14+B16</f>
        <v>1832</v>
      </c>
      <c r="C8" s="29">
        <f>C14+C16</f>
        <v>1832</v>
      </c>
      <c r="D8" s="29">
        <f>D14+D16</f>
        <v>0</v>
      </c>
      <c r="E8" s="255"/>
    </row>
    <row r="9" spans="1:5" s="115" customFormat="1" ht="15.75">
      <c r="A9" s="25" t="s">
        <v>84</v>
      </c>
      <c r="B9" s="28"/>
      <c r="C9" s="28"/>
      <c r="D9" s="28"/>
      <c r="E9" s="255"/>
    </row>
    <row r="10" spans="1:5" s="115" customFormat="1" ht="15.75">
      <c r="A10" s="25" t="s">
        <v>85</v>
      </c>
      <c r="B10" s="29">
        <f>SUM(B11:B13)</f>
        <v>0</v>
      </c>
      <c r="C10" s="29">
        <f>SUM(C11:C13)</f>
        <v>0</v>
      </c>
      <c r="D10" s="29">
        <f>SUM(D11:D13)</f>
        <v>0</v>
      </c>
      <c r="E10" s="255"/>
    </row>
    <row r="11" spans="1:5" s="115" customFormat="1" ht="15.75">
      <c r="A11" s="25" t="s">
        <v>86</v>
      </c>
      <c r="B11" s="28"/>
      <c r="C11" s="28"/>
      <c r="D11" s="28"/>
      <c r="E11" s="255"/>
    </row>
    <row r="12" spans="1:5" s="115" customFormat="1" ht="15.75">
      <c r="A12" s="25" t="s">
        <v>87</v>
      </c>
      <c r="B12" s="28"/>
      <c r="C12" s="28"/>
      <c r="D12" s="28"/>
      <c r="E12" s="255"/>
    </row>
    <row r="13" spans="1:5" s="115" customFormat="1" ht="15.75">
      <c r="A13" s="25" t="s">
        <v>88</v>
      </c>
      <c r="B13" s="117"/>
      <c r="C13" s="28"/>
      <c r="D13" s="28"/>
      <c r="E13" s="255"/>
    </row>
    <row r="14" spans="1:5" s="115" customFormat="1" ht="15.75">
      <c r="A14" s="114" t="s">
        <v>89</v>
      </c>
      <c r="B14" s="29">
        <f>B9+B10</f>
        <v>0</v>
      </c>
      <c r="C14" s="29">
        <f>C9+C10</f>
        <v>0</v>
      </c>
      <c r="D14" s="29">
        <f>D9+D10</f>
        <v>0</v>
      </c>
      <c r="E14" s="255"/>
    </row>
    <row r="15" spans="1:5" s="115" customFormat="1" ht="15.75">
      <c r="A15" s="25" t="s">
        <v>90</v>
      </c>
      <c r="B15" s="28"/>
      <c r="C15" s="28"/>
      <c r="D15" s="28"/>
      <c r="E15" s="255"/>
    </row>
    <row r="16" spans="1:5" s="115" customFormat="1" ht="15.75">
      <c r="A16" s="25" t="s">
        <v>91</v>
      </c>
      <c r="B16" s="28">
        <v>1832</v>
      </c>
      <c r="C16" s="28">
        <v>1832</v>
      </c>
      <c r="D16" s="28"/>
      <c r="E16" s="255"/>
    </row>
    <row r="17" spans="1:5" s="115" customFormat="1" ht="15.75">
      <c r="A17" s="114" t="s">
        <v>691</v>
      </c>
      <c r="B17" s="29">
        <f>B20+B19+B18</f>
        <v>134416</v>
      </c>
      <c r="C17" s="29">
        <f>C20+C19+C18</f>
        <v>139052</v>
      </c>
      <c r="D17" s="29">
        <f>D20+D19+D18</f>
        <v>69504</v>
      </c>
      <c r="E17" s="255">
        <f>D17/C17</f>
        <v>0.49984178580674854</v>
      </c>
    </row>
    <row r="18" spans="1:5" s="115" customFormat="1" ht="15.75">
      <c r="A18" s="25" t="s">
        <v>692</v>
      </c>
      <c r="B18" s="28">
        <v>2010</v>
      </c>
      <c r="C18" s="28">
        <v>2010</v>
      </c>
      <c r="D18" s="28">
        <v>1591</v>
      </c>
      <c r="E18" s="256">
        <f>D18/C18</f>
        <v>0.791542288557214</v>
      </c>
    </row>
    <row r="19" spans="1:5" s="115" customFormat="1" ht="15.75">
      <c r="A19" s="25" t="s">
        <v>693</v>
      </c>
      <c r="B19" s="28"/>
      <c r="C19" s="28"/>
      <c r="D19" s="28"/>
      <c r="E19" s="255"/>
    </row>
    <row r="20" spans="1:5" s="115" customFormat="1" ht="15.75">
      <c r="A20" s="25" t="s">
        <v>694</v>
      </c>
      <c r="B20" s="29">
        <f>SUM(B21:B23)</f>
        <v>132406</v>
      </c>
      <c r="C20" s="29">
        <f>SUM(C21:C23)</f>
        <v>137042</v>
      </c>
      <c r="D20" s="29">
        <f>SUM(D21:D23)</f>
        <v>67913</v>
      </c>
      <c r="E20" s="255">
        <f>D20/C20</f>
        <v>0.4955634039199661</v>
      </c>
    </row>
    <row r="21" spans="1:5" s="115" customFormat="1" ht="15.75">
      <c r="A21" s="25" t="s">
        <v>695</v>
      </c>
      <c r="B21" s="28"/>
      <c r="C21" s="28"/>
      <c r="D21" s="28">
        <v>130</v>
      </c>
      <c r="E21" s="255"/>
    </row>
    <row r="22" spans="1:5" s="115" customFormat="1" ht="15.75">
      <c r="A22" s="25" t="s">
        <v>696</v>
      </c>
      <c r="B22" s="28">
        <v>335</v>
      </c>
      <c r="C22" s="28">
        <v>335</v>
      </c>
      <c r="D22" s="28"/>
      <c r="E22" s="255"/>
    </row>
    <row r="23" spans="1:5" s="115" customFormat="1" ht="15.75">
      <c r="A23" s="25" t="s">
        <v>697</v>
      </c>
      <c r="B23" s="29">
        <f>SUM(B24:B26)</f>
        <v>132071</v>
      </c>
      <c r="C23" s="29">
        <f>SUM(C24:C26)</f>
        <v>136707</v>
      </c>
      <c r="D23" s="29">
        <f>SUM(D24:D26)</f>
        <v>67783</v>
      </c>
      <c r="E23" s="255">
        <f>D23/C23</f>
        <v>0.49582684134682203</v>
      </c>
    </row>
    <row r="24" spans="1:5" s="115" customFormat="1" ht="15.75">
      <c r="A24" s="25" t="s">
        <v>698</v>
      </c>
      <c r="B24" s="28">
        <v>73419</v>
      </c>
      <c r="C24" s="28">
        <v>73609</v>
      </c>
      <c r="D24" s="28">
        <v>39749</v>
      </c>
      <c r="E24" s="255">
        <f>D24/C24</f>
        <v>0.5400019019413387</v>
      </c>
    </row>
    <row r="25" spans="1:5" s="115" customFormat="1" ht="15.75">
      <c r="A25" s="116" t="s">
        <v>699</v>
      </c>
      <c r="B25" s="28"/>
      <c r="C25" s="28"/>
      <c r="D25" s="28"/>
      <c r="E25" s="255"/>
    </row>
    <row r="26" spans="1:5" s="115" customFormat="1" ht="15.75">
      <c r="A26" s="25" t="s">
        <v>700</v>
      </c>
      <c r="B26" s="28">
        <v>58652</v>
      </c>
      <c r="C26" s="28">
        <v>63098</v>
      </c>
      <c r="D26" s="28">
        <v>28034</v>
      </c>
      <c r="E26" s="255">
        <f>D26/C26</f>
        <v>0.44429300453263176</v>
      </c>
    </row>
    <row r="27" spans="1:5" s="115" customFormat="1" ht="15.75">
      <c r="A27" s="114" t="s">
        <v>701</v>
      </c>
      <c r="B27" s="29">
        <f>B14+B17</f>
        <v>134416</v>
      </c>
      <c r="C27" s="29">
        <f>C14+C17</f>
        <v>139052</v>
      </c>
      <c r="D27" s="29">
        <f>D14+D17</f>
        <v>69504</v>
      </c>
      <c r="E27" s="255">
        <f>D27/C27</f>
        <v>0.49984178580674854</v>
      </c>
    </row>
    <row r="28" spans="1:5" s="115" customFormat="1" ht="15.75">
      <c r="A28" s="114" t="s">
        <v>702</v>
      </c>
      <c r="B28" s="28"/>
      <c r="C28" s="28"/>
      <c r="D28" s="28"/>
      <c r="E28" s="255"/>
    </row>
    <row r="29" spans="1:5" s="115" customFormat="1" ht="15.75">
      <c r="A29" s="25" t="s">
        <v>482</v>
      </c>
      <c r="B29" s="28">
        <v>1110</v>
      </c>
      <c r="C29" s="28">
        <v>1110</v>
      </c>
      <c r="D29" s="28">
        <v>146</v>
      </c>
      <c r="E29" s="255">
        <f>D29/C29</f>
        <v>0.13153153153153152</v>
      </c>
    </row>
    <row r="30" spans="1:5" s="115" customFormat="1" ht="15.75">
      <c r="A30" s="25" t="s">
        <v>721</v>
      </c>
      <c r="B30" s="28"/>
      <c r="C30" s="28"/>
      <c r="D30" s="28">
        <v>-50</v>
      </c>
      <c r="E30" s="255"/>
    </row>
    <row r="31" spans="1:5" s="115" customFormat="1" ht="15.75">
      <c r="A31" s="112" t="s">
        <v>316</v>
      </c>
      <c r="B31" s="29">
        <f>B8+B17+B29</f>
        <v>137358</v>
      </c>
      <c r="C31" s="29">
        <f>C8+C17+C29</f>
        <v>141994</v>
      </c>
      <c r="D31" s="29">
        <f>D8+D17+D29+D30</f>
        <v>69600</v>
      </c>
      <c r="E31" s="255">
        <f>D31/C31</f>
        <v>0.49016155612208967</v>
      </c>
    </row>
    <row r="32" spans="1:5" s="115" customFormat="1" ht="15.75">
      <c r="A32" s="25"/>
      <c r="B32" s="28"/>
      <c r="C32" s="28"/>
      <c r="D32" s="28"/>
      <c r="E32" s="255"/>
    </row>
    <row r="33" spans="1:5" s="115" customFormat="1" ht="15.75">
      <c r="A33" s="112" t="s">
        <v>639</v>
      </c>
      <c r="B33" s="28"/>
      <c r="C33" s="28"/>
      <c r="D33" s="28"/>
      <c r="E33" s="255"/>
    </row>
    <row r="34" spans="1:5" s="115" customFormat="1" ht="15.75">
      <c r="A34" s="114" t="s">
        <v>317</v>
      </c>
      <c r="B34" s="29">
        <f>SUM(B35:B38)</f>
        <v>1832</v>
      </c>
      <c r="C34" s="29">
        <f>SUM(C35:C38)</f>
        <v>1832</v>
      </c>
      <c r="D34" s="29">
        <f>SUM(D35:D38)</f>
        <v>0</v>
      </c>
      <c r="E34" s="255"/>
    </row>
    <row r="35" spans="1:5" s="115" customFormat="1" ht="15.75">
      <c r="A35" s="25" t="s">
        <v>682</v>
      </c>
      <c r="B35" s="28"/>
      <c r="C35" s="28"/>
      <c r="D35" s="28"/>
      <c r="E35" s="255"/>
    </row>
    <row r="36" spans="1:5" s="115" customFormat="1" ht="15.75">
      <c r="A36" s="25" t="s">
        <v>683</v>
      </c>
      <c r="B36" s="28">
        <v>1832</v>
      </c>
      <c r="C36" s="28">
        <v>1832</v>
      </c>
      <c r="D36" s="28"/>
      <c r="E36" s="255"/>
    </row>
    <row r="37" spans="1:5" s="115" customFormat="1" ht="15.75">
      <c r="A37" s="25" t="s">
        <v>926</v>
      </c>
      <c r="B37" s="28"/>
      <c r="C37" s="28"/>
      <c r="D37" s="28"/>
      <c r="E37" s="255"/>
    </row>
    <row r="38" spans="1:5" s="115" customFormat="1" ht="15.75">
      <c r="A38" s="25" t="s">
        <v>927</v>
      </c>
      <c r="B38" s="28"/>
      <c r="C38" s="28"/>
      <c r="D38" s="28"/>
      <c r="E38" s="255"/>
    </row>
    <row r="39" spans="1:5" s="115" customFormat="1" ht="15.75">
      <c r="A39" s="114" t="s">
        <v>684</v>
      </c>
      <c r="B39" s="29">
        <f>SUM(B40:B45)</f>
        <v>135526</v>
      </c>
      <c r="C39" s="29">
        <f>SUM(C40:C45)</f>
        <v>140162</v>
      </c>
      <c r="D39" s="29">
        <f>SUM(D40:D45)</f>
        <v>64321</v>
      </c>
      <c r="E39" s="255">
        <f>D39/C39</f>
        <v>0.4589046959946348</v>
      </c>
    </row>
    <row r="40" spans="1:5" s="115" customFormat="1" ht="15.75">
      <c r="A40" s="25" t="s">
        <v>685</v>
      </c>
      <c r="B40" s="28">
        <v>92972</v>
      </c>
      <c r="C40" s="28">
        <v>96365</v>
      </c>
      <c r="D40" s="28">
        <v>42437</v>
      </c>
      <c r="E40" s="256">
        <f>D40/C40</f>
        <v>0.4403777305038136</v>
      </c>
    </row>
    <row r="41" spans="1:5" s="115" customFormat="1" ht="15.75">
      <c r="A41" s="25" t="s">
        <v>686</v>
      </c>
      <c r="B41" s="28">
        <v>26989</v>
      </c>
      <c r="C41" s="28">
        <v>28004</v>
      </c>
      <c r="D41" s="28">
        <v>12195</v>
      </c>
      <c r="E41" s="256">
        <f>D41/C41</f>
        <v>0.4354735037851735</v>
      </c>
    </row>
    <row r="42" spans="1:5" s="115" customFormat="1" ht="15.75">
      <c r="A42" s="25" t="s">
        <v>336</v>
      </c>
      <c r="B42" s="28">
        <v>14365</v>
      </c>
      <c r="C42" s="28">
        <v>14593</v>
      </c>
      <c r="D42" s="28">
        <v>9689</v>
      </c>
      <c r="E42" s="256">
        <f>D42/C42</f>
        <v>0.6639484684437744</v>
      </c>
    </row>
    <row r="43" spans="1:5" s="115" customFormat="1" ht="15.75">
      <c r="A43" s="25" t="s">
        <v>557</v>
      </c>
      <c r="B43" s="28"/>
      <c r="C43" s="28"/>
      <c r="D43" s="28"/>
      <c r="E43" s="255"/>
    </row>
    <row r="44" spans="1:5" s="115" customFormat="1" ht="15.75">
      <c r="A44" s="25" t="s">
        <v>558</v>
      </c>
      <c r="B44" s="28"/>
      <c r="C44" s="28"/>
      <c r="D44" s="28"/>
      <c r="E44" s="255"/>
    </row>
    <row r="45" spans="1:5" s="115" customFormat="1" ht="15.75">
      <c r="A45" s="25" t="s">
        <v>559</v>
      </c>
      <c r="B45" s="172">
        <v>1200</v>
      </c>
      <c r="C45" s="28">
        <v>1200</v>
      </c>
      <c r="D45" s="28"/>
      <c r="E45" s="255"/>
    </row>
    <row r="46" spans="1:5" s="115" customFormat="1" ht="15.75">
      <c r="A46" s="114" t="s">
        <v>337</v>
      </c>
      <c r="B46" s="29">
        <f>B34+B39</f>
        <v>137358</v>
      </c>
      <c r="C46" s="29">
        <f>C34+C39</f>
        <v>141994</v>
      </c>
      <c r="D46" s="29">
        <f>D34+D39</f>
        <v>64321</v>
      </c>
      <c r="E46" s="255">
        <f>D46/C46</f>
        <v>0.45298392889840416</v>
      </c>
    </row>
    <row r="47" spans="1:5" s="115" customFormat="1" ht="15.75">
      <c r="A47" s="114" t="s">
        <v>338</v>
      </c>
      <c r="B47" s="29"/>
      <c r="C47" s="28"/>
      <c r="D47" s="28"/>
      <c r="E47" s="255"/>
    </row>
    <row r="48" spans="1:5" s="115" customFormat="1" ht="15.75">
      <c r="A48" s="25" t="s">
        <v>339</v>
      </c>
      <c r="B48" s="29"/>
      <c r="C48" s="28"/>
      <c r="D48" s="28"/>
      <c r="E48" s="255"/>
    </row>
    <row r="49" spans="1:5" s="115" customFormat="1" ht="15.75">
      <c r="A49" s="25" t="s">
        <v>722</v>
      </c>
      <c r="B49" s="29"/>
      <c r="C49" s="28"/>
      <c r="D49" s="28">
        <v>5274</v>
      </c>
      <c r="E49" s="255"/>
    </row>
    <row r="50" spans="1:5" s="115" customFormat="1" ht="15.75">
      <c r="A50" s="112" t="s">
        <v>340</v>
      </c>
      <c r="B50" s="29">
        <f>SUM(B46:B48)</f>
        <v>137358</v>
      </c>
      <c r="C50" s="29">
        <f>SUM(C46:C48)</f>
        <v>141994</v>
      </c>
      <c r="D50" s="29">
        <f>SUM(D46:D49)</f>
        <v>69595</v>
      </c>
      <c r="E50" s="255">
        <f>D50/C50</f>
        <v>0.49012634336662114</v>
      </c>
    </row>
    <row r="51" ht="15.75">
      <c r="B51" s="165"/>
    </row>
  </sheetData>
  <mergeCells count="4">
    <mergeCell ref="B1:E1"/>
    <mergeCell ref="A2:E2"/>
    <mergeCell ref="A3:E3"/>
    <mergeCell ref="A4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1"/>
  </sheetPr>
  <dimension ref="A1:E50"/>
  <sheetViews>
    <sheetView workbookViewId="0" topLeftCell="A10">
      <selection activeCell="J29" sqref="J29"/>
    </sheetView>
  </sheetViews>
  <sheetFormatPr defaultColWidth="9.140625" defaultRowHeight="12.75"/>
  <cols>
    <col min="1" max="1" width="51.7109375" style="26" customWidth="1"/>
    <col min="2" max="2" width="11.57421875" style="27" customWidth="1"/>
    <col min="3" max="16384" width="9.140625" style="27" customWidth="1"/>
  </cols>
  <sheetData>
    <row r="1" spans="1:5" ht="12.75" customHeight="1">
      <c r="A1" s="317" t="s">
        <v>313</v>
      </c>
      <c r="B1" s="317"/>
      <c r="C1" s="317"/>
      <c r="D1" s="317"/>
      <c r="E1" s="317"/>
    </row>
    <row r="2" spans="1:5" ht="15.75">
      <c r="A2" s="316" t="s">
        <v>510</v>
      </c>
      <c r="B2" s="316"/>
      <c r="C2" s="316"/>
      <c r="D2" s="316"/>
      <c r="E2" s="316"/>
    </row>
    <row r="3" spans="1:5" ht="15.75">
      <c r="A3" s="316" t="s">
        <v>125</v>
      </c>
      <c r="B3" s="316"/>
      <c r="C3" s="316"/>
      <c r="D3" s="316"/>
      <c r="E3" s="316"/>
    </row>
    <row r="4" spans="1:5" ht="15.75">
      <c r="A4" s="316" t="s">
        <v>81</v>
      </c>
      <c r="B4" s="316"/>
      <c r="C4" s="316"/>
      <c r="D4" s="316"/>
      <c r="E4" s="316"/>
    </row>
    <row r="6" spans="1:5" ht="25.5">
      <c r="A6" s="111" t="s">
        <v>941</v>
      </c>
      <c r="B6" s="232" t="s">
        <v>703</v>
      </c>
      <c r="C6" s="232" t="s">
        <v>704</v>
      </c>
      <c r="D6" s="232" t="s">
        <v>705</v>
      </c>
      <c r="E6" s="232" t="s">
        <v>706</v>
      </c>
    </row>
    <row r="7" spans="1:5" ht="15.75">
      <c r="A7" s="112" t="s">
        <v>82</v>
      </c>
      <c r="B7" s="113"/>
      <c r="C7" s="26"/>
      <c r="D7" s="26"/>
      <c r="E7" s="26"/>
    </row>
    <row r="8" spans="1:5" s="115" customFormat="1" ht="15.75">
      <c r="A8" s="114" t="s">
        <v>83</v>
      </c>
      <c r="B8" s="29">
        <f>B14+B16</f>
        <v>0</v>
      </c>
      <c r="C8" s="28"/>
      <c r="D8" s="28"/>
      <c r="E8" s="25"/>
    </row>
    <row r="9" spans="1:5" s="115" customFormat="1" ht="15.75">
      <c r="A9" s="25" t="s">
        <v>84</v>
      </c>
      <c r="B9" s="28"/>
      <c r="C9" s="28"/>
      <c r="D9" s="28"/>
      <c r="E9" s="25"/>
    </row>
    <row r="10" spans="1:5" s="115" customFormat="1" ht="15.75">
      <c r="A10" s="25" t="s">
        <v>85</v>
      </c>
      <c r="B10" s="29">
        <f>SUM(B11:B13)</f>
        <v>0</v>
      </c>
      <c r="C10" s="28"/>
      <c r="D10" s="28"/>
      <c r="E10" s="25"/>
    </row>
    <row r="11" spans="1:5" s="115" customFormat="1" ht="15.75">
      <c r="A11" s="25" t="s">
        <v>86</v>
      </c>
      <c r="B11" s="28"/>
      <c r="C11" s="28"/>
      <c r="D11" s="28"/>
      <c r="E11" s="25"/>
    </row>
    <row r="12" spans="1:5" s="115" customFormat="1" ht="15.75">
      <c r="A12" s="25" t="s">
        <v>87</v>
      </c>
      <c r="B12" s="28"/>
      <c r="C12" s="28"/>
      <c r="D12" s="28"/>
      <c r="E12" s="25"/>
    </row>
    <row r="13" spans="1:5" s="115" customFormat="1" ht="15.75">
      <c r="A13" s="25" t="s">
        <v>88</v>
      </c>
      <c r="B13" s="117"/>
      <c r="C13" s="28"/>
      <c r="D13" s="28"/>
      <c r="E13" s="25"/>
    </row>
    <row r="14" spans="1:5" s="115" customFormat="1" ht="15.75">
      <c r="A14" s="114" t="s">
        <v>89</v>
      </c>
      <c r="B14" s="29">
        <f>B9+B10</f>
        <v>0</v>
      </c>
      <c r="C14" s="28"/>
      <c r="D14" s="28"/>
      <c r="E14" s="25"/>
    </row>
    <row r="15" spans="1:5" s="115" customFormat="1" ht="15.75">
      <c r="A15" s="25" t="s">
        <v>90</v>
      </c>
      <c r="B15" s="28"/>
      <c r="C15" s="28"/>
      <c r="D15" s="28"/>
      <c r="E15" s="25"/>
    </row>
    <row r="16" spans="1:5" s="115" customFormat="1" ht="15.75">
      <c r="A16" s="25" t="s">
        <v>91</v>
      </c>
      <c r="B16" s="28"/>
      <c r="C16" s="28"/>
      <c r="D16" s="28"/>
      <c r="E16" s="25"/>
    </row>
    <row r="17" spans="1:5" s="115" customFormat="1" ht="15.75">
      <c r="A17" s="114" t="s">
        <v>691</v>
      </c>
      <c r="B17" s="29">
        <f>B20+B19+B18</f>
        <v>249832</v>
      </c>
      <c r="C17" s="29">
        <f>C20+C19+C18</f>
        <v>256860</v>
      </c>
      <c r="D17" s="29">
        <f>D20+D19+D18</f>
        <v>132585</v>
      </c>
      <c r="E17" s="255">
        <f>D17/C17</f>
        <v>0.5161761270731138</v>
      </c>
    </row>
    <row r="18" spans="1:5" s="115" customFormat="1" ht="15.75">
      <c r="A18" s="25" t="s">
        <v>692</v>
      </c>
      <c r="B18" s="28">
        <v>1644</v>
      </c>
      <c r="C18" s="28">
        <v>1644</v>
      </c>
      <c r="D18" s="28">
        <v>900</v>
      </c>
      <c r="E18" s="256">
        <f>D18/C18</f>
        <v>0.5474452554744526</v>
      </c>
    </row>
    <row r="19" spans="1:5" s="115" customFormat="1" ht="15.75">
      <c r="A19" s="25" t="s">
        <v>693</v>
      </c>
      <c r="B19" s="28"/>
      <c r="C19" s="28"/>
      <c r="D19" s="28"/>
      <c r="E19" s="255"/>
    </row>
    <row r="20" spans="1:5" s="115" customFormat="1" ht="15.75">
      <c r="A20" s="25" t="s">
        <v>694</v>
      </c>
      <c r="B20" s="29">
        <f>SUM(B21:B23)</f>
        <v>248188</v>
      </c>
      <c r="C20" s="29">
        <f>SUM(C21:C23)</f>
        <v>255216</v>
      </c>
      <c r="D20" s="29">
        <f>SUM(D21:D23)</f>
        <v>131685</v>
      </c>
      <c r="E20" s="255">
        <f>D20/C20</f>
        <v>0.5159747037803273</v>
      </c>
    </row>
    <row r="21" spans="1:5" s="115" customFormat="1" ht="15.75">
      <c r="A21" s="25" t="s">
        <v>695</v>
      </c>
      <c r="B21" s="28"/>
      <c r="C21" s="28"/>
      <c r="D21" s="28"/>
      <c r="E21" s="255"/>
    </row>
    <row r="22" spans="1:5" s="115" customFormat="1" ht="15.75">
      <c r="A22" s="25" t="s">
        <v>696</v>
      </c>
      <c r="B22" s="28"/>
      <c r="C22" s="28"/>
      <c r="D22" s="28"/>
      <c r="E22" s="255"/>
    </row>
    <row r="23" spans="1:5" s="115" customFormat="1" ht="15.75">
      <c r="A23" s="25" t="s">
        <v>697</v>
      </c>
      <c r="B23" s="29">
        <f>SUM(B24:B26)</f>
        <v>248188</v>
      </c>
      <c r="C23" s="29">
        <f>SUM(C24:C26)</f>
        <v>255216</v>
      </c>
      <c r="D23" s="29">
        <f>SUM(D24:D26)</f>
        <v>131685</v>
      </c>
      <c r="E23" s="255">
        <f>D23/C23</f>
        <v>0.5159747037803273</v>
      </c>
    </row>
    <row r="24" spans="1:5" s="115" customFormat="1" ht="15.75">
      <c r="A24" s="25" t="s">
        <v>698</v>
      </c>
      <c r="B24" s="28">
        <v>88634</v>
      </c>
      <c r="C24" s="28">
        <v>89035</v>
      </c>
      <c r="D24" s="28">
        <v>48079</v>
      </c>
      <c r="E24" s="255">
        <f>D24/C24</f>
        <v>0.5400011231538159</v>
      </c>
    </row>
    <row r="25" spans="1:5" s="115" customFormat="1" ht="15.75">
      <c r="A25" s="116" t="s">
        <v>699</v>
      </c>
      <c r="B25" s="28">
        <v>20305</v>
      </c>
      <c r="C25" s="28">
        <v>20341</v>
      </c>
      <c r="D25" s="28">
        <v>10170</v>
      </c>
      <c r="E25" s="255">
        <f>D25/C25</f>
        <v>0.4999754191042722</v>
      </c>
    </row>
    <row r="26" spans="1:5" s="115" customFormat="1" ht="15.75">
      <c r="A26" s="25" t="s">
        <v>700</v>
      </c>
      <c r="B26" s="28">
        <v>139249</v>
      </c>
      <c r="C26" s="28">
        <v>145840</v>
      </c>
      <c r="D26" s="28">
        <v>73436</v>
      </c>
      <c r="E26" s="255">
        <f>D26/C26</f>
        <v>0.5035381239714756</v>
      </c>
    </row>
    <row r="27" spans="1:5" s="115" customFormat="1" ht="15.75">
      <c r="A27" s="114" t="s">
        <v>701</v>
      </c>
      <c r="B27" s="29">
        <f>B14+B17</f>
        <v>249832</v>
      </c>
      <c r="C27" s="29">
        <f>C14+C17</f>
        <v>256860</v>
      </c>
      <c r="D27" s="29">
        <f>D14+D17</f>
        <v>132585</v>
      </c>
      <c r="E27" s="255">
        <f>D27/C27</f>
        <v>0.5161761270731138</v>
      </c>
    </row>
    <row r="28" spans="1:5" s="115" customFormat="1" ht="15.75">
      <c r="A28" s="114" t="s">
        <v>702</v>
      </c>
      <c r="B28" s="28"/>
      <c r="C28" s="28"/>
      <c r="D28" s="28"/>
      <c r="E28" s="255"/>
    </row>
    <row r="29" spans="1:5" s="115" customFormat="1" ht="15.75">
      <c r="A29" s="25" t="s">
        <v>482</v>
      </c>
      <c r="B29" s="28">
        <v>1306</v>
      </c>
      <c r="C29" s="28">
        <v>1306</v>
      </c>
      <c r="D29" s="28"/>
      <c r="E29" s="255"/>
    </row>
    <row r="30" spans="1:5" s="115" customFormat="1" ht="15.75">
      <c r="A30" s="25" t="s">
        <v>721</v>
      </c>
      <c r="B30" s="28"/>
      <c r="C30" s="28"/>
      <c r="D30" s="28"/>
      <c r="E30" s="255"/>
    </row>
    <row r="31" spans="1:5" s="115" customFormat="1" ht="15.75">
      <c r="A31" s="112" t="s">
        <v>316</v>
      </c>
      <c r="B31" s="29">
        <f>B8+B17+B29</f>
        <v>251138</v>
      </c>
      <c r="C31" s="29">
        <f>C8+C17+C29</f>
        <v>258166</v>
      </c>
      <c r="D31" s="29">
        <f>D8+D17+D29</f>
        <v>132585</v>
      </c>
      <c r="E31" s="255">
        <f>D31/C31</f>
        <v>0.5135649155969415</v>
      </c>
    </row>
    <row r="32" spans="1:5" s="115" customFormat="1" ht="15.75">
      <c r="A32" s="25"/>
      <c r="B32" s="28"/>
      <c r="C32" s="28"/>
      <c r="D32" s="28"/>
      <c r="E32" s="255"/>
    </row>
    <row r="33" spans="1:5" s="115" customFormat="1" ht="15.75">
      <c r="A33" s="112" t="s">
        <v>639</v>
      </c>
      <c r="B33" s="28"/>
      <c r="C33" s="28"/>
      <c r="D33" s="28"/>
      <c r="E33" s="255"/>
    </row>
    <row r="34" spans="1:5" s="115" customFormat="1" ht="15.75">
      <c r="A34" s="114" t="s">
        <v>317</v>
      </c>
      <c r="B34" s="29">
        <f>SUM(B35:B36)</f>
        <v>0</v>
      </c>
      <c r="C34" s="29">
        <f>SUM(C35:C36)</f>
        <v>0</v>
      </c>
      <c r="D34" s="29">
        <f>SUM(D35:D36)</f>
        <v>0</v>
      </c>
      <c r="E34" s="255"/>
    </row>
    <row r="35" spans="1:5" s="115" customFormat="1" ht="15.75">
      <c r="A35" s="25" t="s">
        <v>682</v>
      </c>
      <c r="B35" s="28"/>
      <c r="C35" s="28"/>
      <c r="D35" s="28"/>
      <c r="E35" s="255"/>
    </row>
    <row r="36" spans="1:5" s="115" customFormat="1" ht="15.75">
      <c r="A36" s="25" t="s">
        <v>683</v>
      </c>
      <c r="B36" s="117"/>
      <c r="C36" s="117"/>
      <c r="D36" s="28"/>
      <c r="E36" s="255"/>
    </row>
    <row r="37" spans="1:5" s="115" customFormat="1" ht="15.75">
      <c r="A37" s="25" t="s">
        <v>926</v>
      </c>
      <c r="B37" s="117"/>
      <c r="C37" s="117"/>
      <c r="D37" s="28"/>
      <c r="E37" s="255"/>
    </row>
    <row r="38" spans="1:5" s="115" customFormat="1" ht="15.75">
      <c r="A38" s="25" t="s">
        <v>927</v>
      </c>
      <c r="B38" s="28"/>
      <c r="C38" s="28"/>
      <c r="D38" s="28"/>
      <c r="E38" s="255"/>
    </row>
    <row r="39" spans="1:5" s="115" customFormat="1" ht="15.75">
      <c r="A39" s="114" t="s">
        <v>684</v>
      </c>
      <c r="B39" s="29">
        <f>SUM(B40:B45)</f>
        <v>251138</v>
      </c>
      <c r="C39" s="29">
        <f>SUM(C40:C45)</f>
        <v>258166</v>
      </c>
      <c r="D39" s="29">
        <f>SUM(D40:D45)</f>
        <v>123864</v>
      </c>
      <c r="E39" s="255">
        <f>D39/C39</f>
        <v>0.4797843248142668</v>
      </c>
    </row>
    <row r="40" spans="1:5" s="115" customFormat="1" ht="15.75">
      <c r="A40" s="25" t="s">
        <v>685</v>
      </c>
      <c r="B40" s="28">
        <v>164884</v>
      </c>
      <c r="C40" s="28">
        <v>169963</v>
      </c>
      <c r="D40" s="28">
        <v>80068</v>
      </c>
      <c r="E40" s="256">
        <f>D40/C40</f>
        <v>0.4710907668139536</v>
      </c>
    </row>
    <row r="41" spans="1:5" s="115" customFormat="1" ht="15.75">
      <c r="A41" s="25" t="s">
        <v>686</v>
      </c>
      <c r="B41" s="28">
        <v>47492</v>
      </c>
      <c r="C41" s="28">
        <v>49176</v>
      </c>
      <c r="D41" s="28">
        <v>23440</v>
      </c>
      <c r="E41" s="256">
        <f>D41/C41</f>
        <v>0.4766552789978851</v>
      </c>
    </row>
    <row r="42" spans="1:5" s="115" customFormat="1" ht="15.75">
      <c r="A42" s="25" t="s">
        <v>336</v>
      </c>
      <c r="B42" s="28">
        <v>37562</v>
      </c>
      <c r="C42" s="28">
        <v>37827</v>
      </c>
      <c r="D42" s="28">
        <v>20356</v>
      </c>
      <c r="E42" s="256">
        <f>D42/C42</f>
        <v>0.5381341369920956</v>
      </c>
    </row>
    <row r="43" spans="1:5" s="115" customFormat="1" ht="15.75">
      <c r="A43" s="25" t="s">
        <v>557</v>
      </c>
      <c r="B43" s="28"/>
      <c r="C43" s="28"/>
      <c r="D43" s="28"/>
      <c r="E43" s="255"/>
    </row>
    <row r="44" spans="1:5" s="115" customFormat="1" ht="15.75">
      <c r="A44" s="25" t="s">
        <v>558</v>
      </c>
      <c r="B44" s="28"/>
      <c r="C44" s="28"/>
      <c r="D44" s="28"/>
      <c r="E44" s="255"/>
    </row>
    <row r="45" spans="1:5" s="115" customFormat="1" ht="15.75">
      <c r="A45" s="25" t="s">
        <v>559</v>
      </c>
      <c r="B45" s="172">
        <v>1200</v>
      </c>
      <c r="C45" s="28">
        <v>1200</v>
      </c>
      <c r="D45" s="28"/>
      <c r="E45" s="255"/>
    </row>
    <row r="46" spans="1:5" s="115" customFormat="1" ht="15.75">
      <c r="A46" s="114" t="s">
        <v>337</v>
      </c>
      <c r="B46" s="29">
        <f>B34+B39</f>
        <v>251138</v>
      </c>
      <c r="C46" s="29">
        <f>C34+C39</f>
        <v>258166</v>
      </c>
      <c r="D46" s="29">
        <f>D34+D39</f>
        <v>123864</v>
      </c>
      <c r="E46" s="255">
        <f>D46/C46</f>
        <v>0.4797843248142668</v>
      </c>
    </row>
    <row r="47" spans="1:5" s="115" customFormat="1" ht="15.75">
      <c r="A47" s="114" t="s">
        <v>338</v>
      </c>
      <c r="B47" s="29"/>
      <c r="C47" s="28"/>
      <c r="D47" s="28"/>
      <c r="E47" s="255"/>
    </row>
    <row r="48" spans="1:5" s="115" customFormat="1" ht="15.75">
      <c r="A48" s="25" t="s">
        <v>339</v>
      </c>
      <c r="B48" s="29"/>
      <c r="C48" s="28"/>
      <c r="D48" s="28"/>
      <c r="E48" s="255"/>
    </row>
    <row r="49" spans="1:5" s="115" customFormat="1" ht="15.75">
      <c r="A49" s="25" t="s">
        <v>722</v>
      </c>
      <c r="B49" s="29"/>
      <c r="C49" s="28"/>
      <c r="D49" s="28">
        <v>8644</v>
      </c>
      <c r="E49" s="255"/>
    </row>
    <row r="50" spans="1:5" s="115" customFormat="1" ht="15.75">
      <c r="A50" s="112" t="s">
        <v>340</v>
      </c>
      <c r="B50" s="29">
        <f>SUM(B46:B48)</f>
        <v>251138</v>
      </c>
      <c r="C50" s="29">
        <f>SUM(C46:C48)</f>
        <v>258166</v>
      </c>
      <c r="D50" s="29">
        <f>SUM(D46:D49)</f>
        <v>132508</v>
      </c>
      <c r="E50" s="255">
        <f>D50/C50</f>
        <v>0.513266657886786</v>
      </c>
    </row>
  </sheetData>
  <mergeCells count="4">
    <mergeCell ref="A1:E1"/>
    <mergeCell ref="A2:E2"/>
    <mergeCell ref="A3:E3"/>
    <mergeCell ref="A4:E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1"/>
  </sheetPr>
  <dimension ref="A1:E50"/>
  <sheetViews>
    <sheetView workbookViewId="0" topLeftCell="A22">
      <selection activeCell="D51" sqref="D51"/>
    </sheetView>
  </sheetViews>
  <sheetFormatPr defaultColWidth="9.140625" defaultRowHeight="12.75"/>
  <cols>
    <col min="1" max="1" width="51.7109375" style="26" customWidth="1"/>
    <col min="2" max="2" width="11.57421875" style="27" customWidth="1"/>
    <col min="3" max="16384" width="9.140625" style="27" customWidth="1"/>
  </cols>
  <sheetData>
    <row r="1" spans="1:5" ht="12.75" customHeight="1">
      <c r="A1" s="317" t="s">
        <v>314</v>
      </c>
      <c r="B1" s="317"/>
      <c r="C1" s="317"/>
      <c r="D1" s="317"/>
      <c r="E1" s="317"/>
    </row>
    <row r="2" spans="1:5" ht="15.75">
      <c r="A2" s="316" t="s">
        <v>511</v>
      </c>
      <c r="B2" s="316"/>
      <c r="C2" s="316"/>
      <c r="D2" s="316"/>
      <c r="E2" s="316"/>
    </row>
    <row r="3" spans="1:5" ht="15.75">
      <c r="A3" s="316" t="s">
        <v>125</v>
      </c>
      <c r="B3" s="316"/>
      <c r="C3" s="316"/>
      <c r="D3" s="316"/>
      <c r="E3" s="316"/>
    </row>
    <row r="4" spans="1:5" ht="15.75">
      <c r="A4" s="316" t="s">
        <v>81</v>
      </c>
      <c r="B4" s="316"/>
      <c r="C4" s="316"/>
      <c r="D4" s="316"/>
      <c r="E4" s="316"/>
    </row>
    <row r="5" ht="12" customHeight="1"/>
    <row r="6" spans="1:5" ht="25.5">
      <c r="A6" s="111" t="s">
        <v>941</v>
      </c>
      <c r="B6" s="232" t="s">
        <v>703</v>
      </c>
      <c r="C6" s="232" t="s">
        <v>704</v>
      </c>
      <c r="D6" s="232" t="s">
        <v>705</v>
      </c>
      <c r="E6" s="232" t="s">
        <v>706</v>
      </c>
    </row>
    <row r="7" spans="1:2" ht="15.75">
      <c r="A7" s="112" t="s">
        <v>82</v>
      </c>
      <c r="B7" s="113"/>
    </row>
    <row r="8" spans="1:5" s="115" customFormat="1" ht="15.75">
      <c r="A8" s="114" t="s">
        <v>83</v>
      </c>
      <c r="B8" s="29">
        <f>B14+B16</f>
        <v>0</v>
      </c>
      <c r="C8" s="28"/>
      <c r="D8" s="28"/>
      <c r="E8" s="25"/>
    </row>
    <row r="9" spans="1:5" s="115" customFormat="1" ht="15.75">
      <c r="A9" s="25" t="s">
        <v>84</v>
      </c>
      <c r="B9" s="28"/>
      <c r="C9" s="28"/>
      <c r="D9" s="28"/>
      <c r="E9" s="25"/>
    </row>
    <row r="10" spans="1:5" s="115" customFormat="1" ht="15.75">
      <c r="A10" s="25" t="s">
        <v>85</v>
      </c>
      <c r="B10" s="29">
        <f>SUM(B11:B13)</f>
        <v>0</v>
      </c>
      <c r="C10" s="28"/>
      <c r="D10" s="28"/>
      <c r="E10" s="25"/>
    </row>
    <row r="11" spans="1:5" s="115" customFormat="1" ht="15.75">
      <c r="A11" s="25" t="s">
        <v>86</v>
      </c>
      <c r="B11" s="28"/>
      <c r="C11" s="28"/>
      <c r="D11" s="28"/>
      <c r="E11" s="25"/>
    </row>
    <row r="12" spans="1:5" s="115" customFormat="1" ht="15.75">
      <c r="A12" s="25" t="s">
        <v>87</v>
      </c>
      <c r="B12" s="28"/>
      <c r="C12" s="28"/>
      <c r="D12" s="28"/>
      <c r="E12" s="25"/>
    </row>
    <row r="13" spans="1:5" s="115" customFormat="1" ht="15.75">
      <c r="A13" s="25" t="s">
        <v>88</v>
      </c>
      <c r="B13" s="28"/>
      <c r="C13" s="28"/>
      <c r="D13" s="28"/>
      <c r="E13" s="25"/>
    </row>
    <row r="14" spans="1:5" s="115" customFormat="1" ht="15.75">
      <c r="A14" s="114" t="s">
        <v>89</v>
      </c>
      <c r="B14" s="29">
        <f>B9+B10</f>
        <v>0</v>
      </c>
      <c r="C14" s="28"/>
      <c r="D14" s="28"/>
      <c r="E14" s="25"/>
    </row>
    <row r="15" spans="1:5" s="115" customFormat="1" ht="15.75">
      <c r="A15" s="25" t="s">
        <v>90</v>
      </c>
      <c r="B15" s="28"/>
      <c r="C15" s="28"/>
      <c r="D15" s="28"/>
      <c r="E15" s="25"/>
    </row>
    <row r="16" spans="1:5" s="115" customFormat="1" ht="15.75">
      <c r="A16" s="25" t="s">
        <v>91</v>
      </c>
      <c r="B16" s="28"/>
      <c r="C16" s="28"/>
      <c r="D16" s="28"/>
      <c r="E16" s="25"/>
    </row>
    <row r="17" spans="1:5" s="115" customFormat="1" ht="15.75">
      <c r="A17" s="114" t="s">
        <v>691</v>
      </c>
      <c r="B17" s="29">
        <f>B20+B19+B18</f>
        <v>101613</v>
      </c>
      <c r="C17" s="29">
        <f>C20+C19+C18</f>
        <v>104666</v>
      </c>
      <c r="D17" s="29">
        <f>D20+D19+D18</f>
        <v>53579</v>
      </c>
      <c r="E17" s="255">
        <f>D17/C17</f>
        <v>0.5119045344237861</v>
      </c>
    </row>
    <row r="18" spans="1:5" s="115" customFormat="1" ht="15.75">
      <c r="A18" s="25" t="s">
        <v>692</v>
      </c>
      <c r="B18" s="28"/>
      <c r="C18" s="28"/>
      <c r="D18" s="28">
        <v>42</v>
      </c>
      <c r="E18" s="255"/>
    </row>
    <row r="19" spans="1:5" s="115" customFormat="1" ht="15.75">
      <c r="A19" s="25" t="s">
        <v>693</v>
      </c>
      <c r="B19" s="28"/>
      <c r="C19" s="28"/>
      <c r="D19" s="28"/>
      <c r="E19" s="255"/>
    </row>
    <row r="20" spans="1:5" s="115" customFormat="1" ht="15.75">
      <c r="A20" s="25" t="s">
        <v>694</v>
      </c>
      <c r="B20" s="29">
        <f>SUM(B21:B23)</f>
        <v>101613</v>
      </c>
      <c r="C20" s="29">
        <f>SUM(C21:C23)</f>
        <v>104666</v>
      </c>
      <c r="D20" s="29">
        <f>SUM(D21:D23)</f>
        <v>53537</v>
      </c>
      <c r="E20" s="255">
        <f>D20/C20</f>
        <v>0.5115032579825349</v>
      </c>
    </row>
    <row r="21" spans="1:5" s="115" customFormat="1" ht="15.75">
      <c r="A21" s="25" t="s">
        <v>695</v>
      </c>
      <c r="B21" s="28"/>
      <c r="C21" s="28"/>
      <c r="D21" s="28"/>
      <c r="E21" s="255"/>
    </row>
    <row r="22" spans="1:5" s="115" customFormat="1" ht="15.75">
      <c r="A22" s="25" t="s">
        <v>696</v>
      </c>
      <c r="B22" s="28"/>
      <c r="C22" s="28"/>
      <c r="D22" s="28"/>
      <c r="E22" s="255"/>
    </row>
    <row r="23" spans="1:5" s="115" customFormat="1" ht="15.75">
      <c r="A23" s="25" t="s">
        <v>697</v>
      </c>
      <c r="B23" s="29">
        <f>SUM(B24:B26)</f>
        <v>101613</v>
      </c>
      <c r="C23" s="29">
        <f>SUM(C24:C26)</f>
        <v>104666</v>
      </c>
      <c r="D23" s="29">
        <f>SUM(D24:D26)</f>
        <v>53537</v>
      </c>
      <c r="E23" s="255">
        <f>D23/C23</f>
        <v>0.5115032579825349</v>
      </c>
    </row>
    <row r="24" spans="1:5" s="115" customFormat="1" ht="15.75">
      <c r="A24" s="25" t="s">
        <v>698</v>
      </c>
      <c r="B24" s="28">
        <v>36819</v>
      </c>
      <c r="C24" s="28">
        <v>36819</v>
      </c>
      <c r="D24" s="28">
        <v>19882</v>
      </c>
      <c r="E24" s="255">
        <f>D24/C24</f>
        <v>0.5399929384285288</v>
      </c>
    </row>
    <row r="25" spans="1:5" s="115" customFormat="1" ht="15.75">
      <c r="A25" s="116" t="s">
        <v>699</v>
      </c>
      <c r="B25" s="28">
        <v>7148</v>
      </c>
      <c r="C25" s="28">
        <v>7112</v>
      </c>
      <c r="D25" s="28">
        <v>3556</v>
      </c>
      <c r="E25" s="255">
        <f>D25/C25</f>
        <v>0.5</v>
      </c>
    </row>
    <row r="26" spans="1:5" s="115" customFormat="1" ht="15.75">
      <c r="A26" s="25" t="s">
        <v>700</v>
      </c>
      <c r="B26" s="28">
        <v>57646</v>
      </c>
      <c r="C26" s="28">
        <v>60735</v>
      </c>
      <c r="D26" s="28">
        <v>30099</v>
      </c>
      <c r="E26" s="255">
        <f>D26/C26</f>
        <v>0.49557915534699926</v>
      </c>
    </row>
    <row r="27" spans="1:5" s="115" customFormat="1" ht="15.75">
      <c r="A27" s="114" t="s">
        <v>701</v>
      </c>
      <c r="B27" s="29">
        <f>B14+B17</f>
        <v>101613</v>
      </c>
      <c r="C27" s="29">
        <f>C14+C17</f>
        <v>104666</v>
      </c>
      <c r="D27" s="29">
        <f>D14+D17</f>
        <v>53579</v>
      </c>
      <c r="E27" s="255">
        <f>D27/C27</f>
        <v>0.5119045344237861</v>
      </c>
    </row>
    <row r="28" spans="1:5" s="115" customFormat="1" ht="15.75">
      <c r="A28" s="114" t="s">
        <v>702</v>
      </c>
      <c r="B28" s="28"/>
      <c r="C28" s="28"/>
      <c r="D28" s="28"/>
      <c r="E28" s="255"/>
    </row>
    <row r="29" spans="1:5" s="115" customFormat="1" ht="15.75">
      <c r="A29" s="25" t="s">
        <v>482</v>
      </c>
      <c r="B29" s="28">
        <v>193</v>
      </c>
      <c r="C29" s="28">
        <v>193</v>
      </c>
      <c r="D29" s="28"/>
      <c r="E29" s="255"/>
    </row>
    <row r="30" spans="1:5" s="115" customFormat="1" ht="15.75">
      <c r="A30" s="25" t="s">
        <v>721</v>
      </c>
      <c r="B30" s="28"/>
      <c r="C30" s="28"/>
      <c r="D30" s="28"/>
      <c r="E30" s="255"/>
    </row>
    <row r="31" spans="1:5" s="115" customFormat="1" ht="15.75">
      <c r="A31" s="112" t="s">
        <v>316</v>
      </c>
      <c r="B31" s="29">
        <f>B8+B17+B29</f>
        <v>101806</v>
      </c>
      <c r="C31" s="29">
        <f>C8+C17+C29</f>
        <v>104859</v>
      </c>
      <c r="D31" s="29">
        <f>D8+D17+D29</f>
        <v>53579</v>
      </c>
      <c r="E31" s="255">
        <f>D31/C31</f>
        <v>0.5109623399040616</v>
      </c>
    </row>
    <row r="32" spans="1:5" s="115" customFormat="1" ht="15.75">
      <c r="A32" s="25"/>
      <c r="B32" s="28"/>
      <c r="C32" s="28"/>
      <c r="D32" s="28"/>
      <c r="E32" s="255"/>
    </row>
    <row r="33" spans="1:5" s="115" customFormat="1" ht="15.75">
      <c r="A33" s="112" t="s">
        <v>639</v>
      </c>
      <c r="B33" s="28"/>
      <c r="C33" s="28"/>
      <c r="D33" s="28"/>
      <c r="E33" s="255"/>
    </row>
    <row r="34" spans="1:5" s="115" customFormat="1" ht="15.75">
      <c r="A34" s="114" t="s">
        <v>317</v>
      </c>
      <c r="B34" s="29">
        <f>SUM(B35:B36)</f>
        <v>0</v>
      </c>
      <c r="C34" s="28"/>
      <c r="D34" s="28"/>
      <c r="E34" s="255"/>
    </row>
    <row r="35" spans="1:5" s="115" customFormat="1" ht="15.75">
      <c r="A35" s="25" t="s">
        <v>682</v>
      </c>
      <c r="B35" s="28"/>
      <c r="C35" s="28"/>
      <c r="D35" s="28"/>
      <c r="E35" s="255"/>
    </row>
    <row r="36" spans="1:5" s="115" customFormat="1" ht="15.75">
      <c r="A36" s="25" t="s">
        <v>683</v>
      </c>
      <c r="B36" s="28"/>
      <c r="C36" s="28"/>
      <c r="D36" s="28"/>
      <c r="E36" s="255"/>
    </row>
    <row r="37" spans="1:5" s="115" customFormat="1" ht="15.75">
      <c r="A37" s="25" t="s">
        <v>926</v>
      </c>
      <c r="B37" s="28"/>
      <c r="C37" s="28"/>
      <c r="D37" s="28"/>
      <c r="E37" s="255"/>
    </row>
    <row r="38" spans="1:5" s="115" customFormat="1" ht="15.75">
      <c r="A38" s="25" t="s">
        <v>927</v>
      </c>
      <c r="B38" s="28"/>
      <c r="C38" s="28"/>
      <c r="D38" s="28"/>
      <c r="E38" s="255"/>
    </row>
    <row r="39" spans="1:5" s="115" customFormat="1" ht="15.75">
      <c r="A39" s="114" t="s">
        <v>684</v>
      </c>
      <c r="B39" s="29">
        <f>SUM(B40:B45)</f>
        <v>101806</v>
      </c>
      <c r="C39" s="29">
        <f>SUM(C40:C45)</f>
        <v>104859</v>
      </c>
      <c r="D39" s="29">
        <f>SUM(D40:D45)</f>
        <v>50205</v>
      </c>
      <c r="E39" s="255">
        <f>D39/C39</f>
        <v>0.4787857980716963</v>
      </c>
    </row>
    <row r="40" spans="1:5" s="115" customFormat="1" ht="15.75">
      <c r="A40" s="25" t="s">
        <v>685</v>
      </c>
      <c r="B40" s="28">
        <v>67469</v>
      </c>
      <c r="C40" s="28">
        <v>69674</v>
      </c>
      <c r="D40" s="28">
        <v>32696</v>
      </c>
      <c r="E40" s="256">
        <f>D40/C40</f>
        <v>0.46927117719665873</v>
      </c>
    </row>
    <row r="41" spans="1:5" s="115" customFormat="1" ht="15.75">
      <c r="A41" s="25" t="s">
        <v>686</v>
      </c>
      <c r="B41" s="28">
        <v>19265</v>
      </c>
      <c r="C41" s="28">
        <v>19970</v>
      </c>
      <c r="D41" s="28">
        <v>9487</v>
      </c>
      <c r="E41" s="256">
        <f>D41/C41</f>
        <v>0.47506259389083627</v>
      </c>
    </row>
    <row r="42" spans="1:5" s="115" customFormat="1" ht="15.75">
      <c r="A42" s="25" t="s">
        <v>336</v>
      </c>
      <c r="B42" s="28">
        <v>15072</v>
      </c>
      <c r="C42" s="28">
        <v>15215</v>
      </c>
      <c r="D42" s="28">
        <v>8022</v>
      </c>
      <c r="E42" s="256">
        <f>D42/C42</f>
        <v>0.5272428524482419</v>
      </c>
    </row>
    <row r="43" spans="1:5" s="115" customFormat="1" ht="15.75">
      <c r="A43" s="25" t="s">
        <v>557</v>
      </c>
      <c r="B43" s="28"/>
      <c r="C43" s="28"/>
      <c r="D43" s="28"/>
      <c r="E43" s="255"/>
    </row>
    <row r="44" spans="1:5" s="115" customFormat="1" ht="15.75">
      <c r="A44" s="25" t="s">
        <v>558</v>
      </c>
      <c r="B44" s="28"/>
      <c r="C44" s="28"/>
      <c r="D44" s="28"/>
      <c r="E44" s="255"/>
    </row>
    <row r="45" spans="1:5" s="115" customFormat="1" ht="15.75">
      <c r="A45" s="25" t="s">
        <v>559</v>
      </c>
      <c r="B45" s="28"/>
      <c r="C45" s="28"/>
      <c r="D45" s="28"/>
      <c r="E45" s="255"/>
    </row>
    <row r="46" spans="1:5" s="115" customFormat="1" ht="15.75">
      <c r="A46" s="114" t="s">
        <v>337</v>
      </c>
      <c r="B46" s="29">
        <f>B34+B39</f>
        <v>101806</v>
      </c>
      <c r="C46" s="29">
        <f>C34+C39</f>
        <v>104859</v>
      </c>
      <c r="D46" s="29">
        <f>D34+D39</f>
        <v>50205</v>
      </c>
      <c r="E46" s="255">
        <f>D46/C46</f>
        <v>0.4787857980716963</v>
      </c>
    </row>
    <row r="47" spans="1:5" s="115" customFormat="1" ht="15.75">
      <c r="A47" s="114" t="s">
        <v>338</v>
      </c>
      <c r="B47" s="29"/>
      <c r="C47" s="28"/>
      <c r="D47" s="28"/>
      <c r="E47" s="255"/>
    </row>
    <row r="48" spans="1:5" s="115" customFormat="1" ht="15.75">
      <c r="A48" s="25" t="s">
        <v>339</v>
      </c>
      <c r="B48" s="29"/>
      <c r="C48" s="28"/>
      <c r="D48" s="28"/>
      <c r="E48" s="255"/>
    </row>
    <row r="49" spans="1:5" s="115" customFormat="1" ht="15.75">
      <c r="A49" s="25" t="s">
        <v>722</v>
      </c>
      <c r="B49" s="29"/>
      <c r="C49" s="28"/>
      <c r="D49" s="28">
        <v>3227</v>
      </c>
      <c r="E49" s="255"/>
    </row>
    <row r="50" spans="1:5" s="115" customFormat="1" ht="15.75">
      <c r="A50" s="112" t="s">
        <v>340</v>
      </c>
      <c r="B50" s="29">
        <f>SUM(B46:B48)</f>
        <v>101806</v>
      </c>
      <c r="C50" s="29">
        <f>SUM(C46:C48)</f>
        <v>104859</v>
      </c>
      <c r="D50" s="29">
        <f>SUM(D46:D49)</f>
        <v>53432</v>
      </c>
      <c r="E50" s="255">
        <f>D50/C50</f>
        <v>0.5095604573760956</v>
      </c>
    </row>
  </sheetData>
  <mergeCells count="4">
    <mergeCell ref="A1:E1"/>
    <mergeCell ref="A2:E2"/>
    <mergeCell ref="A3:E3"/>
    <mergeCell ref="A4:E4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1"/>
  </sheetPr>
  <dimension ref="A1:E50"/>
  <sheetViews>
    <sheetView workbookViewId="0" topLeftCell="A25">
      <selection activeCell="C23" sqref="C23"/>
    </sheetView>
  </sheetViews>
  <sheetFormatPr defaultColWidth="9.140625" defaultRowHeight="12.75"/>
  <cols>
    <col min="1" max="1" width="51.7109375" style="26" customWidth="1"/>
    <col min="2" max="2" width="11.7109375" style="27" customWidth="1"/>
    <col min="3" max="16384" width="9.140625" style="27" customWidth="1"/>
  </cols>
  <sheetData>
    <row r="1" spans="1:5" ht="12.75" customHeight="1">
      <c r="A1" s="317" t="s">
        <v>315</v>
      </c>
      <c r="B1" s="317"/>
      <c r="C1" s="317"/>
      <c r="D1" s="317"/>
      <c r="E1" s="317"/>
    </row>
    <row r="2" spans="1:5" ht="15.75">
      <c r="A2" s="316" t="s">
        <v>512</v>
      </c>
      <c r="B2" s="316"/>
      <c r="C2" s="316"/>
      <c r="D2" s="316"/>
      <c r="E2" s="316"/>
    </row>
    <row r="3" spans="1:5" ht="15.75">
      <c r="A3" s="316" t="s">
        <v>125</v>
      </c>
      <c r="B3" s="316"/>
      <c r="C3" s="316"/>
      <c r="D3" s="316"/>
      <c r="E3" s="316"/>
    </row>
    <row r="4" spans="1:5" ht="15.75">
      <c r="A4" s="316" t="s">
        <v>81</v>
      </c>
      <c r="B4" s="316"/>
      <c r="C4" s="316"/>
      <c r="D4" s="316"/>
      <c r="E4" s="316"/>
    </row>
    <row r="6" spans="1:5" ht="25.5">
      <c r="A6" s="111" t="s">
        <v>941</v>
      </c>
      <c r="B6" s="232" t="s">
        <v>703</v>
      </c>
      <c r="C6" s="232" t="s">
        <v>704</v>
      </c>
      <c r="D6" s="232" t="s">
        <v>705</v>
      </c>
      <c r="E6" s="232" t="s">
        <v>706</v>
      </c>
    </row>
    <row r="7" spans="1:2" ht="15.75">
      <c r="A7" s="112" t="s">
        <v>82</v>
      </c>
      <c r="B7" s="113"/>
    </row>
    <row r="8" spans="1:5" s="115" customFormat="1" ht="15.75">
      <c r="A8" s="114" t="s">
        <v>83</v>
      </c>
      <c r="B8" s="29">
        <f>B14+B16</f>
        <v>400</v>
      </c>
      <c r="C8" s="29">
        <f>C14+C16</f>
        <v>880</v>
      </c>
      <c r="D8" s="29">
        <f>D14+D16</f>
        <v>393</v>
      </c>
      <c r="E8" s="255">
        <f>D8/C8</f>
        <v>0.4465909090909091</v>
      </c>
    </row>
    <row r="9" spans="1:5" s="115" customFormat="1" ht="15.75">
      <c r="A9" s="25" t="s">
        <v>84</v>
      </c>
      <c r="B9" s="28"/>
      <c r="C9" s="28"/>
      <c r="D9" s="28"/>
      <c r="E9" s="255"/>
    </row>
    <row r="10" spans="1:5" s="115" customFormat="1" ht="15.75">
      <c r="A10" s="25" t="s">
        <v>85</v>
      </c>
      <c r="B10" s="29">
        <f>SUM(B11:B13)</f>
        <v>400</v>
      </c>
      <c r="C10" s="29">
        <f>SUM(C11:C13)</f>
        <v>880</v>
      </c>
      <c r="D10" s="29">
        <f>SUM(D11:D13)</f>
        <v>393</v>
      </c>
      <c r="E10" s="255">
        <f>D10/C10</f>
        <v>0.4465909090909091</v>
      </c>
    </row>
    <row r="11" spans="1:5" s="115" customFormat="1" ht="15.75">
      <c r="A11" s="25" t="s">
        <v>86</v>
      </c>
      <c r="B11" s="28"/>
      <c r="C11" s="28"/>
      <c r="D11" s="28"/>
      <c r="E11" s="255"/>
    </row>
    <row r="12" spans="1:5" s="115" customFormat="1" ht="15.75">
      <c r="A12" s="25" t="s">
        <v>87</v>
      </c>
      <c r="B12" s="28"/>
      <c r="C12" s="28"/>
      <c r="D12" s="28"/>
      <c r="E12" s="255"/>
    </row>
    <row r="13" spans="1:5" s="115" customFormat="1" ht="15.75">
      <c r="A13" s="25" t="s">
        <v>88</v>
      </c>
      <c r="B13" s="28">
        <v>400</v>
      </c>
      <c r="C13" s="28">
        <v>880</v>
      </c>
      <c r="D13" s="28">
        <v>393</v>
      </c>
      <c r="E13" s="256">
        <f>D13/C13</f>
        <v>0.4465909090909091</v>
      </c>
    </row>
    <row r="14" spans="1:5" s="115" customFormat="1" ht="15.75">
      <c r="A14" s="114" t="s">
        <v>89</v>
      </c>
      <c r="B14" s="29">
        <f>B9+B10</f>
        <v>400</v>
      </c>
      <c r="C14" s="29">
        <f>C9+C10</f>
        <v>880</v>
      </c>
      <c r="D14" s="29">
        <f>D9+D10</f>
        <v>393</v>
      </c>
      <c r="E14" s="255">
        <f>D14/C14</f>
        <v>0.4465909090909091</v>
      </c>
    </row>
    <row r="15" spans="1:5" s="115" customFormat="1" ht="15.75">
      <c r="A15" s="25" t="s">
        <v>90</v>
      </c>
      <c r="B15" s="28"/>
      <c r="C15" s="28"/>
      <c r="D15" s="28"/>
      <c r="E15" s="255"/>
    </row>
    <row r="16" spans="1:5" s="115" customFormat="1" ht="15.75">
      <c r="A16" s="25" t="s">
        <v>91</v>
      </c>
      <c r="B16" s="28"/>
      <c r="C16" s="28"/>
      <c r="D16" s="28"/>
      <c r="E16" s="255"/>
    </row>
    <row r="17" spans="1:5" s="115" customFormat="1" ht="15.75">
      <c r="A17" s="114" t="s">
        <v>691</v>
      </c>
      <c r="B17" s="29">
        <f>B20+B19+B18</f>
        <v>181169</v>
      </c>
      <c r="C17" s="29">
        <f>C20+C19+C18</f>
        <v>185372</v>
      </c>
      <c r="D17" s="29">
        <f>D20+D19+D18</f>
        <v>89512</v>
      </c>
      <c r="E17" s="255">
        <f>D17/C17</f>
        <v>0.4828776730034741</v>
      </c>
    </row>
    <row r="18" spans="1:5" s="115" customFormat="1" ht="15.75">
      <c r="A18" s="25" t="s">
        <v>692</v>
      </c>
      <c r="B18" s="28">
        <v>62747</v>
      </c>
      <c r="C18" s="28">
        <v>62747</v>
      </c>
      <c r="D18" s="28">
        <v>31473</v>
      </c>
      <c r="E18" s="256">
        <f>D18/C18</f>
        <v>0.5015857331824629</v>
      </c>
    </row>
    <row r="19" spans="1:5" s="115" customFormat="1" ht="15.75">
      <c r="A19" s="25" t="s">
        <v>693</v>
      </c>
      <c r="B19" s="28"/>
      <c r="C19" s="28"/>
      <c r="D19" s="28"/>
      <c r="E19" s="255"/>
    </row>
    <row r="20" spans="1:5" s="115" customFormat="1" ht="15.75">
      <c r="A20" s="25" t="s">
        <v>694</v>
      </c>
      <c r="B20" s="29">
        <f>SUM(B21:B23)</f>
        <v>118422</v>
      </c>
      <c r="C20" s="29">
        <f>SUM(C21:C23)</f>
        <v>122625</v>
      </c>
      <c r="D20" s="29">
        <f>SUM(D21:D23)</f>
        <v>58039</v>
      </c>
      <c r="E20" s="255">
        <f>D20/C20</f>
        <v>0.4733047910295617</v>
      </c>
    </row>
    <row r="21" spans="1:5" s="115" customFormat="1" ht="15.75">
      <c r="A21" s="25" t="s">
        <v>695</v>
      </c>
      <c r="B21" s="28">
        <v>7800</v>
      </c>
      <c r="C21" s="28">
        <v>7800</v>
      </c>
      <c r="D21" s="28">
        <v>3937</v>
      </c>
      <c r="E21" s="255">
        <f>D21/C21</f>
        <v>0.5047435897435898</v>
      </c>
    </row>
    <row r="22" spans="1:5" s="115" customFormat="1" ht="15.75">
      <c r="A22" s="25" t="s">
        <v>696</v>
      </c>
      <c r="B22" s="28"/>
      <c r="C22" s="28"/>
      <c r="D22" s="28">
        <v>500</v>
      </c>
      <c r="E22" s="255"/>
    </row>
    <row r="23" spans="1:5" s="115" customFormat="1" ht="15.75">
      <c r="A23" s="25" t="s">
        <v>697</v>
      </c>
      <c r="B23" s="29">
        <f>SUM(B24:B26)</f>
        <v>110622</v>
      </c>
      <c r="C23" s="29">
        <f>SUM(C24:C26)</f>
        <v>114825</v>
      </c>
      <c r="D23" s="29">
        <f>SUM(D24:D26)</f>
        <v>53602</v>
      </c>
      <c r="E23" s="255">
        <f>D23/C23</f>
        <v>0.4668147180492053</v>
      </c>
    </row>
    <row r="24" spans="1:5" s="115" customFormat="1" ht="15.75">
      <c r="A24" s="25" t="s">
        <v>698</v>
      </c>
      <c r="B24" s="28">
        <v>63192</v>
      </c>
      <c r="C24" s="28">
        <v>63192</v>
      </c>
      <c r="D24" s="28">
        <v>34124</v>
      </c>
      <c r="E24" s="255">
        <f>D24/C24</f>
        <v>0.5400050639321433</v>
      </c>
    </row>
    <row r="25" spans="1:5" s="115" customFormat="1" ht="15.75">
      <c r="A25" s="116" t="s">
        <v>699</v>
      </c>
      <c r="B25" s="28">
        <v>7958</v>
      </c>
      <c r="C25" s="28">
        <v>7958</v>
      </c>
      <c r="D25" s="28">
        <v>3979</v>
      </c>
      <c r="E25" s="255">
        <f>D25/C25</f>
        <v>0.5</v>
      </c>
    </row>
    <row r="26" spans="1:5" s="115" customFormat="1" ht="15.75">
      <c r="A26" s="25" t="s">
        <v>700</v>
      </c>
      <c r="B26" s="28">
        <v>39472</v>
      </c>
      <c r="C26" s="28">
        <v>43675</v>
      </c>
      <c r="D26" s="28">
        <v>15499</v>
      </c>
      <c r="E26" s="255">
        <f>D26/C26</f>
        <v>0.3548712077847739</v>
      </c>
    </row>
    <row r="27" spans="1:5" s="115" customFormat="1" ht="15.75">
      <c r="A27" s="114" t="s">
        <v>701</v>
      </c>
      <c r="B27" s="29">
        <f>B14+B17</f>
        <v>181569</v>
      </c>
      <c r="C27" s="29">
        <f>C14+C17</f>
        <v>186252</v>
      </c>
      <c r="D27" s="29">
        <f>D14+D17</f>
        <v>89905</v>
      </c>
      <c r="E27" s="255">
        <f>D27/C27</f>
        <v>0.48270622597341234</v>
      </c>
    </row>
    <row r="28" spans="1:5" s="115" customFormat="1" ht="15.75">
      <c r="A28" s="114" t="s">
        <v>702</v>
      </c>
      <c r="B28" s="28"/>
      <c r="C28" s="28"/>
      <c r="D28" s="28"/>
      <c r="E28" s="255"/>
    </row>
    <row r="29" spans="1:5" s="115" customFormat="1" ht="15.75">
      <c r="A29" s="25" t="s">
        <v>482</v>
      </c>
      <c r="B29" s="28">
        <v>656</v>
      </c>
      <c r="C29" s="28">
        <v>656</v>
      </c>
      <c r="D29" s="28"/>
      <c r="E29" s="255"/>
    </row>
    <row r="30" spans="1:5" s="115" customFormat="1" ht="15.75">
      <c r="A30" s="25" t="s">
        <v>721</v>
      </c>
      <c r="B30" s="28"/>
      <c r="C30" s="28"/>
      <c r="D30" s="28"/>
      <c r="E30" s="255"/>
    </row>
    <row r="31" spans="1:5" s="115" customFormat="1" ht="15.75">
      <c r="A31" s="112" t="s">
        <v>316</v>
      </c>
      <c r="B31" s="29">
        <f>B8+B17+B29</f>
        <v>182225</v>
      </c>
      <c r="C31" s="29">
        <f>C8+C17+C29</f>
        <v>186908</v>
      </c>
      <c r="D31" s="29">
        <f>D8+D17+D29</f>
        <v>89905</v>
      </c>
      <c r="E31" s="255">
        <f>D31/C31</f>
        <v>0.4810120487084555</v>
      </c>
    </row>
    <row r="32" spans="1:5" s="115" customFormat="1" ht="15.75">
      <c r="A32" s="25"/>
      <c r="B32" s="28"/>
      <c r="C32" s="28"/>
      <c r="D32" s="28"/>
      <c r="E32" s="255"/>
    </row>
    <row r="33" spans="1:5" s="115" customFormat="1" ht="15.75">
      <c r="A33" s="112" t="s">
        <v>639</v>
      </c>
      <c r="B33" s="28"/>
      <c r="C33" s="28"/>
      <c r="D33" s="28"/>
      <c r="E33" s="255"/>
    </row>
    <row r="34" spans="1:5" s="115" customFormat="1" ht="15.75">
      <c r="A34" s="114" t="s">
        <v>317</v>
      </c>
      <c r="B34" s="29">
        <f>SUM(B35:B36)</f>
        <v>400</v>
      </c>
      <c r="C34" s="29">
        <f>SUM(C35:C36)</f>
        <v>880</v>
      </c>
      <c r="D34" s="29">
        <f>SUM(D35:D36)</f>
        <v>393</v>
      </c>
      <c r="E34" s="255">
        <f>D34/C34</f>
        <v>0.4465909090909091</v>
      </c>
    </row>
    <row r="35" spans="1:5" s="115" customFormat="1" ht="15.75">
      <c r="A35" s="25" t="s">
        <v>682</v>
      </c>
      <c r="B35" s="28"/>
      <c r="C35" s="28"/>
      <c r="D35" s="28"/>
      <c r="E35" s="255"/>
    </row>
    <row r="36" spans="1:5" s="115" customFormat="1" ht="15.75">
      <c r="A36" s="25" t="s">
        <v>683</v>
      </c>
      <c r="B36" s="28">
        <v>400</v>
      </c>
      <c r="C36" s="28">
        <v>880</v>
      </c>
      <c r="D36" s="28">
        <v>393</v>
      </c>
      <c r="E36" s="255">
        <f>D36/C36</f>
        <v>0.4465909090909091</v>
      </c>
    </row>
    <row r="37" spans="1:5" s="115" customFormat="1" ht="15.75">
      <c r="A37" s="25" t="s">
        <v>926</v>
      </c>
      <c r="B37" s="28"/>
      <c r="C37" s="28"/>
      <c r="D37" s="28"/>
      <c r="E37" s="255"/>
    </row>
    <row r="38" spans="1:5" s="115" customFormat="1" ht="15.75">
      <c r="A38" s="25" t="s">
        <v>927</v>
      </c>
      <c r="B38" s="28"/>
      <c r="C38" s="28"/>
      <c r="D38" s="28"/>
      <c r="E38" s="255"/>
    </row>
    <row r="39" spans="1:5" s="115" customFormat="1" ht="15.75">
      <c r="A39" s="114" t="s">
        <v>684</v>
      </c>
      <c r="B39" s="29">
        <f>SUM(B40:B45)</f>
        <v>181825</v>
      </c>
      <c r="C39" s="29">
        <f>SUM(C40:C45)</f>
        <v>186028</v>
      </c>
      <c r="D39" s="29">
        <f>SUM(D40:D45)</f>
        <v>85933</v>
      </c>
      <c r="E39" s="255">
        <f>D39/C39</f>
        <v>0.4619358376158428</v>
      </c>
    </row>
    <row r="40" spans="1:5" s="115" customFormat="1" ht="15.75">
      <c r="A40" s="25" t="s">
        <v>685</v>
      </c>
      <c r="B40" s="28">
        <v>99675</v>
      </c>
      <c r="C40" s="28">
        <v>102908</v>
      </c>
      <c r="D40" s="28">
        <v>44118</v>
      </c>
      <c r="E40" s="256">
        <f>D40/C40</f>
        <v>0.4287130252264158</v>
      </c>
    </row>
    <row r="41" spans="1:5" s="115" customFormat="1" ht="15.75">
      <c r="A41" s="25" t="s">
        <v>686</v>
      </c>
      <c r="B41" s="28">
        <v>27970</v>
      </c>
      <c r="C41" s="28">
        <v>29005</v>
      </c>
      <c r="D41" s="28">
        <v>12736</v>
      </c>
      <c r="E41" s="256">
        <f>D41/C41</f>
        <v>0.4390967074642303</v>
      </c>
    </row>
    <row r="42" spans="1:5" s="115" customFormat="1" ht="15.75">
      <c r="A42" s="25" t="s">
        <v>336</v>
      </c>
      <c r="B42" s="28">
        <v>54180</v>
      </c>
      <c r="C42" s="28">
        <v>54115</v>
      </c>
      <c r="D42" s="28">
        <v>29079</v>
      </c>
      <c r="E42" s="256">
        <f>D42/C42</f>
        <v>0.5373556315254551</v>
      </c>
    </row>
    <row r="43" spans="1:5" s="115" customFormat="1" ht="15.75">
      <c r="A43" s="25" t="s">
        <v>557</v>
      </c>
      <c r="B43" s="28"/>
      <c r="C43" s="28"/>
      <c r="D43" s="28"/>
      <c r="E43" s="255"/>
    </row>
    <row r="44" spans="1:5" s="115" customFormat="1" ht="15.75">
      <c r="A44" s="25" t="s">
        <v>558</v>
      </c>
      <c r="B44" s="28"/>
      <c r="C44" s="28"/>
      <c r="D44" s="28"/>
      <c r="E44" s="255"/>
    </row>
    <row r="45" spans="1:5" s="115" customFormat="1" ht="15.75">
      <c r="A45" s="25" t="s">
        <v>559</v>
      </c>
      <c r="B45" s="28"/>
      <c r="C45" s="28"/>
      <c r="D45" s="28"/>
      <c r="E45" s="255"/>
    </row>
    <row r="46" spans="1:5" s="115" customFormat="1" ht="15.75">
      <c r="A46" s="114" t="s">
        <v>337</v>
      </c>
      <c r="B46" s="29">
        <f>B34+B39</f>
        <v>182225</v>
      </c>
      <c r="C46" s="29">
        <f>C34+C39</f>
        <v>186908</v>
      </c>
      <c r="D46" s="29">
        <f>D34+D39</f>
        <v>86326</v>
      </c>
      <c r="E46" s="255">
        <f>D46/C46</f>
        <v>0.46186359064352517</v>
      </c>
    </row>
    <row r="47" spans="1:5" s="115" customFormat="1" ht="15.75">
      <c r="A47" s="114" t="s">
        <v>338</v>
      </c>
      <c r="B47" s="29"/>
      <c r="C47" s="28"/>
      <c r="D47" s="28"/>
      <c r="E47" s="255"/>
    </row>
    <row r="48" spans="1:5" s="115" customFormat="1" ht="15.75">
      <c r="A48" s="25" t="s">
        <v>339</v>
      </c>
      <c r="B48" s="29"/>
      <c r="C48" s="28"/>
      <c r="D48" s="28"/>
      <c r="E48" s="255"/>
    </row>
    <row r="49" spans="1:5" s="115" customFormat="1" ht="15.75">
      <c r="A49" s="25" t="s">
        <v>722</v>
      </c>
      <c r="B49" s="29"/>
      <c r="C49" s="28"/>
      <c r="D49" s="28">
        <v>3391</v>
      </c>
      <c r="E49" s="255"/>
    </row>
    <row r="50" spans="1:5" s="115" customFormat="1" ht="15.75">
      <c r="A50" s="112" t="s">
        <v>340</v>
      </c>
      <c r="B50" s="29">
        <f>SUM(B46:B46)</f>
        <v>182225</v>
      </c>
      <c r="C50" s="29">
        <f>SUM(C46:C46)</f>
        <v>186908</v>
      </c>
      <c r="D50" s="29">
        <f>SUM(D46:D49)</f>
        <v>89717</v>
      </c>
      <c r="E50" s="255">
        <f>D50/C50</f>
        <v>0.48000620626190427</v>
      </c>
    </row>
  </sheetData>
  <mergeCells count="4">
    <mergeCell ref="A1:E1"/>
    <mergeCell ref="A2:E2"/>
    <mergeCell ref="A3:E3"/>
    <mergeCell ref="A4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1"/>
  </sheetPr>
  <dimension ref="A1:E54"/>
  <sheetViews>
    <sheetView workbookViewId="0" topLeftCell="A22">
      <selection activeCell="H23" sqref="H23"/>
    </sheetView>
  </sheetViews>
  <sheetFormatPr defaultColWidth="9.140625" defaultRowHeight="12.75"/>
  <cols>
    <col min="1" max="1" width="51.7109375" style="26" customWidth="1"/>
    <col min="2" max="2" width="10.7109375" style="27" customWidth="1"/>
    <col min="3" max="16384" width="9.140625" style="27" customWidth="1"/>
  </cols>
  <sheetData>
    <row r="1" spans="1:5" ht="12.75" customHeight="1">
      <c r="A1" s="317" t="s">
        <v>798</v>
      </c>
      <c r="B1" s="317"/>
      <c r="C1" s="317"/>
      <c r="D1" s="317"/>
      <c r="E1" s="317"/>
    </row>
    <row r="2" spans="1:5" ht="15.75">
      <c r="A2" s="316" t="s">
        <v>970</v>
      </c>
      <c r="B2" s="316"/>
      <c r="C2" s="316"/>
      <c r="D2" s="316"/>
      <c r="E2" s="316"/>
    </row>
    <row r="3" spans="1:5" ht="15.75">
      <c r="A3" s="316" t="s">
        <v>125</v>
      </c>
      <c r="B3" s="316"/>
      <c r="C3" s="316"/>
      <c r="D3" s="316"/>
      <c r="E3" s="316"/>
    </row>
    <row r="4" spans="1:5" ht="15.75">
      <c r="A4" s="316" t="s">
        <v>81</v>
      </c>
      <c r="B4" s="316"/>
      <c r="C4" s="316"/>
      <c r="D4" s="316"/>
      <c r="E4" s="316"/>
    </row>
    <row r="6" spans="1:5" ht="25.5">
      <c r="A6" s="111" t="s">
        <v>941</v>
      </c>
      <c r="B6" s="232" t="s">
        <v>703</v>
      </c>
      <c r="C6" s="232" t="s">
        <v>704</v>
      </c>
      <c r="D6" s="232" t="s">
        <v>705</v>
      </c>
      <c r="E6" s="232" t="s">
        <v>706</v>
      </c>
    </row>
    <row r="7" spans="1:2" ht="15.75">
      <c r="A7" s="112" t="s">
        <v>82</v>
      </c>
      <c r="B7" s="113"/>
    </row>
    <row r="8" spans="1:5" s="115" customFormat="1" ht="15.75">
      <c r="A8" s="114" t="s">
        <v>83</v>
      </c>
      <c r="B8" s="29">
        <f>B14+B16</f>
        <v>200</v>
      </c>
      <c r="C8" s="29">
        <f>C14+C16</f>
        <v>200</v>
      </c>
      <c r="D8" s="29">
        <f>D14+D16</f>
        <v>200</v>
      </c>
      <c r="E8" s="255">
        <f>D8/C8</f>
        <v>1</v>
      </c>
    </row>
    <row r="9" spans="1:5" s="115" customFormat="1" ht="15.75">
      <c r="A9" s="25" t="s">
        <v>84</v>
      </c>
      <c r="B9" s="28"/>
      <c r="C9" s="28"/>
      <c r="D9" s="28"/>
      <c r="E9" s="255"/>
    </row>
    <row r="10" spans="1:5" s="115" customFormat="1" ht="15.75">
      <c r="A10" s="25" t="s">
        <v>85</v>
      </c>
      <c r="B10" s="29">
        <f>SUM(B11:B13)</f>
        <v>200</v>
      </c>
      <c r="C10" s="29">
        <f>SUM(C11:C13)</f>
        <v>200</v>
      </c>
      <c r="D10" s="29">
        <f>SUM(D11:D13)</f>
        <v>200</v>
      </c>
      <c r="E10" s="255">
        <f>D10/C10</f>
        <v>1</v>
      </c>
    </row>
    <row r="11" spans="1:5" s="115" customFormat="1" ht="15.75">
      <c r="A11" s="25" t="s">
        <v>86</v>
      </c>
      <c r="B11" s="28"/>
      <c r="C11" s="28"/>
      <c r="D11" s="28"/>
      <c r="E11" s="255"/>
    </row>
    <row r="12" spans="1:5" s="115" customFormat="1" ht="15.75">
      <c r="A12" s="25" t="s">
        <v>87</v>
      </c>
      <c r="B12" s="28"/>
      <c r="C12" s="28"/>
      <c r="D12" s="28"/>
      <c r="E12" s="255"/>
    </row>
    <row r="13" spans="1:5" s="115" customFormat="1" ht="15.75">
      <c r="A13" s="25" t="s">
        <v>88</v>
      </c>
      <c r="B13" s="28">
        <v>200</v>
      </c>
      <c r="C13" s="28">
        <v>200</v>
      </c>
      <c r="D13" s="28">
        <v>200</v>
      </c>
      <c r="E13" s="256">
        <f>D13/C13</f>
        <v>1</v>
      </c>
    </row>
    <row r="14" spans="1:5" s="115" customFormat="1" ht="15.75">
      <c r="A14" s="114" t="s">
        <v>89</v>
      </c>
      <c r="B14" s="29">
        <f>B9+B10</f>
        <v>200</v>
      </c>
      <c r="C14" s="29">
        <f>C9+C10</f>
        <v>200</v>
      </c>
      <c r="D14" s="29">
        <f>D9+D10</f>
        <v>200</v>
      </c>
      <c r="E14" s="255">
        <f>D14/C14</f>
        <v>1</v>
      </c>
    </row>
    <row r="15" spans="1:5" s="115" customFormat="1" ht="15.75">
      <c r="A15" s="25" t="s">
        <v>90</v>
      </c>
      <c r="B15" s="28"/>
      <c r="C15" s="28"/>
      <c r="D15" s="28"/>
      <c r="E15" s="255"/>
    </row>
    <row r="16" spans="1:5" s="115" customFormat="1" ht="15.75">
      <c r="A16" s="25" t="s">
        <v>91</v>
      </c>
      <c r="B16" s="28"/>
      <c r="C16" s="28"/>
      <c r="D16" s="28"/>
      <c r="E16" s="255"/>
    </row>
    <row r="17" spans="1:5" s="115" customFormat="1" ht="15.75">
      <c r="A17" s="114" t="s">
        <v>691</v>
      </c>
      <c r="B17" s="29">
        <f>B20+B19+B18</f>
        <v>74927</v>
      </c>
      <c r="C17" s="29">
        <f>C20+C19+C18</f>
        <v>77392</v>
      </c>
      <c r="D17" s="29">
        <f>D20+D19+D18</f>
        <v>35604</v>
      </c>
      <c r="E17" s="255">
        <f>D17/C17</f>
        <v>0.4600475501343808</v>
      </c>
    </row>
    <row r="18" spans="1:5" s="115" customFormat="1" ht="15.75">
      <c r="A18" s="25" t="s">
        <v>692</v>
      </c>
      <c r="B18" s="28">
        <v>10735</v>
      </c>
      <c r="C18" s="28">
        <v>10735</v>
      </c>
      <c r="D18" s="28">
        <v>7428</v>
      </c>
      <c r="E18" s="256">
        <f>D18/C18</f>
        <v>0.6919422449930135</v>
      </c>
    </row>
    <row r="19" spans="1:5" s="115" customFormat="1" ht="15.75">
      <c r="A19" s="25" t="s">
        <v>693</v>
      </c>
      <c r="B19" s="28"/>
      <c r="C19" s="28"/>
      <c r="D19" s="28"/>
      <c r="E19" s="255"/>
    </row>
    <row r="20" spans="1:5" s="115" customFormat="1" ht="15.75">
      <c r="A20" s="25" t="s">
        <v>694</v>
      </c>
      <c r="B20" s="29">
        <f>SUM(B21:B23)</f>
        <v>64192</v>
      </c>
      <c r="C20" s="29">
        <f>SUM(C21:C23)</f>
        <v>66657</v>
      </c>
      <c r="D20" s="29">
        <f>SUM(D21:D23)</f>
        <v>28176</v>
      </c>
      <c r="E20" s="255">
        <f>D20/C20</f>
        <v>0.42270129168729464</v>
      </c>
    </row>
    <row r="21" spans="1:5" s="115" customFormat="1" ht="15.75">
      <c r="A21" s="25" t="s">
        <v>695</v>
      </c>
      <c r="B21" s="28">
        <v>3465</v>
      </c>
      <c r="C21" s="28">
        <v>3465</v>
      </c>
      <c r="D21" s="28"/>
      <c r="E21" s="255"/>
    </row>
    <row r="22" spans="1:5" s="115" customFormat="1" ht="15.75">
      <c r="A22" s="25" t="s">
        <v>696</v>
      </c>
      <c r="B22" s="28">
        <v>2140</v>
      </c>
      <c r="C22" s="28">
        <v>2140</v>
      </c>
      <c r="D22" s="28">
        <v>717</v>
      </c>
      <c r="E22" s="256">
        <f aca="true" t="shared" si="0" ref="E22:E27">D22/C22</f>
        <v>0.33504672897196264</v>
      </c>
    </row>
    <row r="23" spans="1:5" s="115" customFormat="1" ht="15.75">
      <c r="A23" s="25" t="s">
        <v>697</v>
      </c>
      <c r="B23" s="29">
        <f>SUM(B24:B26)</f>
        <v>58587</v>
      </c>
      <c r="C23" s="29">
        <f>SUM(C24:C26)</f>
        <v>61052</v>
      </c>
      <c r="D23" s="29">
        <f>SUM(D24:D26)</f>
        <v>27459</v>
      </c>
      <c r="E23" s="255">
        <f t="shared" si="0"/>
        <v>0.4497641354910568</v>
      </c>
    </row>
    <row r="24" spans="1:5" s="115" customFormat="1" ht="15.75">
      <c r="A24" s="25" t="s">
        <v>698</v>
      </c>
      <c r="B24" s="28">
        <v>5257</v>
      </c>
      <c r="C24" s="28">
        <v>6257</v>
      </c>
      <c r="D24" s="28">
        <v>3379</v>
      </c>
      <c r="E24" s="255">
        <f t="shared" si="0"/>
        <v>0.5400351606201055</v>
      </c>
    </row>
    <row r="25" spans="1:5" s="115" customFormat="1" ht="15.75">
      <c r="A25" s="116" t="s">
        <v>699</v>
      </c>
      <c r="B25" s="28">
        <v>3540</v>
      </c>
      <c r="C25" s="28">
        <v>3540</v>
      </c>
      <c r="D25" s="28">
        <v>1770</v>
      </c>
      <c r="E25" s="255">
        <f t="shared" si="0"/>
        <v>0.5</v>
      </c>
    </row>
    <row r="26" spans="1:5" s="115" customFormat="1" ht="15.75">
      <c r="A26" s="25" t="s">
        <v>700</v>
      </c>
      <c r="B26" s="28">
        <v>49790</v>
      </c>
      <c r="C26" s="28">
        <v>51255</v>
      </c>
      <c r="D26" s="28">
        <v>22310</v>
      </c>
      <c r="E26" s="255">
        <f t="shared" si="0"/>
        <v>0.43527460735538</v>
      </c>
    </row>
    <row r="27" spans="1:5" s="115" customFormat="1" ht="15.75">
      <c r="A27" s="114" t="s">
        <v>701</v>
      </c>
      <c r="B27" s="29">
        <f>B14+B17</f>
        <v>75127</v>
      </c>
      <c r="C27" s="29">
        <f>C14+C17</f>
        <v>77592</v>
      </c>
      <c r="D27" s="29">
        <f>D14+D17</f>
        <v>35804</v>
      </c>
      <c r="E27" s="255">
        <f t="shared" si="0"/>
        <v>0.46143932364161255</v>
      </c>
    </row>
    <row r="28" spans="1:5" s="115" customFormat="1" ht="15.75">
      <c r="A28" s="114" t="s">
        <v>702</v>
      </c>
      <c r="B28" s="28"/>
      <c r="C28" s="28"/>
      <c r="D28" s="28"/>
      <c r="E28" s="255"/>
    </row>
    <row r="29" spans="1:5" s="115" customFormat="1" ht="15.75">
      <c r="A29" s="25" t="s">
        <v>482</v>
      </c>
      <c r="B29" s="28">
        <v>676</v>
      </c>
      <c r="C29" s="28">
        <v>676</v>
      </c>
      <c r="D29" s="28"/>
      <c r="E29" s="255"/>
    </row>
    <row r="30" spans="1:5" s="115" customFormat="1" ht="15.75">
      <c r="A30" s="25" t="s">
        <v>721</v>
      </c>
      <c r="B30" s="28"/>
      <c r="C30" s="28"/>
      <c r="D30" s="28"/>
      <c r="E30" s="255"/>
    </row>
    <row r="31" spans="1:5" s="115" customFormat="1" ht="15.75">
      <c r="A31" s="112" t="s">
        <v>316</v>
      </c>
      <c r="B31" s="29">
        <f>B8+B17+B29</f>
        <v>75803</v>
      </c>
      <c r="C31" s="29">
        <f>C8+C17+C29</f>
        <v>78268</v>
      </c>
      <c r="D31" s="29">
        <f>D8+D17+D29</f>
        <v>35804</v>
      </c>
      <c r="E31" s="255">
        <f>D31/C31</f>
        <v>0.4574538764245924</v>
      </c>
    </row>
    <row r="32" spans="1:5" s="115" customFormat="1" ht="15.75">
      <c r="A32" s="25"/>
      <c r="B32" s="28"/>
      <c r="C32" s="28"/>
      <c r="D32" s="28"/>
      <c r="E32" s="255"/>
    </row>
    <row r="33" spans="1:5" s="115" customFormat="1" ht="15.75">
      <c r="A33" s="112" t="s">
        <v>639</v>
      </c>
      <c r="B33" s="28"/>
      <c r="C33" s="28"/>
      <c r="D33" s="28"/>
      <c r="E33" s="255"/>
    </row>
    <row r="34" spans="1:5" s="115" customFormat="1" ht="15.75">
      <c r="A34" s="114" t="s">
        <v>317</v>
      </c>
      <c r="B34" s="29">
        <f>SUM(B35:B36)</f>
        <v>200</v>
      </c>
      <c r="C34" s="29">
        <f>SUM(C35:C36)</f>
        <v>200</v>
      </c>
      <c r="D34" s="29">
        <f>SUM(D35:D36)</f>
        <v>200</v>
      </c>
      <c r="E34" s="255">
        <f>D34/C34</f>
        <v>1</v>
      </c>
    </row>
    <row r="35" spans="1:5" s="115" customFormat="1" ht="15.75">
      <c r="A35" s="25" t="s">
        <v>682</v>
      </c>
      <c r="B35" s="28"/>
      <c r="C35" s="28"/>
      <c r="D35" s="28"/>
      <c r="E35" s="255"/>
    </row>
    <row r="36" spans="1:5" s="115" customFormat="1" ht="15.75">
      <c r="A36" s="25" t="s">
        <v>683</v>
      </c>
      <c r="B36" s="28">
        <v>200</v>
      </c>
      <c r="C36" s="28">
        <v>200</v>
      </c>
      <c r="D36" s="28">
        <v>200</v>
      </c>
      <c r="E36" s="256">
        <f>D36/C36</f>
        <v>1</v>
      </c>
    </row>
    <row r="37" spans="1:5" s="115" customFormat="1" ht="15.75">
      <c r="A37" s="25" t="s">
        <v>926</v>
      </c>
      <c r="B37" s="28"/>
      <c r="C37" s="28"/>
      <c r="D37" s="28"/>
      <c r="E37" s="255"/>
    </row>
    <row r="38" spans="1:5" s="115" customFormat="1" ht="15.75">
      <c r="A38" s="25" t="s">
        <v>927</v>
      </c>
      <c r="B38" s="28"/>
      <c r="C38" s="28"/>
      <c r="D38" s="28"/>
      <c r="E38" s="255"/>
    </row>
    <row r="39" spans="1:5" s="115" customFormat="1" ht="15.75">
      <c r="A39" s="114" t="s">
        <v>684</v>
      </c>
      <c r="B39" s="29">
        <f>SUM(B40:B45)</f>
        <v>75603</v>
      </c>
      <c r="C39" s="29">
        <f>SUM(C40:C45)</f>
        <v>78068</v>
      </c>
      <c r="D39" s="29">
        <f>SUM(D40:D45)</f>
        <v>34679</v>
      </c>
      <c r="E39" s="255">
        <f>D39/C39</f>
        <v>0.44421529948250243</v>
      </c>
    </row>
    <row r="40" spans="1:5" s="115" customFormat="1" ht="15.75">
      <c r="A40" s="25" t="s">
        <v>685</v>
      </c>
      <c r="B40" s="28">
        <v>32296</v>
      </c>
      <c r="C40" s="28">
        <v>33330</v>
      </c>
      <c r="D40" s="28">
        <v>14354</v>
      </c>
      <c r="E40" s="256">
        <f>D40/C40</f>
        <v>0.43066306630663065</v>
      </c>
    </row>
    <row r="41" spans="1:5" s="115" customFormat="1" ht="15.75">
      <c r="A41" s="25" t="s">
        <v>686</v>
      </c>
      <c r="B41" s="28">
        <v>9184</v>
      </c>
      <c r="C41" s="28">
        <v>9515</v>
      </c>
      <c r="D41" s="28">
        <v>4100</v>
      </c>
      <c r="E41" s="256">
        <f>D41/C41</f>
        <v>0.43089858118759855</v>
      </c>
    </row>
    <row r="42" spans="1:5" s="115" customFormat="1" ht="15.75">
      <c r="A42" s="25" t="s">
        <v>336</v>
      </c>
      <c r="B42" s="28">
        <v>32908</v>
      </c>
      <c r="C42" s="28">
        <v>34008</v>
      </c>
      <c r="D42" s="28">
        <v>16225</v>
      </c>
      <c r="E42" s="256">
        <f>D42/C42</f>
        <v>0.47709362502940483</v>
      </c>
    </row>
    <row r="43" spans="1:5" s="115" customFormat="1" ht="15.75">
      <c r="A43" s="25" t="s">
        <v>557</v>
      </c>
      <c r="B43" s="28">
        <v>1215</v>
      </c>
      <c r="C43" s="28">
        <v>1215</v>
      </c>
      <c r="D43" s="28"/>
      <c r="E43" s="255"/>
    </row>
    <row r="44" spans="1:5" s="115" customFormat="1" ht="15.75">
      <c r="A44" s="25" t="s">
        <v>558</v>
      </c>
      <c r="B44" s="117"/>
      <c r="C44" s="117"/>
      <c r="D44" s="28"/>
      <c r="E44" s="255"/>
    </row>
    <row r="45" spans="1:5" s="115" customFormat="1" ht="15.75">
      <c r="A45" s="25" t="s">
        <v>559</v>
      </c>
      <c r="B45" s="28"/>
      <c r="C45" s="28"/>
      <c r="D45" s="28"/>
      <c r="E45" s="255"/>
    </row>
    <row r="46" spans="1:5" s="115" customFormat="1" ht="15.75">
      <c r="A46" s="114" t="s">
        <v>337</v>
      </c>
      <c r="B46" s="29">
        <f>B34+B39</f>
        <v>75803</v>
      </c>
      <c r="C46" s="29">
        <f>C34+C39</f>
        <v>78268</v>
      </c>
      <c r="D46" s="29">
        <f>D34+D39</f>
        <v>34879</v>
      </c>
      <c r="E46" s="255">
        <f>D46/C46</f>
        <v>0.445635508764757</v>
      </c>
    </row>
    <row r="47" spans="1:5" s="115" customFormat="1" ht="15.75">
      <c r="A47" s="114" t="s">
        <v>338</v>
      </c>
      <c r="B47" s="29"/>
      <c r="C47" s="28"/>
      <c r="D47" s="28"/>
      <c r="E47" s="255"/>
    </row>
    <row r="48" spans="1:5" s="115" customFormat="1" ht="15.75">
      <c r="A48" s="25" t="s">
        <v>339</v>
      </c>
      <c r="B48" s="29"/>
      <c r="C48" s="28"/>
      <c r="D48" s="28"/>
      <c r="E48" s="255"/>
    </row>
    <row r="49" spans="1:5" s="115" customFormat="1" ht="15.75">
      <c r="A49" s="25" t="s">
        <v>722</v>
      </c>
      <c r="B49" s="29"/>
      <c r="C49" s="28"/>
      <c r="D49" s="28">
        <v>679</v>
      </c>
      <c r="E49" s="255"/>
    </row>
    <row r="50" spans="1:5" s="115" customFormat="1" ht="15.75">
      <c r="A50" s="112" t="s">
        <v>340</v>
      </c>
      <c r="B50" s="29">
        <f>SUM(B46:B48)</f>
        <v>75803</v>
      </c>
      <c r="C50" s="29">
        <f>SUM(C46:C48)</f>
        <v>78268</v>
      </c>
      <c r="D50" s="29">
        <f>SUM(D46:D49)</f>
        <v>35558</v>
      </c>
      <c r="E50" s="255">
        <f>D50/C50</f>
        <v>0.4543108294577605</v>
      </c>
    </row>
    <row r="51" ht="15.75">
      <c r="E51" s="255"/>
    </row>
    <row r="52" ht="15.75">
      <c r="E52" s="255"/>
    </row>
    <row r="53" ht="15.75">
      <c r="E53" s="255"/>
    </row>
    <row r="54" ht="15.75">
      <c r="E54" s="255"/>
    </row>
  </sheetData>
  <mergeCells count="4">
    <mergeCell ref="A1:E1"/>
    <mergeCell ref="A2:E2"/>
    <mergeCell ref="A3:E3"/>
    <mergeCell ref="A4:E4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</sheetPr>
  <dimension ref="A1:Q17"/>
  <sheetViews>
    <sheetView workbookViewId="0" topLeftCell="B1">
      <selection activeCell="O19" sqref="O19"/>
    </sheetView>
  </sheetViews>
  <sheetFormatPr defaultColWidth="9.140625" defaultRowHeight="12.75"/>
  <cols>
    <col min="1" max="1" width="5.28125" style="1" customWidth="1"/>
    <col min="2" max="2" width="29.28125" style="1" customWidth="1"/>
    <col min="3" max="3" width="8.421875" style="1" bestFit="1" customWidth="1"/>
    <col min="4" max="5" width="8.421875" style="1" customWidth="1"/>
    <col min="6" max="8" width="7.28125" style="1" customWidth="1"/>
    <col min="9" max="9" width="9.28125" style="1" bestFit="1" customWidth="1"/>
    <col min="10" max="11" width="9.28125" style="1" customWidth="1"/>
    <col min="12" max="14" width="6.57421875" style="1" customWidth="1"/>
    <col min="15" max="15" width="10.00390625" style="1" bestFit="1" customWidth="1"/>
    <col min="16" max="16384" width="9.140625" style="1" customWidth="1"/>
  </cols>
  <sheetData>
    <row r="1" spans="9:17" ht="15.75">
      <c r="I1" s="280" t="s">
        <v>959</v>
      </c>
      <c r="J1" s="280"/>
      <c r="K1" s="280"/>
      <c r="L1" s="280"/>
      <c r="M1" s="280"/>
      <c r="N1" s="280"/>
      <c r="O1" s="280"/>
      <c r="P1" s="280"/>
      <c r="Q1" s="280"/>
    </row>
    <row r="2" spans="1:17" ht="15.75">
      <c r="A2" s="279" t="s">
        <v>436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17" ht="15.75">
      <c r="A3" s="279" t="s">
        <v>125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</row>
    <row r="4" spans="1:17" ht="15.75">
      <c r="A4" s="279" t="s">
        <v>825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</row>
    <row r="5" spans="1:17" ht="19.5" customHeight="1">
      <c r="A5" s="279" t="s">
        <v>940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</row>
    <row r="6" ht="19.5" customHeight="1"/>
    <row r="7" ht="19.5" customHeight="1"/>
    <row r="8" spans="1:17" s="8" customFormat="1" ht="19.5" customHeight="1">
      <c r="A8" s="319" t="s">
        <v>941</v>
      </c>
      <c r="B8" s="319"/>
      <c r="C8" s="320" t="s">
        <v>826</v>
      </c>
      <c r="D8" s="320"/>
      <c r="E8" s="320"/>
      <c r="F8" s="320"/>
      <c r="G8" s="320"/>
      <c r="H8" s="320"/>
      <c r="I8" s="320"/>
      <c r="J8" s="320"/>
      <c r="K8" s="320"/>
      <c r="L8" s="308" t="s">
        <v>827</v>
      </c>
      <c r="M8" s="308"/>
      <c r="N8" s="308"/>
      <c r="O8" s="319" t="s">
        <v>438</v>
      </c>
      <c r="P8" s="319"/>
      <c r="Q8" s="319"/>
    </row>
    <row r="9" spans="1:17" s="8" customFormat="1" ht="19.5" customHeight="1">
      <c r="A9" s="319"/>
      <c r="B9" s="319"/>
      <c r="C9" s="319" t="s">
        <v>828</v>
      </c>
      <c r="D9" s="319"/>
      <c r="E9" s="319"/>
      <c r="F9" s="319" t="s">
        <v>652</v>
      </c>
      <c r="G9" s="319"/>
      <c r="H9" s="319"/>
      <c r="I9" s="319" t="s">
        <v>289</v>
      </c>
      <c r="J9" s="319"/>
      <c r="K9" s="319"/>
      <c r="L9" s="308"/>
      <c r="M9" s="308"/>
      <c r="N9" s="308"/>
      <c r="O9" s="319"/>
      <c r="P9" s="319"/>
      <c r="Q9" s="319"/>
    </row>
    <row r="10" spans="1:17" ht="38.25">
      <c r="A10" s="319"/>
      <c r="B10" s="319"/>
      <c r="C10" s="233" t="s">
        <v>205</v>
      </c>
      <c r="D10" s="233" t="s">
        <v>124</v>
      </c>
      <c r="E10" s="180" t="s">
        <v>705</v>
      </c>
      <c r="F10" s="233" t="s">
        <v>205</v>
      </c>
      <c r="G10" s="233" t="s">
        <v>124</v>
      </c>
      <c r="H10" s="180" t="s">
        <v>705</v>
      </c>
      <c r="I10" s="233" t="s">
        <v>205</v>
      </c>
      <c r="J10" s="233" t="s">
        <v>124</v>
      </c>
      <c r="K10" s="180" t="s">
        <v>705</v>
      </c>
      <c r="L10" s="233" t="s">
        <v>205</v>
      </c>
      <c r="M10" s="233" t="s">
        <v>124</v>
      </c>
      <c r="N10" s="180" t="s">
        <v>705</v>
      </c>
      <c r="O10" s="233" t="s">
        <v>205</v>
      </c>
      <c r="P10" s="233" t="s">
        <v>124</v>
      </c>
      <c r="Q10" s="180" t="s">
        <v>705</v>
      </c>
    </row>
    <row r="11" spans="1:17" ht="30" customHeight="1">
      <c r="A11" s="1" t="s">
        <v>829</v>
      </c>
      <c r="B11" s="14" t="s">
        <v>439</v>
      </c>
      <c r="C11" s="9">
        <f>'m-gamesz '!B25</f>
        <v>11425</v>
      </c>
      <c r="D11" s="9">
        <f>'m-gamesz '!C25</f>
        <v>11425</v>
      </c>
      <c r="E11" s="9">
        <f>'m-gamesz '!D25</f>
        <v>6170</v>
      </c>
      <c r="F11" s="9">
        <f>'m-gamesz '!B26</f>
        <v>0</v>
      </c>
      <c r="G11" s="9">
        <f>'m-gamesz '!C26</f>
        <v>0</v>
      </c>
      <c r="H11" s="9">
        <f>'m-gamesz '!D26</f>
        <v>0</v>
      </c>
      <c r="I11" s="9">
        <f>'m-gamesz '!B27</f>
        <v>225537</v>
      </c>
      <c r="J11" s="9">
        <f>'m-gamesz '!C27</f>
        <v>206394</v>
      </c>
      <c r="K11" s="9">
        <f>'m-gamesz '!D27</f>
        <v>96880</v>
      </c>
      <c r="L11" s="9">
        <f>'m-gamesz '!B14</f>
        <v>1000</v>
      </c>
      <c r="M11" s="9">
        <f>'m-gamesz '!C14</f>
        <v>3844</v>
      </c>
      <c r="N11" s="9">
        <f>'m-gamesz '!D14</f>
        <v>2839</v>
      </c>
      <c r="O11" s="9">
        <f aca="true" t="shared" si="0" ref="O11:O16">C11+F11+I11+L11</f>
        <v>237962</v>
      </c>
      <c r="P11" s="9">
        <f aca="true" t="shared" si="1" ref="P11:Q16">D11+G11+J11+M11</f>
        <v>221663</v>
      </c>
      <c r="Q11" s="9">
        <f t="shared" si="1"/>
        <v>105889</v>
      </c>
    </row>
    <row r="12" spans="1:17" ht="30" customHeight="1">
      <c r="A12" s="1" t="s">
        <v>830</v>
      </c>
      <c r="B12" s="14" t="s">
        <v>626</v>
      </c>
      <c r="C12" s="9">
        <f>'m-Bibó '!B24</f>
        <v>73419</v>
      </c>
      <c r="D12" s="9">
        <f>'m-Bibó '!C24</f>
        <v>73609</v>
      </c>
      <c r="E12" s="9">
        <f>'m-Bibó '!D24</f>
        <v>39749</v>
      </c>
      <c r="F12" s="9">
        <f>'m-Bibó '!B25</f>
        <v>0</v>
      </c>
      <c r="G12" s="9">
        <f>'m-Bibó '!C25</f>
        <v>0</v>
      </c>
      <c r="H12" s="9">
        <f>'m-Bibó '!D25</f>
        <v>0</v>
      </c>
      <c r="I12" s="9">
        <f>'m-Bibó '!B26</f>
        <v>58652</v>
      </c>
      <c r="J12" s="9">
        <f>'m-Bibó '!C26</f>
        <v>63098</v>
      </c>
      <c r="K12" s="9">
        <f>'m-Bibó '!D26</f>
        <v>28034</v>
      </c>
      <c r="L12" s="9">
        <f>'m-Bibó '!B13</f>
        <v>0</v>
      </c>
      <c r="M12" s="9">
        <f>'m-Bibó '!C13</f>
        <v>0</v>
      </c>
      <c r="N12" s="9">
        <f>'m-Bibó '!D13</f>
        <v>0</v>
      </c>
      <c r="O12" s="9">
        <f t="shared" si="0"/>
        <v>132071</v>
      </c>
      <c r="P12" s="9">
        <f t="shared" si="1"/>
        <v>136707</v>
      </c>
      <c r="Q12" s="9">
        <f t="shared" si="1"/>
        <v>67783</v>
      </c>
    </row>
    <row r="13" spans="1:17" ht="30" customHeight="1">
      <c r="A13" s="1" t="s">
        <v>831</v>
      </c>
      <c r="B13" s="14" t="s">
        <v>202</v>
      </c>
      <c r="C13" s="9">
        <f>'m-Illyés '!B24</f>
        <v>88634</v>
      </c>
      <c r="D13" s="9">
        <f>'m-Illyés '!C24</f>
        <v>89035</v>
      </c>
      <c r="E13" s="9">
        <f>'m-Illyés '!D24</f>
        <v>48079</v>
      </c>
      <c r="F13" s="9">
        <f>'m-Illyés '!B25</f>
        <v>20305</v>
      </c>
      <c r="G13" s="9">
        <f>'m-Illyés '!C25</f>
        <v>20341</v>
      </c>
      <c r="H13" s="9">
        <f>'m-Illyés '!D25</f>
        <v>10170</v>
      </c>
      <c r="I13" s="9">
        <f>'m-Illyés '!B26</f>
        <v>139249</v>
      </c>
      <c r="J13" s="9">
        <f>'m-Illyés '!C26</f>
        <v>145840</v>
      </c>
      <c r="K13" s="9">
        <f>'m-Illyés '!D26</f>
        <v>73436</v>
      </c>
      <c r="L13" s="9">
        <f>'m-Illyés '!B13</f>
        <v>0</v>
      </c>
      <c r="M13" s="9">
        <f>'m-Illyés '!C13</f>
        <v>0</v>
      </c>
      <c r="N13" s="9">
        <f>'m-Illyés '!D13</f>
        <v>0</v>
      </c>
      <c r="O13" s="9">
        <f t="shared" si="0"/>
        <v>248188</v>
      </c>
      <c r="P13" s="9">
        <f t="shared" si="1"/>
        <v>255216</v>
      </c>
      <c r="Q13" s="9">
        <f t="shared" si="1"/>
        <v>131685</v>
      </c>
    </row>
    <row r="14" spans="1:17" ht="30" customHeight="1">
      <c r="A14" s="1" t="s">
        <v>832</v>
      </c>
      <c r="B14" s="14" t="s">
        <v>203</v>
      </c>
      <c r="C14" s="9">
        <f>'m-ovoda '!B24</f>
        <v>36819</v>
      </c>
      <c r="D14" s="9">
        <f>'m-ovoda '!C24</f>
        <v>36819</v>
      </c>
      <c r="E14" s="9">
        <f>'m-ovoda '!D24</f>
        <v>19882</v>
      </c>
      <c r="F14" s="9">
        <f>'m-ovoda '!B25</f>
        <v>7148</v>
      </c>
      <c r="G14" s="9">
        <f>'m-ovoda '!C25</f>
        <v>7112</v>
      </c>
      <c r="H14" s="9">
        <f>'m-ovoda '!D25</f>
        <v>3556</v>
      </c>
      <c r="I14" s="9">
        <f>'m-ovoda '!B26</f>
        <v>57646</v>
      </c>
      <c r="J14" s="9">
        <f>'m-ovoda '!C26</f>
        <v>60735</v>
      </c>
      <c r="K14" s="9">
        <f>'m-ovoda '!D26</f>
        <v>30099</v>
      </c>
      <c r="L14" s="9">
        <f>'m-ovoda '!B13</f>
        <v>0</v>
      </c>
      <c r="M14" s="9">
        <f>'m-ovoda '!C13</f>
        <v>0</v>
      </c>
      <c r="N14" s="9">
        <f>'m-ovoda '!D13</f>
        <v>0</v>
      </c>
      <c r="O14" s="9">
        <f t="shared" si="0"/>
        <v>101613</v>
      </c>
      <c r="P14" s="9">
        <f t="shared" si="1"/>
        <v>104666</v>
      </c>
      <c r="Q14" s="9">
        <f t="shared" si="1"/>
        <v>53537</v>
      </c>
    </row>
    <row r="15" spans="1:17" ht="30" customHeight="1">
      <c r="A15" s="1" t="s">
        <v>833</v>
      </c>
      <c r="B15" s="14" t="s">
        <v>204</v>
      </c>
      <c r="C15" s="9">
        <f>'m-Teréz A '!B24</f>
        <v>63192</v>
      </c>
      <c r="D15" s="9">
        <f>'m-Teréz A '!C24</f>
        <v>63192</v>
      </c>
      <c r="E15" s="9">
        <f>'m-Teréz A '!D24</f>
        <v>34124</v>
      </c>
      <c r="F15" s="9">
        <f>'m-Teréz A '!B25</f>
        <v>7958</v>
      </c>
      <c r="G15" s="9">
        <f>'m-Teréz A '!C25</f>
        <v>7958</v>
      </c>
      <c r="H15" s="9">
        <f>'m-Teréz A '!D25</f>
        <v>3979</v>
      </c>
      <c r="I15" s="9">
        <f>'m-Teréz A '!B26</f>
        <v>39472</v>
      </c>
      <c r="J15" s="9">
        <f>'m-Teréz A '!C26</f>
        <v>43675</v>
      </c>
      <c r="K15" s="9">
        <f>'m-Teréz A '!D26</f>
        <v>15499</v>
      </c>
      <c r="L15" s="9">
        <f>'m-Teréz A '!B13</f>
        <v>400</v>
      </c>
      <c r="M15" s="9">
        <f>'m-Teréz A '!C13</f>
        <v>880</v>
      </c>
      <c r="N15" s="9">
        <f>'m-Teréz A '!D13</f>
        <v>393</v>
      </c>
      <c r="O15" s="9">
        <f t="shared" si="0"/>
        <v>111022</v>
      </c>
      <c r="P15" s="9">
        <f t="shared" si="1"/>
        <v>115705</v>
      </c>
      <c r="Q15" s="9">
        <f t="shared" si="1"/>
        <v>53995</v>
      </c>
    </row>
    <row r="16" spans="1:17" ht="30" customHeight="1">
      <c r="A16" s="1" t="s">
        <v>971</v>
      </c>
      <c r="B16" s="14" t="s">
        <v>630</v>
      </c>
      <c r="C16" s="9">
        <f>'m-Festetics'!B24</f>
        <v>5257</v>
      </c>
      <c r="D16" s="9">
        <f>'m-Festetics'!C24</f>
        <v>6257</v>
      </c>
      <c r="E16" s="9">
        <f>'m-Festetics'!D24</f>
        <v>3379</v>
      </c>
      <c r="F16" s="9">
        <f>'m-Festetics'!B25</f>
        <v>3540</v>
      </c>
      <c r="G16" s="9">
        <f>'m-Festetics'!C25</f>
        <v>3540</v>
      </c>
      <c r="H16" s="9">
        <f>'m-Festetics'!D25</f>
        <v>1770</v>
      </c>
      <c r="I16" s="9">
        <f>'m-Festetics'!B26</f>
        <v>49790</v>
      </c>
      <c r="J16" s="9">
        <f>'m-Festetics'!C26</f>
        <v>51255</v>
      </c>
      <c r="K16" s="9">
        <f>'m-Festetics'!D26</f>
        <v>22310</v>
      </c>
      <c r="L16" s="9">
        <f>'m-Festetics'!B13</f>
        <v>200</v>
      </c>
      <c r="M16" s="9">
        <f>'m-Festetics'!C13</f>
        <v>200</v>
      </c>
      <c r="N16" s="9">
        <f>'m-Festetics'!D13</f>
        <v>200</v>
      </c>
      <c r="O16" s="9">
        <f t="shared" si="0"/>
        <v>58787</v>
      </c>
      <c r="P16" s="9">
        <f t="shared" si="1"/>
        <v>61252</v>
      </c>
      <c r="Q16" s="9">
        <f t="shared" si="1"/>
        <v>27659</v>
      </c>
    </row>
    <row r="17" spans="1:17" s="8" customFormat="1" ht="30" customHeight="1">
      <c r="A17" s="318" t="s">
        <v>834</v>
      </c>
      <c r="B17" s="318"/>
      <c r="C17" s="12">
        <f>SUM(C11:C16)</f>
        <v>278746</v>
      </c>
      <c r="D17" s="12">
        <f aca="true" t="shared" si="2" ref="D17:Q17">SUM(D11:D16)</f>
        <v>280337</v>
      </c>
      <c r="E17" s="12">
        <f t="shared" si="2"/>
        <v>151383</v>
      </c>
      <c r="F17" s="12">
        <f t="shared" si="2"/>
        <v>38951</v>
      </c>
      <c r="G17" s="12">
        <f t="shared" si="2"/>
        <v>38951</v>
      </c>
      <c r="H17" s="12">
        <f t="shared" si="2"/>
        <v>19475</v>
      </c>
      <c r="I17" s="12">
        <f t="shared" si="2"/>
        <v>570346</v>
      </c>
      <c r="J17" s="12">
        <f t="shared" si="2"/>
        <v>570997</v>
      </c>
      <c r="K17" s="12">
        <f t="shared" si="2"/>
        <v>266258</v>
      </c>
      <c r="L17" s="12">
        <f t="shared" si="2"/>
        <v>1600</v>
      </c>
      <c r="M17" s="12">
        <f t="shared" si="2"/>
        <v>4924</v>
      </c>
      <c r="N17" s="12">
        <f t="shared" si="2"/>
        <v>3432</v>
      </c>
      <c r="O17" s="12">
        <f t="shared" si="2"/>
        <v>889643</v>
      </c>
      <c r="P17" s="12">
        <f t="shared" si="2"/>
        <v>895209</v>
      </c>
      <c r="Q17" s="12">
        <f t="shared" si="2"/>
        <v>440548</v>
      </c>
    </row>
  </sheetData>
  <mergeCells count="13">
    <mergeCell ref="A5:Q5"/>
    <mergeCell ref="I1:Q1"/>
    <mergeCell ref="L8:N9"/>
    <mergeCell ref="O8:Q9"/>
    <mergeCell ref="I9:K9"/>
    <mergeCell ref="A2:Q2"/>
    <mergeCell ref="A3:Q3"/>
    <mergeCell ref="A4:Q4"/>
    <mergeCell ref="A17:B17"/>
    <mergeCell ref="A8:B10"/>
    <mergeCell ref="C9:E9"/>
    <mergeCell ref="F9:H9"/>
    <mergeCell ref="C8:K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1"/>
  </sheetPr>
  <dimension ref="A1:O60"/>
  <sheetViews>
    <sheetView tabSelected="1" workbookViewId="0" topLeftCell="A10">
      <selection activeCell="E17" sqref="E17:E18"/>
    </sheetView>
  </sheetViews>
  <sheetFormatPr defaultColWidth="9.140625" defaultRowHeight="12.75"/>
  <cols>
    <col min="1" max="1" width="3.421875" style="1" customWidth="1"/>
    <col min="2" max="2" width="16.8515625" style="1" customWidth="1"/>
    <col min="3" max="3" width="9.140625" style="1" customWidth="1"/>
    <col min="4" max="4" width="17.140625" style="1" customWidth="1"/>
    <col min="5" max="6" width="25.00390625" style="1" customWidth="1"/>
    <col min="7" max="7" width="8.57421875" style="1" customWidth="1"/>
    <col min="8" max="8" width="11.140625" style="1" customWidth="1"/>
    <col min="9" max="9" width="10.7109375" style="1" customWidth="1"/>
    <col min="10" max="10" width="8.421875" style="1" bestFit="1" customWidth="1"/>
    <col min="11" max="11" width="12.8515625" style="1" bestFit="1" customWidth="1"/>
    <col min="12" max="12" width="12.421875" style="1" bestFit="1" customWidth="1"/>
    <col min="13" max="13" width="11.57421875" style="1" customWidth="1"/>
    <col min="14" max="14" width="9.421875" style="1" customWidth="1"/>
    <col min="15" max="15" width="11.140625" style="1" customWidth="1"/>
    <col min="16" max="16384" width="9.140625" style="1" customWidth="1"/>
  </cols>
  <sheetData>
    <row r="1" spans="1:15" ht="15.75">
      <c r="A1" s="337"/>
      <c r="B1" s="337"/>
      <c r="C1" s="337"/>
      <c r="D1" s="337"/>
      <c r="E1" s="337"/>
      <c r="F1" s="337"/>
      <c r="G1" s="337"/>
      <c r="H1" s="337"/>
      <c r="I1" s="337"/>
      <c r="J1" s="337" t="s">
        <v>332</v>
      </c>
      <c r="K1" s="337"/>
      <c r="L1" s="337"/>
      <c r="M1" s="337"/>
      <c r="N1" s="337"/>
      <c r="O1" s="337"/>
    </row>
    <row r="2" spans="1:15" ht="15.75">
      <c r="A2" s="279" t="s">
        <v>206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1:15" ht="15.75">
      <c r="A3" s="279" t="s">
        <v>500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1:15" ht="15.75">
      <c r="A4" s="281" t="s">
        <v>71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</row>
    <row r="5" spans="2:10" ht="15.75">
      <c r="B5" s="30"/>
      <c r="C5" s="30"/>
      <c r="D5" s="19"/>
      <c r="E5" s="19"/>
      <c r="F5" s="19"/>
      <c r="G5" s="30"/>
      <c r="H5" s="30"/>
      <c r="I5" s="30"/>
      <c r="J5" s="30"/>
    </row>
    <row r="6" spans="1:15" ht="15.75" customHeight="1">
      <c r="A6" s="339" t="s">
        <v>348</v>
      </c>
      <c r="B6" s="335" t="s">
        <v>835</v>
      </c>
      <c r="C6" s="335" t="s">
        <v>62</v>
      </c>
      <c r="D6" s="341" t="s">
        <v>31</v>
      </c>
      <c r="E6" s="342"/>
      <c r="F6" s="343"/>
      <c r="G6" s="322" t="s">
        <v>70</v>
      </c>
      <c r="H6" s="335" t="s">
        <v>63</v>
      </c>
      <c r="I6" s="335" t="s">
        <v>64</v>
      </c>
      <c r="J6" s="335" t="s">
        <v>65</v>
      </c>
      <c r="K6" s="335" t="s">
        <v>72</v>
      </c>
      <c r="L6" s="321" t="s">
        <v>836</v>
      </c>
      <c r="M6" s="321" t="s">
        <v>837</v>
      </c>
      <c r="N6" s="322" t="s">
        <v>207</v>
      </c>
      <c r="O6" s="338" t="s">
        <v>863</v>
      </c>
    </row>
    <row r="7" spans="1:15" ht="35.25" customHeight="1">
      <c r="A7" s="340"/>
      <c r="B7" s="336"/>
      <c r="C7" s="336"/>
      <c r="D7" s="134" t="s">
        <v>32</v>
      </c>
      <c r="E7" s="134" t="s">
        <v>33</v>
      </c>
      <c r="F7" s="134" t="s">
        <v>61</v>
      </c>
      <c r="G7" s="323"/>
      <c r="H7" s="336"/>
      <c r="I7" s="336"/>
      <c r="J7" s="336"/>
      <c r="K7" s="336"/>
      <c r="L7" s="321"/>
      <c r="M7" s="321"/>
      <c r="N7" s="323"/>
      <c r="O7" s="338"/>
    </row>
    <row r="8" spans="1:11" ht="15.75">
      <c r="A8" s="141"/>
      <c r="B8" s="137"/>
      <c r="C8" s="137"/>
      <c r="D8" s="138"/>
      <c r="E8" s="138"/>
      <c r="F8" s="138"/>
      <c r="G8" s="137"/>
      <c r="H8" s="137"/>
      <c r="I8" s="137"/>
      <c r="J8" s="137"/>
      <c r="K8" s="137"/>
    </row>
    <row r="9" spans="1:10" ht="15.75">
      <c r="A9" s="8" t="s">
        <v>74</v>
      </c>
      <c r="B9" s="137"/>
      <c r="C9" s="137"/>
      <c r="D9" s="138"/>
      <c r="E9" s="138"/>
      <c r="F9" s="138"/>
      <c r="G9" s="137"/>
      <c r="H9" s="137"/>
      <c r="I9" s="137"/>
      <c r="J9" s="137"/>
    </row>
    <row r="10" spans="1:10" ht="15.75">
      <c r="A10" s="8"/>
      <c r="B10" s="137"/>
      <c r="C10" s="137"/>
      <c r="D10" s="138"/>
      <c r="E10" s="138"/>
      <c r="F10" s="138"/>
      <c r="G10" s="137"/>
      <c r="H10" s="137"/>
      <c r="I10" s="137"/>
      <c r="J10" s="137"/>
    </row>
    <row r="11" spans="1:10" ht="15.75">
      <c r="A11" s="8" t="s">
        <v>899</v>
      </c>
      <c r="B11" s="137"/>
      <c r="C11" s="137"/>
      <c r="D11" s="138"/>
      <c r="E11" s="138"/>
      <c r="F11" s="138"/>
      <c r="G11" s="137"/>
      <c r="H11" s="137"/>
      <c r="I11" s="137"/>
      <c r="J11" s="137"/>
    </row>
    <row r="12" spans="1:15" ht="45">
      <c r="A12" s="179" t="s">
        <v>349</v>
      </c>
      <c r="B12" s="179" t="s">
        <v>66</v>
      </c>
      <c r="C12" s="179" t="s">
        <v>67</v>
      </c>
      <c r="D12" s="181" t="s">
        <v>864</v>
      </c>
      <c r="E12" s="179" t="s">
        <v>68</v>
      </c>
      <c r="F12" s="179" t="s">
        <v>69</v>
      </c>
      <c r="G12" s="182">
        <v>60</v>
      </c>
      <c r="H12" s="183">
        <v>12973</v>
      </c>
      <c r="I12" s="183">
        <f>H12*G12/100-1</f>
        <v>7782.8</v>
      </c>
      <c r="J12" s="183">
        <f>H12-I12</f>
        <v>5190.2</v>
      </c>
      <c r="K12" s="184" t="s">
        <v>73</v>
      </c>
      <c r="L12" s="183">
        <v>7784</v>
      </c>
      <c r="M12" s="185" t="s">
        <v>865</v>
      </c>
      <c r="N12" s="234">
        <v>39900</v>
      </c>
      <c r="O12" s="183">
        <v>2724</v>
      </c>
    </row>
    <row r="13" spans="1:12" ht="15.75">
      <c r="A13" s="136"/>
      <c r="B13" s="136"/>
      <c r="C13" s="136"/>
      <c r="D13" s="135"/>
      <c r="E13" s="136"/>
      <c r="F13" s="136"/>
      <c r="G13" s="139"/>
      <c r="H13" s="46"/>
      <c r="I13" s="46"/>
      <c r="J13" s="46"/>
      <c r="K13" s="140"/>
      <c r="L13" s="46"/>
    </row>
    <row r="14" spans="1:12" ht="15.75">
      <c r="A14" s="324" t="s">
        <v>900</v>
      </c>
      <c r="B14" s="324"/>
      <c r="C14" s="324"/>
      <c r="D14" s="324"/>
      <c r="E14" s="136"/>
      <c r="F14" s="136"/>
      <c r="G14" s="46"/>
      <c r="H14" s="46"/>
      <c r="I14" s="46"/>
      <c r="J14" s="46"/>
      <c r="L14" s="46"/>
    </row>
    <row r="15" spans="1:15" ht="45">
      <c r="A15" s="179" t="s">
        <v>350</v>
      </c>
      <c r="B15" s="179" t="s">
        <v>867</v>
      </c>
      <c r="C15" s="179" t="s">
        <v>869</v>
      </c>
      <c r="D15" s="180" t="s">
        <v>870</v>
      </c>
      <c r="E15" s="179" t="s">
        <v>871</v>
      </c>
      <c r="F15" s="179" t="s">
        <v>872</v>
      </c>
      <c r="G15" s="183">
        <v>50</v>
      </c>
      <c r="H15" s="183">
        <v>13420</v>
      </c>
      <c r="I15" s="183">
        <v>6710</v>
      </c>
      <c r="J15" s="183">
        <f>H15-I15</f>
        <v>6710</v>
      </c>
      <c r="K15" s="179" t="s">
        <v>873</v>
      </c>
      <c r="L15" s="183">
        <v>6699</v>
      </c>
      <c r="M15" s="161" t="s">
        <v>874</v>
      </c>
      <c r="N15" s="234">
        <v>39891</v>
      </c>
      <c r="O15" s="183">
        <v>6699</v>
      </c>
    </row>
    <row r="16" spans="1:15" s="124" customFormat="1" ht="38.25">
      <c r="A16" s="179" t="s">
        <v>358</v>
      </c>
      <c r="B16" s="179" t="s">
        <v>875</v>
      </c>
      <c r="C16" s="179" t="s">
        <v>876</v>
      </c>
      <c r="D16" s="180" t="s">
        <v>208</v>
      </c>
      <c r="E16" s="179" t="s">
        <v>877</v>
      </c>
      <c r="F16" s="179" t="s">
        <v>878</v>
      </c>
      <c r="G16" s="183">
        <v>92</v>
      </c>
      <c r="H16" s="183">
        <v>10000</v>
      </c>
      <c r="I16" s="183">
        <v>9200</v>
      </c>
      <c r="J16" s="183">
        <f>H16-I16</f>
        <v>800</v>
      </c>
      <c r="K16" s="184" t="s">
        <v>73</v>
      </c>
      <c r="L16" s="183">
        <v>9200</v>
      </c>
      <c r="M16" s="180" t="s">
        <v>208</v>
      </c>
      <c r="N16" s="234">
        <v>39990</v>
      </c>
      <c r="O16" s="183">
        <v>2300</v>
      </c>
    </row>
    <row r="17" spans="1:15" s="189" customFormat="1" ht="30">
      <c r="A17" s="327" t="s">
        <v>359</v>
      </c>
      <c r="B17" s="327" t="s">
        <v>66</v>
      </c>
      <c r="C17" s="327" t="s">
        <v>879</v>
      </c>
      <c r="D17" s="325" t="s">
        <v>880</v>
      </c>
      <c r="E17" s="327" t="s">
        <v>881</v>
      </c>
      <c r="F17" s="187" t="s">
        <v>882</v>
      </c>
      <c r="G17" s="188">
        <v>73.78</v>
      </c>
      <c r="H17" s="188">
        <v>719295</v>
      </c>
      <c r="I17" s="188">
        <v>530666</v>
      </c>
      <c r="J17" s="188">
        <f>H17-I17</f>
        <v>188629</v>
      </c>
      <c r="K17" s="329" t="s">
        <v>73</v>
      </c>
      <c r="L17" s="331" t="s">
        <v>209</v>
      </c>
      <c r="M17" s="333"/>
      <c r="N17" s="333"/>
      <c r="O17" s="333"/>
    </row>
    <row r="18" spans="1:15" s="189" customFormat="1" ht="30">
      <c r="A18" s="328"/>
      <c r="B18" s="328"/>
      <c r="C18" s="328"/>
      <c r="D18" s="326"/>
      <c r="E18" s="328"/>
      <c r="F18" s="187" t="s">
        <v>883</v>
      </c>
      <c r="G18" s="188">
        <v>74</v>
      </c>
      <c r="H18" s="188">
        <v>671315</v>
      </c>
      <c r="I18" s="188">
        <v>489883</v>
      </c>
      <c r="J18" s="188">
        <v>181432</v>
      </c>
      <c r="K18" s="330"/>
      <c r="L18" s="332"/>
      <c r="M18" s="334"/>
      <c r="N18" s="334"/>
      <c r="O18" s="334"/>
    </row>
    <row r="19" spans="1:15" s="124" customFormat="1" ht="45">
      <c r="A19" s="187" t="s">
        <v>360</v>
      </c>
      <c r="B19" s="179" t="s">
        <v>884</v>
      </c>
      <c r="C19" s="179" t="s">
        <v>3</v>
      </c>
      <c r="D19" s="179" t="s">
        <v>885</v>
      </c>
      <c r="E19" s="180" t="s">
        <v>886</v>
      </c>
      <c r="F19" s="179" t="s">
        <v>887</v>
      </c>
      <c r="G19" s="183">
        <v>50</v>
      </c>
      <c r="H19" s="183">
        <v>2280</v>
      </c>
      <c r="I19" s="183">
        <v>1140</v>
      </c>
      <c r="J19" s="183">
        <v>1140</v>
      </c>
      <c r="K19" s="181" t="s">
        <v>888</v>
      </c>
      <c r="L19" s="183">
        <v>1140</v>
      </c>
      <c r="M19" s="122" t="s">
        <v>889</v>
      </c>
      <c r="N19" s="234">
        <v>39869</v>
      </c>
      <c r="O19" s="183">
        <v>1140</v>
      </c>
    </row>
    <row r="20" spans="1:15" s="124" customFormat="1" ht="45">
      <c r="A20" s="187" t="s">
        <v>760</v>
      </c>
      <c r="B20" s="179" t="s">
        <v>884</v>
      </c>
      <c r="C20" s="179" t="s">
        <v>3</v>
      </c>
      <c r="D20" s="179" t="s">
        <v>890</v>
      </c>
      <c r="E20" s="179" t="s">
        <v>891</v>
      </c>
      <c r="F20" s="179" t="s">
        <v>892</v>
      </c>
      <c r="G20" s="183">
        <v>100</v>
      </c>
      <c r="H20" s="183">
        <v>5529</v>
      </c>
      <c r="I20" s="183">
        <v>5529</v>
      </c>
      <c r="J20" s="184" t="s">
        <v>3</v>
      </c>
      <c r="K20" s="184" t="s">
        <v>3</v>
      </c>
      <c r="L20" s="183">
        <v>5529</v>
      </c>
      <c r="M20" s="186" t="s">
        <v>3</v>
      </c>
      <c r="N20" s="186"/>
      <c r="O20" s="186"/>
    </row>
    <row r="21" spans="1:15" s="124" customFormat="1" ht="45">
      <c r="A21" s="187" t="s">
        <v>761</v>
      </c>
      <c r="B21" s="179" t="s">
        <v>210</v>
      </c>
      <c r="C21" s="179" t="s">
        <v>3</v>
      </c>
      <c r="D21" s="179" t="s">
        <v>211</v>
      </c>
      <c r="E21" s="179" t="s">
        <v>212</v>
      </c>
      <c r="F21" s="179" t="s">
        <v>213</v>
      </c>
      <c r="G21" s="183">
        <v>100</v>
      </c>
      <c r="H21" s="183">
        <v>140</v>
      </c>
      <c r="I21" s="183">
        <v>140</v>
      </c>
      <c r="J21" s="184" t="s">
        <v>3</v>
      </c>
      <c r="K21" s="184" t="s">
        <v>3</v>
      </c>
      <c r="L21" s="183">
        <v>140</v>
      </c>
      <c r="M21" s="265" t="s">
        <v>214</v>
      </c>
      <c r="N21" s="234">
        <v>39959</v>
      </c>
      <c r="O21" s="183">
        <v>140</v>
      </c>
    </row>
    <row r="22" spans="1:15" ht="15.75">
      <c r="A22" s="179"/>
      <c r="B22" s="347" t="s">
        <v>215</v>
      </c>
      <c r="C22" s="347"/>
      <c r="D22" s="347"/>
      <c r="E22" s="37"/>
      <c r="F22" s="37"/>
      <c r="G22" s="190"/>
      <c r="H22" s="190">
        <f>SUM(H12:H21)-H17</f>
        <v>715657</v>
      </c>
      <c r="I22" s="190">
        <f>SUM(I12:I21)-I17</f>
        <v>520384.80000000005</v>
      </c>
      <c r="J22" s="190">
        <f>SUM(J12:J21)-J17</f>
        <v>195272.2</v>
      </c>
      <c r="K22" s="190"/>
      <c r="L22" s="190">
        <f>L12+L15+L16+L19+L20+L21</f>
        <v>30492</v>
      </c>
      <c r="M22" s="190"/>
      <c r="N22" s="190"/>
      <c r="O22" s="190">
        <f>SUM(O12:O21)-O17</f>
        <v>13003</v>
      </c>
    </row>
    <row r="23" spans="1:15" ht="17.25" customHeight="1">
      <c r="A23" s="137"/>
      <c r="B23" s="191"/>
      <c r="C23" s="191"/>
      <c r="D23" s="191"/>
      <c r="E23" s="87"/>
      <c r="F23" s="87"/>
      <c r="G23" s="93"/>
      <c r="H23" s="93"/>
      <c r="I23" s="93"/>
      <c r="J23" s="93"/>
      <c r="K23" s="93"/>
      <c r="L23" s="93"/>
      <c r="M23" s="93"/>
      <c r="N23" s="93"/>
      <c r="O23" s="93"/>
    </row>
    <row r="24" spans="1:15" ht="15.75">
      <c r="A24" s="324" t="s">
        <v>216</v>
      </c>
      <c r="B24" s="324"/>
      <c r="C24" s="324"/>
      <c r="D24" s="324"/>
      <c r="E24" s="87"/>
      <c r="F24" s="87"/>
      <c r="G24" s="93"/>
      <c r="H24" s="93"/>
      <c r="I24" s="93"/>
      <c r="J24" s="93"/>
      <c r="K24" s="93"/>
      <c r="L24" s="93"/>
      <c r="M24" s="93"/>
      <c r="N24" s="93"/>
      <c r="O24" s="93"/>
    </row>
    <row r="25" spans="1:15" ht="45">
      <c r="A25" s="193" t="s">
        <v>762</v>
      </c>
      <c r="B25" s="179" t="s">
        <v>217</v>
      </c>
      <c r="C25" s="179" t="s">
        <v>218</v>
      </c>
      <c r="D25" s="37" t="s">
        <v>3</v>
      </c>
      <c r="E25" s="179" t="s">
        <v>219</v>
      </c>
      <c r="F25" s="179" t="s">
        <v>220</v>
      </c>
      <c r="G25" s="183">
        <v>70</v>
      </c>
      <c r="H25" s="183">
        <v>2499</v>
      </c>
      <c r="I25" s="183">
        <v>1749</v>
      </c>
      <c r="J25" s="183">
        <f>H25-I25</f>
        <v>750</v>
      </c>
      <c r="K25" s="179" t="s">
        <v>221</v>
      </c>
      <c r="L25" s="179" t="s">
        <v>222</v>
      </c>
      <c r="M25" s="183"/>
      <c r="N25" s="183"/>
      <c r="O25" s="183"/>
    </row>
    <row r="26" spans="1:15" ht="75">
      <c r="A26" s="193" t="s">
        <v>763</v>
      </c>
      <c r="B26" s="179" t="s">
        <v>866</v>
      </c>
      <c r="C26" s="179" t="s">
        <v>223</v>
      </c>
      <c r="D26" s="179" t="s">
        <v>224</v>
      </c>
      <c r="E26" s="179" t="s">
        <v>225</v>
      </c>
      <c r="F26" s="179" t="s">
        <v>226</v>
      </c>
      <c r="G26" s="183">
        <v>100</v>
      </c>
      <c r="H26" s="183">
        <v>64000</v>
      </c>
      <c r="I26" s="183">
        <v>64000</v>
      </c>
      <c r="J26" s="183">
        <f>H26-I26</f>
        <v>0</v>
      </c>
      <c r="K26" s="179"/>
      <c r="L26" s="183">
        <v>64000</v>
      </c>
      <c r="M26" s="183"/>
      <c r="N26" s="234">
        <v>40014</v>
      </c>
      <c r="O26" s="183">
        <v>22400</v>
      </c>
    </row>
    <row r="27" spans="1:15" ht="45">
      <c r="A27" s="193" t="s">
        <v>764</v>
      </c>
      <c r="B27" s="179" t="s">
        <v>227</v>
      </c>
      <c r="C27" s="179" t="s">
        <v>228</v>
      </c>
      <c r="D27" s="179" t="s">
        <v>229</v>
      </c>
      <c r="E27" s="179" t="s">
        <v>230</v>
      </c>
      <c r="F27" s="179" t="s">
        <v>231</v>
      </c>
      <c r="G27" s="183">
        <v>46</v>
      </c>
      <c r="H27" s="183">
        <v>21671</v>
      </c>
      <c r="I27" s="183">
        <v>10000</v>
      </c>
      <c r="J27" s="183">
        <v>11671</v>
      </c>
      <c r="K27" s="179" t="s">
        <v>221</v>
      </c>
      <c r="L27" s="179" t="s">
        <v>222</v>
      </c>
      <c r="M27" s="183"/>
      <c r="N27" s="183"/>
      <c r="O27" s="183"/>
    </row>
    <row r="28" spans="1:15" ht="30">
      <c r="A28" s="344" t="s">
        <v>765</v>
      </c>
      <c r="B28" s="335" t="s">
        <v>463</v>
      </c>
      <c r="C28" s="335" t="s">
        <v>495</v>
      </c>
      <c r="D28" s="335"/>
      <c r="E28" s="335" t="s">
        <v>232</v>
      </c>
      <c r="F28" s="179" t="s">
        <v>233</v>
      </c>
      <c r="G28" s="183"/>
      <c r="H28" s="183">
        <v>23665</v>
      </c>
      <c r="I28" s="183">
        <v>18932</v>
      </c>
      <c r="J28" s="183">
        <v>4733</v>
      </c>
      <c r="K28" s="179" t="s">
        <v>221</v>
      </c>
      <c r="L28" s="183">
        <v>11000</v>
      </c>
      <c r="M28" s="183"/>
      <c r="N28" s="234">
        <v>39993</v>
      </c>
      <c r="O28" s="183">
        <v>11000</v>
      </c>
    </row>
    <row r="29" spans="1:15" ht="30">
      <c r="A29" s="345"/>
      <c r="B29" s="336"/>
      <c r="C29" s="346"/>
      <c r="D29" s="336"/>
      <c r="E29" s="336"/>
      <c r="F29" s="179" t="s">
        <v>293</v>
      </c>
      <c r="G29" s="183">
        <v>80</v>
      </c>
      <c r="H29" s="183">
        <v>25000</v>
      </c>
      <c r="I29" s="183">
        <v>20000</v>
      </c>
      <c r="J29" s="183">
        <v>5000</v>
      </c>
      <c r="K29" s="179" t="s">
        <v>221</v>
      </c>
      <c r="L29" s="179" t="s">
        <v>222</v>
      </c>
      <c r="M29" s="183"/>
      <c r="N29" s="183"/>
      <c r="O29" s="183"/>
    </row>
    <row r="30" spans="1:15" ht="45">
      <c r="A30" s="193" t="s">
        <v>766</v>
      </c>
      <c r="B30" s="179" t="s">
        <v>463</v>
      </c>
      <c r="C30" s="179" t="s">
        <v>494</v>
      </c>
      <c r="D30" s="179"/>
      <c r="E30" s="179" t="s">
        <v>234</v>
      </c>
      <c r="F30" s="179" t="s">
        <v>235</v>
      </c>
      <c r="G30" s="183">
        <v>100</v>
      </c>
      <c r="H30" s="183">
        <v>10000</v>
      </c>
      <c r="I30" s="183">
        <v>10000</v>
      </c>
      <c r="J30" s="183"/>
      <c r="K30" s="179"/>
      <c r="L30" s="183"/>
      <c r="M30" s="183"/>
      <c r="N30" s="183"/>
      <c r="O30" s="183"/>
    </row>
    <row r="31" spans="1:15" ht="45">
      <c r="A31" s="193" t="s">
        <v>767</v>
      </c>
      <c r="B31" s="179" t="s">
        <v>227</v>
      </c>
      <c r="C31" s="179" t="s">
        <v>236</v>
      </c>
      <c r="D31" s="179" t="s">
        <v>237</v>
      </c>
      <c r="E31" s="179" t="s">
        <v>238</v>
      </c>
      <c r="F31" s="179" t="s">
        <v>239</v>
      </c>
      <c r="G31" s="183">
        <v>65</v>
      </c>
      <c r="H31" s="183">
        <v>12550</v>
      </c>
      <c r="I31" s="183">
        <v>8158</v>
      </c>
      <c r="J31" s="183">
        <v>4392</v>
      </c>
      <c r="K31" s="179" t="s">
        <v>240</v>
      </c>
      <c r="L31" s="179" t="s">
        <v>222</v>
      </c>
      <c r="M31" s="183"/>
      <c r="N31" s="183"/>
      <c r="O31" s="183"/>
    </row>
    <row r="32" spans="1:15" ht="47.25" customHeight="1">
      <c r="A32" s="335" t="s">
        <v>768</v>
      </c>
      <c r="B32" s="335" t="s">
        <v>866</v>
      </c>
      <c r="C32" s="335"/>
      <c r="D32" s="335"/>
      <c r="E32" s="335" t="s">
        <v>241</v>
      </c>
      <c r="F32" s="335" t="s">
        <v>242</v>
      </c>
      <c r="G32" s="352">
        <v>100</v>
      </c>
      <c r="H32" s="352">
        <v>591</v>
      </c>
      <c r="I32" s="352">
        <v>591</v>
      </c>
      <c r="J32" s="354"/>
      <c r="K32" s="335"/>
      <c r="L32" s="352">
        <v>591</v>
      </c>
      <c r="M32" s="354"/>
      <c r="N32" s="234">
        <v>39990</v>
      </c>
      <c r="O32" s="183">
        <v>236</v>
      </c>
    </row>
    <row r="33" spans="1:15" ht="47.25" customHeight="1">
      <c r="A33" s="336"/>
      <c r="B33" s="336"/>
      <c r="C33" s="336"/>
      <c r="D33" s="336"/>
      <c r="E33" s="336"/>
      <c r="F33" s="336"/>
      <c r="G33" s="353"/>
      <c r="H33" s="353"/>
      <c r="I33" s="353"/>
      <c r="J33" s="355"/>
      <c r="K33" s="336"/>
      <c r="L33" s="353"/>
      <c r="M33" s="355"/>
      <c r="N33" s="234">
        <v>40022</v>
      </c>
      <c r="O33" s="183">
        <v>59</v>
      </c>
    </row>
    <row r="34" spans="1:15" ht="75">
      <c r="A34" s="193" t="s">
        <v>769</v>
      </c>
      <c r="B34" s="179" t="s">
        <v>251</v>
      </c>
      <c r="C34" s="179"/>
      <c r="D34" s="179" t="s">
        <v>252</v>
      </c>
      <c r="E34" s="245" t="s">
        <v>253</v>
      </c>
      <c r="F34" s="179" t="s">
        <v>254</v>
      </c>
      <c r="G34" s="183">
        <v>100</v>
      </c>
      <c r="H34" s="183">
        <v>1000</v>
      </c>
      <c r="I34" s="183">
        <v>1000</v>
      </c>
      <c r="J34" s="183">
        <v>0</v>
      </c>
      <c r="K34" s="194"/>
      <c r="L34" s="183">
        <v>1000</v>
      </c>
      <c r="M34" s="185" t="s">
        <v>255</v>
      </c>
      <c r="N34" s="185"/>
      <c r="O34" s="179"/>
    </row>
    <row r="35" spans="1:15" ht="15.75">
      <c r="A35" s="193"/>
      <c r="B35" s="347" t="s">
        <v>243</v>
      </c>
      <c r="C35" s="347"/>
      <c r="D35" s="347"/>
      <c r="E35" s="179"/>
      <c r="F35" s="179"/>
      <c r="G35" s="183"/>
      <c r="H35" s="190">
        <f>SUM(H25:H34)</f>
        <v>160976</v>
      </c>
      <c r="I35" s="190">
        <f>SUM(I25:I34)</f>
        <v>134430</v>
      </c>
      <c r="J35" s="190">
        <f>SUM(J25:J34)</f>
        <v>26546</v>
      </c>
      <c r="K35" s="190"/>
      <c r="L35" s="190">
        <f>SUM(L25:L34)</f>
        <v>76591</v>
      </c>
      <c r="M35" s="190"/>
      <c r="N35" s="190"/>
      <c r="O35" s="190">
        <f>SUM(O25:O34)</f>
        <v>33695</v>
      </c>
    </row>
    <row r="36" spans="1:15" ht="15.75">
      <c r="A36" s="207"/>
      <c r="B36" s="207"/>
      <c r="C36" s="207"/>
      <c r="D36" s="207"/>
      <c r="E36" s="87"/>
      <c r="F36" s="87"/>
      <c r="G36" s="93"/>
      <c r="H36" s="93"/>
      <c r="I36" s="93"/>
      <c r="J36" s="93"/>
      <c r="K36" s="93"/>
      <c r="L36" s="93"/>
      <c r="M36" s="93"/>
      <c r="N36" s="93"/>
      <c r="O36" s="93"/>
    </row>
    <row r="37" spans="1:15" ht="15.75">
      <c r="A37" s="324" t="s">
        <v>893</v>
      </c>
      <c r="B37" s="324"/>
      <c r="C37" s="324"/>
      <c r="D37" s="324"/>
      <c r="E37" s="324"/>
      <c r="F37" s="324"/>
      <c r="G37" s="47"/>
      <c r="H37" s="47"/>
      <c r="I37" s="47"/>
      <c r="J37" s="47"/>
      <c r="K37" s="192"/>
      <c r="L37" s="46"/>
      <c r="M37" s="14"/>
      <c r="N37" s="14"/>
      <c r="O37" s="14"/>
    </row>
    <row r="38" spans="1:15" ht="15.75">
      <c r="A38" s="207"/>
      <c r="B38" s="207"/>
      <c r="C38" s="207"/>
      <c r="D38" s="207"/>
      <c r="E38" s="207"/>
      <c r="F38" s="207"/>
      <c r="G38" s="47"/>
      <c r="H38" s="47"/>
      <c r="I38" s="47"/>
      <c r="J38" s="47"/>
      <c r="K38" s="192"/>
      <c r="L38" s="46"/>
      <c r="M38" s="14"/>
      <c r="N38" s="14"/>
      <c r="O38" s="14"/>
    </row>
    <row r="39" spans="1:15" ht="15.75">
      <c r="A39" s="324" t="s">
        <v>900</v>
      </c>
      <c r="B39" s="324"/>
      <c r="C39" s="324"/>
      <c r="D39" s="324"/>
      <c r="E39" s="207"/>
      <c r="F39" s="207"/>
      <c r="G39" s="47"/>
      <c r="H39" s="47"/>
      <c r="I39" s="47"/>
      <c r="J39" s="47"/>
      <c r="K39" s="192"/>
      <c r="L39" s="46"/>
      <c r="M39" s="14"/>
      <c r="N39" s="14"/>
      <c r="O39" s="14"/>
    </row>
    <row r="40" spans="1:15" ht="75">
      <c r="A40" s="193" t="s">
        <v>770</v>
      </c>
      <c r="B40" s="179" t="s">
        <v>463</v>
      </c>
      <c r="C40" s="161"/>
      <c r="D40" s="179" t="s">
        <v>894</v>
      </c>
      <c r="E40" s="179" t="s">
        <v>895</v>
      </c>
      <c r="F40" s="179" t="s">
        <v>896</v>
      </c>
      <c r="G40" s="183">
        <v>65</v>
      </c>
      <c r="H40" s="183">
        <v>7639</v>
      </c>
      <c r="I40" s="183">
        <v>4950</v>
      </c>
      <c r="J40" s="183">
        <v>2689</v>
      </c>
      <c r="K40" s="194" t="s">
        <v>897</v>
      </c>
      <c r="L40" s="183">
        <v>3465</v>
      </c>
      <c r="M40" s="179" t="s">
        <v>898</v>
      </c>
      <c r="N40" s="264">
        <v>40025</v>
      </c>
      <c r="O40" s="183">
        <v>3242</v>
      </c>
    </row>
    <row r="41" spans="1:15" ht="15.75">
      <c r="A41" s="235"/>
      <c r="B41" s="236"/>
      <c r="C41" s="237"/>
      <c r="D41" s="236"/>
      <c r="E41" s="236"/>
      <c r="F41" s="236"/>
      <c r="G41" s="238"/>
      <c r="H41" s="238"/>
      <c r="I41" s="238"/>
      <c r="J41" s="238"/>
      <c r="K41" s="239"/>
      <c r="L41" s="238"/>
      <c r="M41" s="240"/>
      <c r="N41" s="240"/>
      <c r="O41" s="236"/>
    </row>
    <row r="42" spans="1:15" ht="15.75">
      <c r="A42" s="351" t="s">
        <v>216</v>
      </c>
      <c r="B42" s="351"/>
      <c r="C42" s="351"/>
      <c r="D42" s="351"/>
      <c r="E42" s="241"/>
      <c r="F42" s="241"/>
      <c r="G42" s="242"/>
      <c r="H42" s="242"/>
      <c r="I42" s="242"/>
      <c r="J42" s="242"/>
      <c r="K42" s="243"/>
      <c r="L42" s="242"/>
      <c r="M42" s="244"/>
      <c r="N42" s="244"/>
      <c r="O42" s="241"/>
    </row>
    <row r="43" spans="1:15" ht="60">
      <c r="A43" s="193" t="s">
        <v>771</v>
      </c>
      <c r="B43" s="179" t="s">
        <v>244</v>
      </c>
      <c r="C43" s="179"/>
      <c r="D43" s="179"/>
      <c r="E43" s="179" t="s">
        <v>245</v>
      </c>
      <c r="F43" s="179" t="s">
        <v>246</v>
      </c>
      <c r="G43" s="183">
        <v>100</v>
      </c>
      <c r="H43" s="183">
        <v>2140</v>
      </c>
      <c r="I43" s="183">
        <v>2140</v>
      </c>
      <c r="J43" s="183">
        <f>H43-I43</f>
        <v>0</v>
      </c>
      <c r="K43" s="194"/>
      <c r="L43" s="183">
        <v>717</v>
      </c>
      <c r="M43" s="194"/>
      <c r="N43" s="264">
        <v>39972</v>
      </c>
      <c r="O43" s="183">
        <v>717</v>
      </c>
    </row>
    <row r="44" spans="1:15" ht="45">
      <c r="A44" s="193" t="s">
        <v>772</v>
      </c>
      <c r="B44" s="179" t="s">
        <v>247</v>
      </c>
      <c r="C44" s="179"/>
      <c r="D44" s="179">
        <v>1033</v>
      </c>
      <c r="E44" s="179" t="s">
        <v>249</v>
      </c>
      <c r="F44" s="179" t="s">
        <v>250</v>
      </c>
      <c r="G44" s="183">
        <v>100</v>
      </c>
      <c r="H44" s="183">
        <v>1067</v>
      </c>
      <c r="I44" s="183">
        <v>1067</v>
      </c>
      <c r="J44" s="183">
        <f>H44-I44</f>
        <v>0</v>
      </c>
      <c r="K44" s="194"/>
      <c r="L44" s="183">
        <v>300</v>
      </c>
      <c r="M44" s="185"/>
      <c r="N44" s="185"/>
      <c r="O44" s="179"/>
    </row>
    <row r="45" spans="1:15" ht="60">
      <c r="A45" s="193" t="s">
        <v>659</v>
      </c>
      <c r="B45" s="179" t="s">
        <v>496</v>
      </c>
      <c r="C45" s="179"/>
      <c r="D45" s="179" t="s">
        <v>497</v>
      </c>
      <c r="E45" s="179" t="s">
        <v>498</v>
      </c>
      <c r="F45" s="179" t="s">
        <v>499</v>
      </c>
      <c r="G45" s="183">
        <v>50</v>
      </c>
      <c r="H45" s="183">
        <v>6670</v>
      </c>
      <c r="I45" s="183">
        <v>3335</v>
      </c>
      <c r="J45" s="183">
        <f>H45-I45</f>
        <v>3335</v>
      </c>
      <c r="K45" s="194"/>
      <c r="L45" s="183">
        <v>3335</v>
      </c>
      <c r="M45" s="185" t="s">
        <v>497</v>
      </c>
      <c r="N45" s="185"/>
      <c r="O45" s="179"/>
    </row>
    <row r="47" spans="1:15" ht="15.75" customHeight="1">
      <c r="A47" s="348" t="s">
        <v>256</v>
      </c>
      <c r="B47" s="349"/>
      <c r="C47" s="349"/>
      <c r="D47" s="349"/>
      <c r="E47" s="350"/>
      <c r="F47" s="179"/>
      <c r="G47" s="183"/>
      <c r="H47" s="190">
        <f>SUM(H43:H46)</f>
        <v>9877</v>
      </c>
      <c r="I47" s="190">
        <f>SUM(I43:I46)</f>
        <v>6542</v>
      </c>
      <c r="J47" s="190">
        <f>SUM(J43:J46)</f>
        <v>3335</v>
      </c>
      <c r="K47" s="190"/>
      <c r="L47" s="190">
        <f>SUM(L43:L46)</f>
        <v>4352</v>
      </c>
      <c r="M47" s="190"/>
      <c r="N47" s="190"/>
      <c r="O47" s="190">
        <f>SUM(O43:O46)</f>
        <v>717</v>
      </c>
    </row>
    <row r="48" spans="1:12" ht="15.75">
      <c r="A48" s="136"/>
      <c r="B48" s="195"/>
      <c r="C48" s="14"/>
      <c r="D48" s="14"/>
      <c r="E48" s="136"/>
      <c r="F48" s="136"/>
      <c r="G48" s="46"/>
      <c r="H48" s="46"/>
      <c r="I48" s="46"/>
      <c r="J48" s="46"/>
      <c r="K48" s="140"/>
      <c r="L48" s="46"/>
    </row>
    <row r="49" spans="1:15" ht="15.75">
      <c r="A49" s="160" t="s">
        <v>435</v>
      </c>
      <c r="B49" s="160"/>
      <c r="C49" s="160"/>
      <c r="D49" s="160"/>
      <c r="E49" s="160"/>
      <c r="F49" s="160"/>
      <c r="G49" s="190"/>
      <c r="H49" s="190">
        <f>H22+H35+H40+H47</f>
        <v>894149</v>
      </c>
      <c r="I49" s="190">
        <f>I22+I35+I40+I47</f>
        <v>666306.8</v>
      </c>
      <c r="J49" s="190">
        <f>J22+J35+J40+J47</f>
        <v>227842.2</v>
      </c>
      <c r="K49" s="190"/>
      <c r="L49" s="190">
        <f>L22+L35+L40+L47</f>
        <v>114900</v>
      </c>
      <c r="M49" s="190"/>
      <c r="N49" s="190"/>
      <c r="O49" s="190">
        <f>O22+O35+O40+O47</f>
        <v>50657</v>
      </c>
    </row>
    <row r="50" spans="1:10" ht="15.75">
      <c r="A50" s="14"/>
      <c r="B50" s="14"/>
      <c r="C50" s="14"/>
      <c r="D50" s="14"/>
      <c r="E50" s="14"/>
      <c r="F50" s="14"/>
      <c r="G50" s="46"/>
      <c r="H50" s="46"/>
      <c r="I50" s="46"/>
      <c r="J50" s="46"/>
    </row>
    <row r="51" spans="1:10" ht="15.75">
      <c r="A51" s="14"/>
      <c r="B51" s="14"/>
      <c r="C51" s="14"/>
      <c r="D51" s="14"/>
      <c r="E51" s="14"/>
      <c r="F51" s="14"/>
      <c r="G51" s="46"/>
      <c r="H51" s="46"/>
      <c r="I51" s="46"/>
      <c r="J51" s="46"/>
    </row>
    <row r="52" spans="1:10" ht="15.75">
      <c r="A52" s="14"/>
      <c r="B52" s="14"/>
      <c r="C52" s="14"/>
      <c r="D52" s="14"/>
      <c r="E52" s="14"/>
      <c r="F52" s="14"/>
      <c r="G52" s="46"/>
      <c r="H52" s="46"/>
      <c r="I52" s="46"/>
      <c r="J52" s="46"/>
    </row>
    <row r="53" spans="1:10" ht="15.75">
      <c r="A53" s="14"/>
      <c r="B53" s="14"/>
      <c r="C53" s="14"/>
      <c r="D53" s="14"/>
      <c r="E53" s="14"/>
      <c r="F53" s="14"/>
      <c r="G53" s="46"/>
      <c r="H53" s="46"/>
      <c r="I53" s="46"/>
      <c r="J53" s="46"/>
    </row>
    <row r="54" spans="1:10" ht="15.75">
      <c r="A54" s="14"/>
      <c r="B54" s="14"/>
      <c r="C54" s="14"/>
      <c r="D54" s="14"/>
      <c r="E54" s="14"/>
      <c r="F54" s="14"/>
      <c r="G54" s="46"/>
      <c r="H54" s="46"/>
      <c r="I54" s="46"/>
      <c r="J54" s="46"/>
    </row>
    <row r="55" spans="1:10" ht="15.75">
      <c r="A55" s="14"/>
      <c r="B55" s="14"/>
      <c r="C55" s="14"/>
      <c r="D55" s="14"/>
      <c r="E55" s="14"/>
      <c r="F55" s="14"/>
      <c r="G55" s="46"/>
      <c r="H55" s="46"/>
      <c r="I55" s="46"/>
      <c r="J55" s="46"/>
    </row>
    <row r="56" spans="1:10" ht="15.75">
      <c r="A56" s="14"/>
      <c r="B56" s="14"/>
      <c r="C56" s="14"/>
      <c r="D56" s="14"/>
      <c r="E56" s="14"/>
      <c r="F56" s="14"/>
      <c r="G56" s="46"/>
      <c r="H56" s="46"/>
      <c r="I56" s="46"/>
      <c r="J56" s="46"/>
    </row>
    <row r="57" spans="1:10" ht="15.75">
      <c r="A57" s="14"/>
      <c r="B57" s="14"/>
      <c r="C57" s="14"/>
      <c r="D57" s="14"/>
      <c r="E57" s="14"/>
      <c r="F57" s="14"/>
      <c r="G57" s="46"/>
      <c r="H57" s="46"/>
      <c r="I57" s="46"/>
      <c r="J57" s="46"/>
    </row>
    <row r="58" spans="1:10" ht="15.75">
      <c r="A58" s="14"/>
      <c r="B58" s="14"/>
      <c r="C58" s="14"/>
      <c r="D58" s="14"/>
      <c r="E58" s="14"/>
      <c r="F58" s="14"/>
      <c r="G58" s="46"/>
      <c r="H58" s="46"/>
      <c r="I58" s="46"/>
      <c r="J58" s="46"/>
    </row>
    <row r="59" spans="1:10" ht="15.75">
      <c r="A59" s="14"/>
      <c r="B59" s="14"/>
      <c r="C59" s="14"/>
      <c r="D59" s="14"/>
      <c r="E59" s="14"/>
      <c r="F59" s="14"/>
      <c r="G59" s="46"/>
      <c r="H59" s="46"/>
      <c r="I59" s="46"/>
      <c r="J59" s="46"/>
    </row>
    <row r="60" spans="2:10" ht="15.75">
      <c r="B60" s="14"/>
      <c r="C60" s="14"/>
      <c r="D60" s="14"/>
      <c r="E60" s="14"/>
      <c r="F60" s="14"/>
      <c r="G60" s="14"/>
      <c r="H60" s="14"/>
      <c r="I60" s="14"/>
      <c r="J60" s="14"/>
    </row>
  </sheetData>
  <mergeCells count="56">
    <mergeCell ref="M32:M33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A47:E47"/>
    <mergeCell ref="B35:D35"/>
    <mergeCell ref="A37:F37"/>
    <mergeCell ref="A39:D39"/>
    <mergeCell ref="A42:D42"/>
    <mergeCell ref="O17:O18"/>
    <mergeCell ref="A24:D24"/>
    <mergeCell ref="A28:A29"/>
    <mergeCell ref="B28:B29"/>
    <mergeCell ref="C28:C29"/>
    <mergeCell ref="D28:D29"/>
    <mergeCell ref="E28:E29"/>
    <mergeCell ref="B17:B18"/>
    <mergeCell ref="C17:C18"/>
    <mergeCell ref="B22:D22"/>
    <mergeCell ref="A2:O2"/>
    <mergeCell ref="A3:O3"/>
    <mergeCell ref="A4:O4"/>
    <mergeCell ref="O6:O7"/>
    <mergeCell ref="A6:A7"/>
    <mergeCell ref="B6:B7"/>
    <mergeCell ref="C6:C7"/>
    <mergeCell ref="D6:F6"/>
    <mergeCell ref="G6:G7"/>
    <mergeCell ref="H6:H7"/>
    <mergeCell ref="A1:C1"/>
    <mergeCell ref="D1:F1"/>
    <mergeCell ref="G1:I1"/>
    <mergeCell ref="J1:O1"/>
    <mergeCell ref="I6:I7"/>
    <mergeCell ref="J6:J7"/>
    <mergeCell ref="K6:K7"/>
    <mergeCell ref="L6:L7"/>
    <mergeCell ref="M6:M7"/>
    <mergeCell ref="N6:N7"/>
    <mergeCell ref="A14:D14"/>
    <mergeCell ref="D17:D18"/>
    <mergeCell ref="E17:E18"/>
    <mergeCell ref="K17:K18"/>
    <mergeCell ref="L17:L18"/>
    <mergeCell ref="M17:M18"/>
    <mergeCell ref="N17:N18"/>
    <mergeCell ref="A17:A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C20"/>
  <sheetViews>
    <sheetView workbookViewId="0" topLeftCell="A4">
      <selection activeCell="M12" sqref="M12"/>
    </sheetView>
  </sheetViews>
  <sheetFormatPr defaultColWidth="9.140625" defaultRowHeight="12.75"/>
  <cols>
    <col min="1" max="1" width="24.00390625" style="60" customWidth="1"/>
    <col min="2" max="4" width="7.57421875" style="60" customWidth="1"/>
    <col min="5" max="5" width="6.140625" style="60" bestFit="1" customWidth="1"/>
    <col min="6" max="6" width="6.57421875" style="60" customWidth="1"/>
    <col min="7" max="7" width="7.00390625" style="60" customWidth="1"/>
    <col min="8" max="8" width="5.140625" style="60" bestFit="1" customWidth="1"/>
    <col min="9" max="9" width="6.421875" style="60" customWidth="1"/>
    <col min="10" max="10" width="6.8515625" style="60" customWidth="1"/>
    <col min="11" max="11" width="6.140625" style="60" customWidth="1"/>
    <col min="12" max="14" width="7.57421875" style="60" customWidth="1"/>
    <col min="15" max="15" width="6.8515625" style="60" customWidth="1"/>
    <col min="16" max="16" width="7.57421875" style="60" customWidth="1"/>
    <col min="17" max="17" width="5.421875" style="60" customWidth="1"/>
    <col min="18" max="18" width="6.57421875" style="60" customWidth="1"/>
    <col min="19" max="19" width="6.7109375" style="60" customWidth="1"/>
    <col min="20" max="20" width="5.28125" style="60" customWidth="1"/>
    <col min="21" max="21" width="6.57421875" style="60" customWidth="1"/>
    <col min="22" max="22" width="7.57421875" style="60" customWidth="1"/>
    <col min="23" max="23" width="6.140625" style="60" bestFit="1" customWidth="1"/>
    <col min="24" max="24" width="6.8515625" style="60" customWidth="1"/>
    <col min="25" max="28" width="7.57421875" style="60" customWidth="1"/>
    <col min="29" max="29" width="12.7109375" style="60" customWidth="1"/>
    <col min="30" max="16384" width="10.28125" style="60" customWidth="1"/>
  </cols>
  <sheetData>
    <row r="1" spans="17:28" ht="15.75">
      <c r="Q1" s="275" t="s">
        <v>673</v>
      </c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</row>
    <row r="2" spans="1:28" ht="15.75">
      <c r="A2" s="276" t="s">
        <v>436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</row>
    <row r="3" spans="1:28" s="62" customFormat="1" ht="15.75">
      <c r="A3" s="276" t="s">
        <v>125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</row>
    <row r="4" spans="1:28" s="62" customFormat="1" ht="15.75">
      <c r="A4" s="276" t="s">
        <v>687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</row>
    <row r="5" spans="1:29" s="63" customFormat="1" ht="15.75">
      <c r="A5" s="276" t="s">
        <v>940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61"/>
    </row>
    <row r="6" spans="1:16" ht="15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8" s="65" customFormat="1" ht="40.5" customHeight="1">
      <c r="A7" s="277" t="s">
        <v>941</v>
      </c>
      <c r="B7" s="282" t="s">
        <v>937</v>
      </c>
      <c r="C7" s="270"/>
      <c r="D7" s="271"/>
      <c r="E7" s="282" t="s">
        <v>958</v>
      </c>
      <c r="F7" s="270"/>
      <c r="G7" s="271"/>
      <c r="H7" s="282" t="s">
        <v>930</v>
      </c>
      <c r="I7" s="270"/>
      <c r="J7" s="271"/>
      <c r="K7" s="282" t="s">
        <v>331</v>
      </c>
      <c r="L7" s="270"/>
      <c r="M7" s="271"/>
      <c r="N7" s="282" t="s">
        <v>504</v>
      </c>
      <c r="O7" s="270"/>
      <c r="P7" s="271"/>
      <c r="Q7" s="278" t="s">
        <v>504</v>
      </c>
      <c r="R7" s="266"/>
      <c r="S7" s="266"/>
      <c r="T7" s="266"/>
      <c r="U7" s="266"/>
      <c r="V7" s="267"/>
      <c r="W7" s="282" t="s">
        <v>938</v>
      </c>
      <c r="X7" s="270"/>
      <c r="Y7" s="271"/>
      <c r="Z7" s="282" t="s">
        <v>438</v>
      </c>
      <c r="AA7" s="270"/>
      <c r="AB7" s="271"/>
    </row>
    <row r="8" spans="1:28" s="65" customFormat="1" ht="12.75">
      <c r="A8" s="277"/>
      <c r="B8" s="272"/>
      <c r="C8" s="273"/>
      <c r="D8" s="274"/>
      <c r="E8" s="272"/>
      <c r="F8" s="273"/>
      <c r="G8" s="274"/>
      <c r="H8" s="272"/>
      <c r="I8" s="273"/>
      <c r="J8" s="274"/>
      <c r="K8" s="272"/>
      <c r="L8" s="273"/>
      <c r="M8" s="274"/>
      <c r="N8" s="272"/>
      <c r="O8" s="273"/>
      <c r="P8" s="274"/>
      <c r="Q8" s="278" t="s">
        <v>679</v>
      </c>
      <c r="R8" s="266"/>
      <c r="S8" s="267"/>
      <c r="T8" s="278" t="s">
        <v>468</v>
      </c>
      <c r="U8" s="266"/>
      <c r="V8" s="267"/>
      <c r="W8" s="272"/>
      <c r="X8" s="273"/>
      <c r="Y8" s="274"/>
      <c r="Z8" s="272"/>
      <c r="AA8" s="273"/>
      <c r="AB8" s="274"/>
    </row>
    <row r="9" spans="1:28" s="65" customFormat="1" ht="36.75" customHeight="1">
      <c r="A9" s="277"/>
      <c r="B9" s="209" t="s">
        <v>123</v>
      </c>
      <c r="C9" s="209" t="s">
        <v>124</v>
      </c>
      <c r="D9" s="209" t="s">
        <v>705</v>
      </c>
      <c r="E9" s="209" t="s">
        <v>123</v>
      </c>
      <c r="F9" s="209" t="s">
        <v>124</v>
      </c>
      <c r="G9" s="209" t="s">
        <v>705</v>
      </c>
      <c r="H9" s="209" t="s">
        <v>123</v>
      </c>
      <c r="I9" s="209" t="s">
        <v>124</v>
      </c>
      <c r="J9" s="209" t="s">
        <v>705</v>
      </c>
      <c r="K9" s="209" t="s">
        <v>123</v>
      </c>
      <c r="L9" s="209" t="s">
        <v>124</v>
      </c>
      <c r="M9" s="209" t="s">
        <v>705</v>
      </c>
      <c r="N9" s="209" t="s">
        <v>123</v>
      </c>
      <c r="O9" s="209" t="s">
        <v>124</v>
      </c>
      <c r="P9" s="209" t="s">
        <v>705</v>
      </c>
      <c r="Q9" s="209" t="s">
        <v>123</v>
      </c>
      <c r="R9" s="209" t="s">
        <v>124</v>
      </c>
      <c r="S9" s="209" t="s">
        <v>705</v>
      </c>
      <c r="T9" s="209" t="s">
        <v>123</v>
      </c>
      <c r="U9" s="209" t="s">
        <v>124</v>
      </c>
      <c r="V9" s="209" t="s">
        <v>705</v>
      </c>
      <c r="W9" s="209" t="s">
        <v>123</v>
      </c>
      <c r="X9" s="209" t="s">
        <v>124</v>
      </c>
      <c r="Y9" s="209" t="s">
        <v>705</v>
      </c>
      <c r="Z9" s="209" t="s">
        <v>123</v>
      </c>
      <c r="AA9" s="209" t="s">
        <v>124</v>
      </c>
      <c r="AB9" s="209" t="s">
        <v>705</v>
      </c>
    </row>
    <row r="10" spans="1:26" s="65" customFormat="1" ht="16.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8" ht="24.75" customHeight="1">
      <c r="A11" s="76" t="s">
        <v>126</v>
      </c>
      <c r="B11" s="72">
        <v>27670</v>
      </c>
      <c r="C11" s="72">
        <v>27670</v>
      </c>
      <c r="D11" s="72">
        <v>3091</v>
      </c>
      <c r="E11" s="72">
        <v>1300</v>
      </c>
      <c r="F11" s="72">
        <v>1300</v>
      </c>
      <c r="G11" s="72">
        <v>945</v>
      </c>
      <c r="H11" s="72">
        <v>300</v>
      </c>
      <c r="I11" s="72">
        <v>300</v>
      </c>
      <c r="J11" s="72">
        <v>469</v>
      </c>
      <c r="K11" s="72">
        <v>0</v>
      </c>
      <c r="L11" s="72">
        <v>17699</v>
      </c>
      <c r="M11" s="72">
        <v>17699</v>
      </c>
      <c r="N11" s="72">
        <v>14483</v>
      </c>
      <c r="O11" s="72"/>
      <c r="P11" s="72"/>
      <c r="Q11" s="72">
        <v>0</v>
      </c>
      <c r="R11" s="72">
        <v>7784</v>
      </c>
      <c r="S11" s="72">
        <v>2724</v>
      </c>
      <c r="T11" s="72">
        <v>0</v>
      </c>
      <c r="U11" s="72">
        <v>2980</v>
      </c>
      <c r="V11" s="72">
        <v>2300</v>
      </c>
      <c r="W11" s="72">
        <v>3686</v>
      </c>
      <c r="X11" s="72">
        <v>3686</v>
      </c>
      <c r="Y11" s="72">
        <v>2036</v>
      </c>
      <c r="Z11" s="72">
        <f>B11+E11+H11+N11+Q11+W11+K11+T11</f>
        <v>47439</v>
      </c>
      <c r="AA11" s="72">
        <f aca="true" t="shared" si="0" ref="AA11:AB19">C11+F11+I11+O11+R11+X11+L11+U11</f>
        <v>61419</v>
      </c>
      <c r="AB11" s="72">
        <f t="shared" si="0"/>
        <v>29264</v>
      </c>
    </row>
    <row r="12" spans="1:28" ht="24.75" customHeight="1">
      <c r="A12" s="70" t="s">
        <v>933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2">
        <f aca="true" t="shared" si="1" ref="Z12:Z19">B12+E12+H12+N12+Q12+W12+K12+T12</f>
        <v>0</v>
      </c>
      <c r="AA12" s="72">
        <f t="shared" si="0"/>
        <v>0</v>
      </c>
      <c r="AB12" s="72">
        <f t="shared" si="0"/>
        <v>0</v>
      </c>
    </row>
    <row r="13" spans="1:28" ht="24.75" customHeight="1">
      <c r="A13" s="70" t="s">
        <v>934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127"/>
      <c r="R13" s="127"/>
      <c r="S13" s="127"/>
      <c r="T13" s="127"/>
      <c r="U13" s="127"/>
      <c r="V13" s="127"/>
      <c r="W13" s="71"/>
      <c r="X13" s="71"/>
      <c r="Y13" s="71"/>
      <c r="Z13" s="72">
        <f t="shared" si="1"/>
        <v>0</v>
      </c>
      <c r="AA13" s="72">
        <f t="shared" si="0"/>
        <v>0</v>
      </c>
      <c r="AB13" s="72">
        <f t="shared" si="0"/>
        <v>0</v>
      </c>
    </row>
    <row r="14" spans="1:28" ht="24.75" customHeight="1">
      <c r="A14" s="70" t="s">
        <v>935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2">
        <f t="shared" si="1"/>
        <v>0</v>
      </c>
      <c r="AA14" s="72">
        <f t="shared" si="0"/>
        <v>0</v>
      </c>
      <c r="AB14" s="72">
        <f t="shared" si="0"/>
        <v>0</v>
      </c>
    </row>
    <row r="15" spans="1:28" ht="24.75" customHeight="1">
      <c r="A15" s="70" t="s">
        <v>936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2">
        <f t="shared" si="1"/>
        <v>0</v>
      </c>
      <c r="AA15" s="72">
        <f t="shared" si="0"/>
        <v>0</v>
      </c>
      <c r="AB15" s="72">
        <f t="shared" si="0"/>
        <v>0</v>
      </c>
    </row>
    <row r="16" spans="1:28" ht="24.75" customHeight="1">
      <c r="A16" s="70" t="s">
        <v>503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2">
        <f t="shared" si="1"/>
        <v>0</v>
      </c>
      <c r="AA16" s="72">
        <f t="shared" si="0"/>
        <v>0</v>
      </c>
      <c r="AB16" s="72">
        <f t="shared" si="0"/>
        <v>0</v>
      </c>
    </row>
    <row r="17" spans="1:28" ht="24.75" customHeight="1">
      <c r="A17" s="73" t="s">
        <v>966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127"/>
      <c r="R17" s="127"/>
      <c r="S17" s="127"/>
      <c r="T17" s="127"/>
      <c r="U17" s="127"/>
      <c r="V17" s="127"/>
      <c r="W17" s="71"/>
      <c r="X17" s="71"/>
      <c r="Y17" s="71"/>
      <c r="Z17" s="72">
        <f t="shared" si="1"/>
        <v>0</v>
      </c>
      <c r="AA17" s="72">
        <f t="shared" si="0"/>
        <v>0</v>
      </c>
      <c r="AB17" s="72">
        <f t="shared" si="0"/>
        <v>0</v>
      </c>
    </row>
    <row r="18" spans="1:28" s="63" customFormat="1" ht="24.75" customHeight="1">
      <c r="A18" s="74" t="s">
        <v>932</v>
      </c>
      <c r="B18" s="75">
        <f aca="true" t="shared" si="2" ref="B18:Y18">SUM(B12:B17)</f>
        <v>0</v>
      </c>
      <c r="C18" s="75">
        <f t="shared" si="2"/>
        <v>0</v>
      </c>
      <c r="D18" s="75">
        <f t="shared" si="2"/>
        <v>0</v>
      </c>
      <c r="E18" s="75">
        <f t="shared" si="2"/>
        <v>0</v>
      </c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2"/>
        <v>0</v>
      </c>
      <c r="M18" s="75">
        <f t="shared" si="2"/>
        <v>0</v>
      </c>
      <c r="N18" s="75">
        <f t="shared" si="2"/>
        <v>0</v>
      </c>
      <c r="O18" s="75">
        <f t="shared" si="2"/>
        <v>0</v>
      </c>
      <c r="P18" s="75">
        <f t="shared" si="2"/>
        <v>0</v>
      </c>
      <c r="Q18" s="75">
        <f t="shared" si="2"/>
        <v>0</v>
      </c>
      <c r="R18" s="75">
        <f t="shared" si="2"/>
        <v>0</v>
      </c>
      <c r="S18" s="75">
        <f t="shared" si="2"/>
        <v>0</v>
      </c>
      <c r="T18" s="75">
        <f t="shared" si="2"/>
        <v>0</v>
      </c>
      <c r="U18" s="75">
        <f t="shared" si="2"/>
        <v>0</v>
      </c>
      <c r="V18" s="75">
        <f t="shared" si="2"/>
        <v>0</v>
      </c>
      <c r="W18" s="75">
        <f t="shared" si="2"/>
        <v>0</v>
      </c>
      <c r="X18" s="75">
        <f t="shared" si="2"/>
        <v>0</v>
      </c>
      <c r="Y18" s="75">
        <f t="shared" si="2"/>
        <v>0</v>
      </c>
      <c r="Z18" s="72">
        <f t="shared" si="1"/>
        <v>0</v>
      </c>
      <c r="AA18" s="72">
        <f t="shared" si="0"/>
        <v>0</v>
      </c>
      <c r="AB18" s="72">
        <f t="shared" si="0"/>
        <v>0</v>
      </c>
    </row>
    <row r="19" spans="1:28" ht="24.75" customHeight="1">
      <c r="A19" s="76" t="s">
        <v>435</v>
      </c>
      <c r="B19" s="72">
        <f aca="true" t="shared" si="3" ref="B19:Y19">B11+B18</f>
        <v>27670</v>
      </c>
      <c r="C19" s="72">
        <f t="shared" si="3"/>
        <v>27670</v>
      </c>
      <c r="D19" s="72">
        <f t="shared" si="3"/>
        <v>3091</v>
      </c>
      <c r="E19" s="72">
        <f t="shared" si="3"/>
        <v>1300</v>
      </c>
      <c r="F19" s="72">
        <f t="shared" si="3"/>
        <v>1300</v>
      </c>
      <c r="G19" s="72">
        <f t="shared" si="3"/>
        <v>945</v>
      </c>
      <c r="H19" s="72">
        <f t="shared" si="3"/>
        <v>300</v>
      </c>
      <c r="I19" s="72">
        <f t="shared" si="3"/>
        <v>300</v>
      </c>
      <c r="J19" s="72">
        <f t="shared" si="3"/>
        <v>469</v>
      </c>
      <c r="K19" s="72">
        <f t="shared" si="3"/>
        <v>0</v>
      </c>
      <c r="L19" s="72">
        <f t="shared" si="3"/>
        <v>17699</v>
      </c>
      <c r="M19" s="72">
        <f t="shared" si="3"/>
        <v>17699</v>
      </c>
      <c r="N19" s="72">
        <f t="shared" si="3"/>
        <v>14483</v>
      </c>
      <c r="O19" s="72">
        <f t="shared" si="3"/>
        <v>0</v>
      </c>
      <c r="P19" s="72">
        <f t="shared" si="3"/>
        <v>0</v>
      </c>
      <c r="Q19" s="72">
        <f t="shared" si="3"/>
        <v>0</v>
      </c>
      <c r="R19" s="72">
        <f t="shared" si="3"/>
        <v>7784</v>
      </c>
      <c r="S19" s="72">
        <f t="shared" si="3"/>
        <v>2724</v>
      </c>
      <c r="T19" s="72">
        <f t="shared" si="3"/>
        <v>0</v>
      </c>
      <c r="U19" s="72">
        <f t="shared" si="3"/>
        <v>2980</v>
      </c>
      <c r="V19" s="72">
        <f t="shared" si="3"/>
        <v>2300</v>
      </c>
      <c r="W19" s="72">
        <f t="shared" si="3"/>
        <v>3686</v>
      </c>
      <c r="X19" s="72">
        <f t="shared" si="3"/>
        <v>3686</v>
      </c>
      <c r="Y19" s="72">
        <f t="shared" si="3"/>
        <v>2036</v>
      </c>
      <c r="Z19" s="72">
        <f t="shared" si="1"/>
        <v>47439</v>
      </c>
      <c r="AA19" s="72">
        <f t="shared" si="0"/>
        <v>61419</v>
      </c>
      <c r="AB19" s="72">
        <f t="shared" si="0"/>
        <v>29264</v>
      </c>
    </row>
    <row r="20" ht="15.75">
      <c r="AB20" s="72"/>
    </row>
  </sheetData>
  <mergeCells count="16">
    <mergeCell ref="K7:M8"/>
    <mergeCell ref="W7:Y8"/>
    <mergeCell ref="Q8:S8"/>
    <mergeCell ref="T8:V8"/>
    <mergeCell ref="Q7:V7"/>
    <mergeCell ref="N7:P8"/>
    <mergeCell ref="B7:D8"/>
    <mergeCell ref="Q1:AB1"/>
    <mergeCell ref="Z7:AB8"/>
    <mergeCell ref="H7:J8"/>
    <mergeCell ref="E7:G8"/>
    <mergeCell ref="A2:AB2"/>
    <mergeCell ref="A3:AB3"/>
    <mergeCell ref="A4:AB4"/>
    <mergeCell ref="A5:AB5"/>
    <mergeCell ref="A7:A9"/>
  </mergeCells>
  <printOptions/>
  <pageMargins left="0.3937007874015748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E77"/>
  <sheetViews>
    <sheetView workbookViewId="0" topLeftCell="A1">
      <selection activeCell="A78" sqref="A78"/>
    </sheetView>
  </sheetViews>
  <sheetFormatPr defaultColWidth="9.140625" defaultRowHeight="14.25" customHeight="1"/>
  <cols>
    <col min="1" max="1" width="57.7109375" style="1" customWidth="1"/>
    <col min="2" max="2" width="9.57421875" style="1" customWidth="1"/>
    <col min="3" max="4" width="9.140625" style="1" customWidth="1"/>
    <col min="5" max="5" width="7.57421875" style="1" bestFit="1" customWidth="1"/>
    <col min="6" max="16384" width="9.140625" style="1" customWidth="1"/>
  </cols>
  <sheetData>
    <row r="1" spans="1:5" ht="14.25" customHeight="1">
      <c r="A1" s="280" t="s">
        <v>674</v>
      </c>
      <c r="B1" s="280"/>
      <c r="C1" s="280"/>
      <c r="D1" s="280"/>
      <c r="E1" s="280"/>
    </row>
    <row r="2" spans="1:5" ht="14.25" customHeight="1">
      <c r="A2" s="279" t="s">
        <v>436</v>
      </c>
      <c r="B2" s="279"/>
      <c r="C2" s="279"/>
      <c r="D2" s="279"/>
      <c r="E2" s="279"/>
    </row>
    <row r="3" spans="1:5" s="8" customFormat="1" ht="14.25" customHeight="1">
      <c r="A3" s="279" t="s">
        <v>125</v>
      </c>
      <c r="B3" s="279"/>
      <c r="C3" s="279"/>
      <c r="D3" s="279"/>
      <c r="E3" s="279"/>
    </row>
    <row r="4" spans="1:5" s="8" customFormat="1" ht="14.25" customHeight="1">
      <c r="A4" s="279" t="s">
        <v>688</v>
      </c>
      <c r="B4" s="279"/>
      <c r="C4" s="279"/>
      <c r="D4" s="279"/>
      <c r="E4" s="279"/>
    </row>
    <row r="5" spans="1:5" ht="14.25" customHeight="1">
      <c r="A5" s="279" t="s">
        <v>940</v>
      </c>
      <c r="B5" s="279"/>
      <c r="C5" s="279"/>
      <c r="D5" s="279"/>
      <c r="E5" s="279"/>
    </row>
    <row r="6" spans="1:2" ht="15.75" customHeight="1">
      <c r="A6" s="3"/>
      <c r="B6" s="3"/>
    </row>
    <row r="7" spans="1:5" s="13" customFormat="1" ht="36.75" customHeight="1">
      <c r="A7" s="5" t="s">
        <v>941</v>
      </c>
      <c r="B7" s="7" t="s">
        <v>127</v>
      </c>
      <c r="C7" s="7" t="s">
        <v>704</v>
      </c>
      <c r="D7" s="7" t="s">
        <v>705</v>
      </c>
      <c r="E7" s="7" t="s">
        <v>128</v>
      </c>
    </row>
    <row r="8" spans="1:2" s="13" customFormat="1" ht="15.75">
      <c r="A8" s="38"/>
      <c r="B8" s="17"/>
    </row>
    <row r="9" s="13" customFormat="1" ht="14.25" customHeight="1">
      <c r="A9" s="57" t="s">
        <v>602</v>
      </c>
    </row>
    <row r="10" s="13" customFormat="1" ht="15.75">
      <c r="A10" s="57"/>
    </row>
    <row r="11" s="13" customFormat="1" ht="14.25" customHeight="1">
      <c r="A11" s="36" t="s">
        <v>603</v>
      </c>
    </row>
    <row r="12" s="13" customFormat="1" ht="14.25" customHeight="1">
      <c r="A12" s="59" t="s">
        <v>604</v>
      </c>
    </row>
    <row r="13" spans="1:5" s="13" customFormat="1" ht="14.25" customHeight="1">
      <c r="A13" s="1" t="s">
        <v>605</v>
      </c>
      <c r="B13" s="9">
        <v>1000</v>
      </c>
      <c r="C13" s="9">
        <v>1000</v>
      </c>
      <c r="E13" s="250">
        <f>D13/C13*100</f>
        <v>0</v>
      </c>
    </row>
    <row r="14" spans="1:5" s="13" customFormat="1" ht="14.25" customHeight="1">
      <c r="A14" s="1" t="s">
        <v>611</v>
      </c>
      <c r="B14" s="9">
        <v>26670</v>
      </c>
      <c r="C14" s="9">
        <v>26670</v>
      </c>
      <c r="D14" s="1">
        <v>3091</v>
      </c>
      <c r="E14" s="250">
        <f>D14/C14*100</f>
        <v>11.589801274840644</v>
      </c>
    </row>
    <row r="15" spans="1:5" s="13" customFormat="1" ht="14.25" customHeight="1">
      <c r="A15" s="8" t="s">
        <v>619</v>
      </c>
      <c r="B15" s="12">
        <f>SUM(B13:B14)</f>
        <v>27670</v>
      </c>
      <c r="C15" s="12">
        <f>SUM(C13:C14)</f>
        <v>27670</v>
      </c>
      <c r="D15" s="12">
        <f>SUM(D13:D14)</f>
        <v>3091</v>
      </c>
      <c r="E15" s="48">
        <f>D15/C15*100</f>
        <v>11.170943259848212</v>
      </c>
    </row>
    <row r="16" spans="2:5" s="13" customFormat="1" ht="14.25" customHeight="1">
      <c r="B16" s="58"/>
      <c r="E16" s="250"/>
    </row>
    <row r="17" spans="1:5" s="13" customFormat="1" ht="14.25" customHeight="1">
      <c r="A17" s="23" t="s">
        <v>958</v>
      </c>
      <c r="B17" s="58"/>
      <c r="E17" s="250"/>
    </row>
    <row r="18" spans="1:5" ht="14.25" customHeight="1">
      <c r="A18" s="1" t="s">
        <v>606</v>
      </c>
      <c r="B18" s="9">
        <v>1300</v>
      </c>
      <c r="C18" s="9">
        <v>1300</v>
      </c>
      <c r="D18" s="1">
        <v>945</v>
      </c>
      <c r="E18" s="250">
        <f>D18/C18*100</f>
        <v>72.6923076923077</v>
      </c>
    </row>
    <row r="19" spans="1:5" s="13" customFormat="1" ht="14.25" customHeight="1">
      <c r="A19" s="8" t="s">
        <v>607</v>
      </c>
      <c r="B19" s="12">
        <f>SUM(B18:B18)</f>
        <v>1300</v>
      </c>
      <c r="C19" s="12">
        <f>SUM(C18:C18)</f>
        <v>1300</v>
      </c>
      <c r="D19" s="12">
        <f>SUM(D18:D18)</f>
        <v>945</v>
      </c>
      <c r="E19" s="48">
        <f>D19/C19*100</f>
        <v>72.6923076923077</v>
      </c>
    </row>
    <row r="20" spans="2:5" s="13" customFormat="1" ht="14.25" customHeight="1">
      <c r="B20" s="58"/>
      <c r="E20" s="250"/>
    </row>
    <row r="21" spans="1:5" ht="14.25" customHeight="1">
      <c r="A21" s="23" t="s">
        <v>608</v>
      </c>
      <c r="B21" s="9"/>
      <c r="E21" s="250"/>
    </row>
    <row r="22" spans="1:5" ht="14.25" customHeight="1">
      <c r="A22" s="1" t="s">
        <v>609</v>
      </c>
      <c r="B22" s="9">
        <v>300</v>
      </c>
      <c r="C22" s="9">
        <v>300</v>
      </c>
      <c r="D22" s="1">
        <v>469</v>
      </c>
      <c r="E22" s="250">
        <f>D22/C22*100</f>
        <v>156.33333333333331</v>
      </c>
    </row>
    <row r="23" spans="1:5" ht="14.25" customHeight="1">
      <c r="A23" s="8" t="s">
        <v>610</v>
      </c>
      <c r="B23" s="12">
        <f>SUM(B22:B22)</f>
        <v>300</v>
      </c>
      <c r="C23" s="12">
        <f>SUM(C22:C22)</f>
        <v>300</v>
      </c>
      <c r="D23" s="12">
        <f>SUM(D22:D22)</f>
        <v>469</v>
      </c>
      <c r="E23" s="48">
        <f>D23/C23*100</f>
        <v>156.33333333333331</v>
      </c>
    </row>
    <row r="24" spans="1:5" ht="15.75">
      <c r="A24" s="8"/>
      <c r="B24" s="12"/>
      <c r="C24" s="12"/>
      <c r="D24" s="12"/>
      <c r="E24" s="250"/>
    </row>
    <row r="25" spans="1:5" ht="15.75">
      <c r="A25" s="23" t="s">
        <v>331</v>
      </c>
      <c r="B25" s="12"/>
      <c r="C25" s="12"/>
      <c r="D25" s="12"/>
      <c r="E25" s="250"/>
    </row>
    <row r="26" spans="1:5" ht="15.75">
      <c r="A26" s="1" t="s">
        <v>799</v>
      </c>
      <c r="B26" s="12"/>
      <c r="C26" s="9">
        <v>6699</v>
      </c>
      <c r="D26" s="9">
        <v>6699</v>
      </c>
      <c r="E26" s="250">
        <f>D26/C26*100</f>
        <v>100</v>
      </c>
    </row>
    <row r="27" spans="1:5" ht="15.75">
      <c r="A27" s="167" t="s">
        <v>129</v>
      </c>
      <c r="B27" s="12"/>
      <c r="C27" s="9">
        <v>11000</v>
      </c>
      <c r="D27" s="9">
        <v>11000</v>
      </c>
      <c r="E27" s="250">
        <f>D27/C27*100</f>
        <v>100</v>
      </c>
    </row>
    <row r="28" spans="1:5" ht="14.25" customHeight="1">
      <c r="A28" s="8" t="s">
        <v>130</v>
      </c>
      <c r="B28" s="12">
        <f>SUM(B26:B27)</f>
        <v>0</v>
      </c>
      <c r="C28" s="12">
        <f>SUM(C26:C27)</f>
        <v>17699</v>
      </c>
      <c r="D28" s="12">
        <f>SUM(D26:D27)</f>
        <v>17699</v>
      </c>
      <c r="E28" s="48">
        <f>D28/C28*100</f>
        <v>100</v>
      </c>
    </row>
    <row r="29" spans="2:5" ht="12.75" customHeight="1">
      <c r="B29" s="9"/>
      <c r="E29" s="250"/>
    </row>
    <row r="30" spans="1:5" s="8" customFormat="1" ht="14.25" customHeight="1">
      <c r="A30" s="23" t="s">
        <v>504</v>
      </c>
      <c r="B30" s="12"/>
      <c r="E30" s="250"/>
    </row>
    <row r="31" spans="1:5" ht="14.25" customHeight="1">
      <c r="A31" s="1" t="s">
        <v>799</v>
      </c>
      <c r="B31" s="9">
        <v>6699</v>
      </c>
      <c r="C31" s="1">
        <v>0</v>
      </c>
      <c r="E31" s="250"/>
    </row>
    <row r="32" spans="1:5" ht="14.25" customHeight="1">
      <c r="A32" s="167" t="s">
        <v>923</v>
      </c>
      <c r="B32" s="9">
        <v>7784</v>
      </c>
      <c r="C32" s="1">
        <v>0</v>
      </c>
      <c r="E32" s="250"/>
    </row>
    <row r="33" spans="1:5" ht="14.25" customHeight="1">
      <c r="A33" s="8" t="s">
        <v>956</v>
      </c>
      <c r="B33" s="12">
        <f>SUM(B31:B32)</f>
        <v>14483</v>
      </c>
      <c r="C33" s="12">
        <f>SUM(C31:C32)</f>
        <v>0</v>
      </c>
      <c r="D33" s="12">
        <f>SUM(D31:D32)</f>
        <v>0</v>
      </c>
      <c r="E33" s="250"/>
    </row>
    <row r="34" spans="1:5" ht="14.25" customHeight="1">
      <c r="A34" s="8"/>
      <c r="B34" s="12"/>
      <c r="C34" s="12"/>
      <c r="D34" s="12"/>
      <c r="E34" s="250"/>
    </row>
    <row r="35" spans="1:5" ht="14.25" customHeight="1">
      <c r="A35" s="23" t="s">
        <v>131</v>
      </c>
      <c r="B35" s="9"/>
      <c r="C35" s="9"/>
      <c r="D35" s="9"/>
      <c r="E35" s="250"/>
    </row>
    <row r="36" spans="1:5" ht="14.25" customHeight="1">
      <c r="A36" s="1" t="s">
        <v>799</v>
      </c>
      <c r="B36" s="9"/>
      <c r="C36" s="9"/>
      <c r="D36" s="9"/>
      <c r="E36" s="250"/>
    </row>
    <row r="37" spans="1:5" ht="14.25" customHeight="1">
      <c r="A37" s="167" t="s">
        <v>923</v>
      </c>
      <c r="B37" s="9"/>
      <c r="C37" s="9">
        <v>7784</v>
      </c>
      <c r="D37" s="9">
        <v>2724</v>
      </c>
      <c r="E37" s="250">
        <f>D37/C37*100</f>
        <v>34.99486125385406</v>
      </c>
    </row>
    <row r="38" spans="1:5" ht="14.25" customHeight="1">
      <c r="A38" s="8" t="s">
        <v>132</v>
      </c>
      <c r="B38" s="12">
        <f>SUM(B36:B37)</f>
        <v>0</v>
      </c>
      <c r="C38" s="12">
        <f>SUM(C36:C37)</f>
        <v>7784</v>
      </c>
      <c r="D38" s="12">
        <f>SUM(D36:D37)</f>
        <v>2724</v>
      </c>
      <c r="E38" s="48">
        <f>D38/C38*100</f>
        <v>34.99486125385406</v>
      </c>
    </row>
    <row r="39" spans="2:5" ht="14.25" customHeight="1">
      <c r="B39" s="9"/>
      <c r="C39" s="9"/>
      <c r="D39" s="9"/>
      <c r="E39" s="250"/>
    </row>
    <row r="40" spans="1:5" ht="14.25" customHeight="1">
      <c r="A40" s="23" t="s">
        <v>133</v>
      </c>
      <c r="B40" s="9"/>
      <c r="C40" s="9"/>
      <c r="D40" s="9"/>
      <c r="E40" s="250"/>
    </row>
    <row r="41" spans="1:5" ht="14.25" customHeight="1">
      <c r="A41" s="1" t="s">
        <v>134</v>
      </c>
      <c r="B41" s="9"/>
      <c r="C41" s="9">
        <v>2980</v>
      </c>
      <c r="D41" s="9">
        <v>2300</v>
      </c>
      <c r="E41" s="250">
        <f>D41/C41*100</f>
        <v>77.18120805369128</v>
      </c>
    </row>
    <row r="42" spans="1:5" ht="14.25" customHeight="1">
      <c r="A42" s="8" t="s">
        <v>135</v>
      </c>
      <c r="B42" s="9"/>
      <c r="C42" s="12">
        <f>SUM(C41)</f>
        <v>2980</v>
      </c>
      <c r="D42" s="12">
        <f>SUM(D41)</f>
        <v>2300</v>
      </c>
      <c r="E42" s="48">
        <f>D42/C42*100</f>
        <v>77.18120805369128</v>
      </c>
    </row>
    <row r="43" spans="2:5" ht="14.25" customHeight="1">
      <c r="B43" s="9"/>
      <c r="E43" s="250"/>
    </row>
    <row r="44" spans="1:5" s="13" customFormat="1" ht="14.25" customHeight="1">
      <c r="A44" s="23" t="s">
        <v>612</v>
      </c>
      <c r="B44" s="58"/>
      <c r="E44" s="250"/>
    </row>
    <row r="45" spans="1:5" s="13" customFormat="1" ht="14.25" customHeight="1">
      <c r="A45" s="1" t="s">
        <v>957</v>
      </c>
      <c r="B45" s="9">
        <v>3686</v>
      </c>
      <c r="C45" s="9">
        <v>3686</v>
      </c>
      <c r="D45" s="9">
        <v>2036</v>
      </c>
      <c r="E45" s="250">
        <f>D45/C45*100</f>
        <v>55.23602821486706</v>
      </c>
    </row>
    <row r="46" spans="1:5" s="13" customFormat="1" ht="14.25" customHeight="1">
      <c r="A46" s="8" t="s">
        <v>613</v>
      </c>
      <c r="B46" s="12">
        <f>SUM(B45:B45)</f>
        <v>3686</v>
      </c>
      <c r="C46" s="12">
        <f>SUM(C45:C45)</f>
        <v>3686</v>
      </c>
      <c r="D46" s="12">
        <f>SUM(D45:D45)</f>
        <v>2036</v>
      </c>
      <c r="E46" s="48">
        <f>D46/C46*100</f>
        <v>55.23602821486706</v>
      </c>
    </row>
    <row r="47" spans="1:5" s="13" customFormat="1" ht="14.25" customHeight="1">
      <c r="A47" s="8" t="s">
        <v>89</v>
      </c>
      <c r="B47" s="12">
        <f>B15+B19+B23+B28+B33+B38+B42+B46</f>
        <v>47439</v>
      </c>
      <c r="C47" s="12">
        <f>C15+C19+C23+C28+C33+C38+C42+C46</f>
        <v>61419</v>
      </c>
      <c r="D47" s="12">
        <f>D15+D19+D23+D28+D33+D38+D42+D46</f>
        <v>29264</v>
      </c>
      <c r="E47" s="48">
        <f>D47/C47*100</f>
        <v>47.64649375600384</v>
      </c>
    </row>
    <row r="48" spans="1:5" s="13" customFormat="1" ht="14.25" customHeight="1">
      <c r="A48" s="8" t="s">
        <v>483</v>
      </c>
      <c r="B48" s="12">
        <v>743104</v>
      </c>
      <c r="C48" s="12">
        <v>743104</v>
      </c>
      <c r="D48" s="12">
        <v>14380</v>
      </c>
      <c r="E48" s="48">
        <f>D48/C48*100</f>
        <v>1.935126173456205</v>
      </c>
    </row>
    <row r="49" spans="1:5" s="13" customFormat="1" ht="14.25" customHeight="1">
      <c r="A49" s="8" t="s">
        <v>614</v>
      </c>
      <c r="B49" s="12">
        <f>B15+B19+B23+B46+B33+B47+B48+B38+B42+B28</f>
        <v>837982</v>
      </c>
      <c r="C49" s="12">
        <f>C15+C19+C23+C46+C33+C47+C48+C38+C42+C28</f>
        <v>865942</v>
      </c>
      <c r="D49" s="12">
        <f>D15+D19+D23+D46+D33+D47+D48+D38+D42+D28</f>
        <v>72908</v>
      </c>
      <c r="E49" s="48">
        <f>D49/C49*100</f>
        <v>8.419501537054446</v>
      </c>
    </row>
    <row r="50" spans="1:5" s="13" customFormat="1" ht="14.25" customHeight="1">
      <c r="A50" s="8"/>
      <c r="B50" s="12"/>
      <c r="E50" s="250"/>
    </row>
    <row r="51" spans="1:5" s="13" customFormat="1" ht="14.25" customHeight="1">
      <c r="A51" s="20" t="s">
        <v>439</v>
      </c>
      <c r="B51" s="47"/>
      <c r="E51" s="250"/>
    </row>
    <row r="52" spans="1:5" s="13" customFormat="1" ht="14.25" customHeight="1">
      <c r="A52" s="1" t="s">
        <v>960</v>
      </c>
      <c r="B52" s="9">
        <v>1000</v>
      </c>
      <c r="C52" s="9">
        <v>3844</v>
      </c>
      <c r="D52" s="9">
        <v>2839</v>
      </c>
      <c r="E52" s="250">
        <f>D52/C52*100</f>
        <v>73.85535900104058</v>
      </c>
    </row>
    <row r="53" spans="1:5" s="13" customFormat="1" ht="14.25" customHeight="1">
      <c r="A53" s="8" t="s">
        <v>625</v>
      </c>
      <c r="B53" s="12">
        <f>SUM(B52:B52)</f>
        <v>1000</v>
      </c>
      <c r="C53" s="12">
        <f>SUM(C52:C52)</f>
        <v>3844</v>
      </c>
      <c r="D53" s="12">
        <f>SUM(D52:D52)</f>
        <v>2839</v>
      </c>
      <c r="E53" s="48">
        <f>D53/C53*100</f>
        <v>73.85535900104058</v>
      </c>
    </row>
    <row r="54" spans="1:5" s="13" customFormat="1" ht="14.25" customHeight="1">
      <c r="A54" s="8"/>
      <c r="B54" s="12"/>
      <c r="E54" s="250"/>
    </row>
    <row r="55" spans="1:5" ht="14.25" customHeight="1">
      <c r="A55" s="8" t="s">
        <v>626</v>
      </c>
      <c r="B55" s="129"/>
      <c r="E55" s="250"/>
    </row>
    <row r="56" spans="1:5" ht="14.25" customHeight="1">
      <c r="A56" s="14" t="s">
        <v>615</v>
      </c>
      <c r="B56" s="9">
        <v>1832</v>
      </c>
      <c r="C56" s="9">
        <v>1832</v>
      </c>
      <c r="E56" s="250">
        <f>D56/C56*100</f>
        <v>0</v>
      </c>
    </row>
    <row r="57" spans="1:5" ht="14.25" customHeight="1">
      <c r="A57" s="20" t="s">
        <v>620</v>
      </c>
      <c r="B57" s="12">
        <f>SUM(B56:B56)</f>
        <v>1832</v>
      </c>
      <c r="C57" s="12">
        <f>SUM(C56:C56)</f>
        <v>1832</v>
      </c>
      <c r="D57" s="12">
        <f>SUM(D56:D56)</f>
        <v>0</v>
      </c>
      <c r="E57" s="48">
        <f>D57/C57*100</f>
        <v>0</v>
      </c>
    </row>
    <row r="58" spans="2:5" ht="14.25" customHeight="1">
      <c r="B58" s="129"/>
      <c r="E58" s="250"/>
    </row>
    <row r="59" spans="1:5" ht="14.25" customHeight="1">
      <c r="A59" s="8" t="s">
        <v>367</v>
      </c>
      <c r="B59" s="43"/>
      <c r="E59" s="250"/>
    </row>
    <row r="60" spans="1:5" ht="14.25" customHeight="1">
      <c r="A60" s="1" t="s">
        <v>960</v>
      </c>
      <c r="B60" s="9">
        <v>400</v>
      </c>
      <c r="C60" s="1">
        <v>880</v>
      </c>
      <c r="D60" s="1">
        <v>393</v>
      </c>
      <c r="E60" s="250">
        <f aca="true" t="shared" si="0" ref="E60:E75">D60/C60*100</f>
        <v>44.65909090909091</v>
      </c>
    </row>
    <row r="61" spans="1:5" ht="14.25" customHeight="1">
      <c r="A61" s="8" t="s">
        <v>621</v>
      </c>
      <c r="B61" s="12">
        <f>SUM(B60:B60)</f>
        <v>400</v>
      </c>
      <c r="C61" s="12">
        <f>SUM(C60:C60)</f>
        <v>880</v>
      </c>
      <c r="D61" s="12">
        <f>SUM(D60:D60)</f>
        <v>393</v>
      </c>
      <c r="E61" s="48">
        <f t="shared" si="0"/>
        <v>44.65909090909091</v>
      </c>
    </row>
    <row r="62" spans="1:5" ht="14.25" customHeight="1">
      <c r="A62" s="8"/>
      <c r="B62" s="126"/>
      <c r="E62" s="250"/>
    </row>
    <row r="63" spans="1:5" ht="14.25" customHeight="1">
      <c r="A63" s="8" t="s">
        <v>616</v>
      </c>
      <c r="B63" s="126"/>
      <c r="E63" s="250"/>
    </row>
    <row r="64" spans="1:5" ht="14.25" customHeight="1">
      <c r="A64" s="1" t="s">
        <v>960</v>
      </c>
      <c r="B64" s="9">
        <v>200</v>
      </c>
      <c r="C64" s="9">
        <v>200</v>
      </c>
      <c r="D64" s="1">
        <v>200</v>
      </c>
      <c r="E64" s="250">
        <f t="shared" si="0"/>
        <v>100</v>
      </c>
    </row>
    <row r="65" spans="1:5" ht="14.25" customHeight="1">
      <c r="A65" s="8" t="s">
        <v>617</v>
      </c>
      <c r="B65" s="12">
        <f>SUM(B64:B64)</f>
        <v>200</v>
      </c>
      <c r="C65" s="12">
        <f>SUM(C64:C64)</f>
        <v>200</v>
      </c>
      <c r="D65" s="12">
        <f>SUM(D64:D64)</f>
        <v>200</v>
      </c>
      <c r="E65" s="48">
        <f t="shared" si="0"/>
        <v>100</v>
      </c>
    </row>
    <row r="66" spans="1:5" ht="14.25" customHeight="1">
      <c r="A66" s="8"/>
      <c r="B66" s="12"/>
      <c r="E66" s="250"/>
    </row>
    <row r="67" spans="1:5" ht="14.25" customHeight="1">
      <c r="A67" s="8" t="s">
        <v>618</v>
      </c>
      <c r="B67" s="12">
        <f>B65+B61+B57+B53</f>
        <v>3432</v>
      </c>
      <c r="C67" s="12">
        <f>C65+C61+C57+C53</f>
        <v>6756</v>
      </c>
      <c r="D67" s="12">
        <f>D65+D61+D57+D53</f>
        <v>3432</v>
      </c>
      <c r="E67" s="48">
        <f t="shared" si="0"/>
        <v>50.799289520426285</v>
      </c>
    </row>
    <row r="68" spans="1:5" ht="14.25" customHeight="1">
      <c r="A68" s="8" t="s">
        <v>257</v>
      </c>
      <c r="B68" s="12">
        <f>B49+B67</f>
        <v>841414</v>
      </c>
      <c r="C68" s="12">
        <f>C49+C67</f>
        <v>872698</v>
      </c>
      <c r="D68" s="12">
        <f>D49+D67</f>
        <v>76340</v>
      </c>
      <c r="E68" s="48">
        <f t="shared" si="0"/>
        <v>8.747585075249399</v>
      </c>
    </row>
    <row r="69" spans="1:5" s="8" customFormat="1" ht="14.25" customHeight="1">
      <c r="A69" s="8" t="s">
        <v>258</v>
      </c>
      <c r="B69" s="12">
        <f>B64+B52+B60</f>
        <v>1600</v>
      </c>
      <c r="C69" s="12">
        <f>C64+C52+C60</f>
        <v>4924</v>
      </c>
      <c r="D69" s="12">
        <f>D64+D52+D60</f>
        <v>3432</v>
      </c>
      <c r="E69" s="48">
        <f t="shared" si="0"/>
        <v>69.69943135662064</v>
      </c>
    </row>
    <row r="70" spans="2:5" s="8" customFormat="1" ht="14.25" customHeight="1">
      <c r="B70" s="126"/>
      <c r="E70" s="48"/>
    </row>
    <row r="71" spans="1:5" ht="14.25" customHeight="1">
      <c r="A71" s="20" t="s">
        <v>983</v>
      </c>
      <c r="B71" s="47">
        <f>B68-B69</f>
        <v>839814</v>
      </c>
      <c r="C71" s="47">
        <f>C68-C69</f>
        <v>867774</v>
      </c>
      <c r="D71" s="47">
        <f>D68-D69</f>
        <v>72908</v>
      </c>
      <c r="E71" s="48">
        <f t="shared" si="0"/>
        <v>8.401726716864069</v>
      </c>
    </row>
    <row r="72" spans="2:5" ht="14.25" customHeight="1">
      <c r="B72" s="9"/>
      <c r="E72" s="48"/>
    </row>
    <row r="73" spans="1:5" ht="14.25" customHeight="1">
      <c r="A73" s="20" t="s">
        <v>445</v>
      </c>
      <c r="B73" s="47">
        <f>B56+B48+B47</f>
        <v>792375</v>
      </c>
      <c r="C73" s="47">
        <f>C56+C48+C47</f>
        <v>806355</v>
      </c>
      <c r="D73" s="47">
        <f>D56+D48+D47</f>
        <v>43644</v>
      </c>
      <c r="E73" s="48">
        <f t="shared" si="0"/>
        <v>5.41250441802928</v>
      </c>
    </row>
    <row r="74" spans="2:5" ht="14.25" customHeight="1">
      <c r="B74" s="9"/>
      <c r="E74" s="250"/>
    </row>
    <row r="75" spans="1:5" ht="31.5">
      <c r="A75" s="84" t="s">
        <v>264</v>
      </c>
      <c r="B75" s="12">
        <f>B71-B73</f>
        <v>47439</v>
      </c>
      <c r="C75" s="12">
        <f>C71-C73</f>
        <v>61419</v>
      </c>
      <c r="D75" s="12">
        <f>D71-D73</f>
        <v>29264</v>
      </c>
      <c r="E75" s="48">
        <f t="shared" si="0"/>
        <v>47.64649375600384</v>
      </c>
    </row>
    <row r="76" ht="14.25" customHeight="1">
      <c r="B76" s="9"/>
    </row>
    <row r="77" ht="14.25" customHeight="1">
      <c r="B77" s="9"/>
    </row>
  </sheetData>
  <mergeCells count="5">
    <mergeCell ref="A1:E1"/>
    <mergeCell ref="A5:E5"/>
    <mergeCell ref="A2:E2"/>
    <mergeCell ref="A3:E3"/>
    <mergeCell ref="A4:E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V26"/>
  <sheetViews>
    <sheetView workbookViewId="0" topLeftCell="A1">
      <selection activeCell="A6" sqref="A6"/>
    </sheetView>
  </sheetViews>
  <sheetFormatPr defaultColWidth="9.140625" defaultRowHeight="12.75"/>
  <cols>
    <col min="1" max="1" width="32.57421875" style="1" customWidth="1"/>
    <col min="2" max="13" width="8.7109375" style="1" customWidth="1"/>
    <col min="14" max="14" width="10.140625" style="1" bestFit="1" customWidth="1"/>
    <col min="15" max="15" width="10.140625" style="1" customWidth="1"/>
    <col min="16" max="16" width="9.8515625" style="1" customWidth="1"/>
    <col min="17" max="19" width="8.7109375" style="1" customWidth="1"/>
    <col min="20" max="20" width="10.140625" style="1" bestFit="1" customWidth="1"/>
    <col min="21" max="22" width="10.140625" style="1" customWidth="1"/>
    <col min="23" max="16384" width="9.140625" style="1" customWidth="1"/>
  </cols>
  <sheetData>
    <row r="1" spans="1:22" ht="15.75">
      <c r="A1" s="280" t="s">
        <v>370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</row>
    <row r="2" spans="1:22" ht="15.75">
      <c r="A2" s="279" t="s">
        <v>436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</row>
    <row r="3" spans="1:22" s="8" customFormat="1" ht="15.75">
      <c r="A3" s="279" t="s">
        <v>125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</row>
    <row r="4" spans="1:22" ht="15.75">
      <c r="A4" s="279" t="s">
        <v>447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</row>
    <row r="5" spans="1:22" ht="15.75">
      <c r="A5" s="279" t="s">
        <v>940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</row>
    <row r="6" spans="1:16" ht="7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0"/>
      <c r="O6" s="50"/>
      <c r="P6" s="50"/>
    </row>
    <row r="7" spans="1:22" s="16" customFormat="1" ht="29.25" customHeight="1">
      <c r="A7" s="284" t="s">
        <v>941</v>
      </c>
      <c r="B7" s="284" t="s">
        <v>448</v>
      </c>
      <c r="C7" s="284"/>
      <c r="D7" s="284"/>
      <c r="E7" s="268" t="s">
        <v>449</v>
      </c>
      <c r="F7" s="269"/>
      <c r="G7" s="283"/>
      <c r="H7" s="268" t="s">
        <v>450</v>
      </c>
      <c r="I7" s="269"/>
      <c r="J7" s="283"/>
      <c r="K7" s="268" t="s">
        <v>259</v>
      </c>
      <c r="L7" s="269"/>
      <c r="M7" s="283"/>
      <c r="N7" s="268" t="s">
        <v>967</v>
      </c>
      <c r="O7" s="269"/>
      <c r="P7" s="283"/>
      <c r="Q7" s="268" t="s">
        <v>362</v>
      </c>
      <c r="R7" s="269"/>
      <c r="S7" s="283"/>
      <c r="T7" s="284" t="s">
        <v>514</v>
      </c>
      <c r="U7" s="284"/>
      <c r="V7" s="284"/>
    </row>
    <row r="8" spans="1:22" s="16" customFormat="1" ht="25.5">
      <c r="A8" s="284"/>
      <c r="B8" s="180" t="s">
        <v>123</v>
      </c>
      <c r="C8" s="180" t="s">
        <v>124</v>
      </c>
      <c r="D8" s="180" t="s">
        <v>705</v>
      </c>
      <c r="E8" s="180" t="s">
        <v>123</v>
      </c>
      <c r="F8" s="180" t="s">
        <v>124</v>
      </c>
      <c r="G8" s="180" t="s">
        <v>705</v>
      </c>
      <c r="H8" s="180" t="s">
        <v>123</v>
      </c>
      <c r="I8" s="180" t="s">
        <v>124</v>
      </c>
      <c r="J8" s="180" t="s">
        <v>705</v>
      </c>
      <c r="K8" s="180" t="s">
        <v>123</v>
      </c>
      <c r="L8" s="180" t="s">
        <v>124</v>
      </c>
      <c r="M8" s="180" t="s">
        <v>705</v>
      </c>
      <c r="N8" s="180" t="s">
        <v>123</v>
      </c>
      <c r="O8" s="180" t="s">
        <v>124</v>
      </c>
      <c r="P8" s="180" t="s">
        <v>705</v>
      </c>
      <c r="Q8" s="180" t="s">
        <v>123</v>
      </c>
      <c r="R8" s="180" t="s">
        <v>124</v>
      </c>
      <c r="S8" s="180" t="s">
        <v>705</v>
      </c>
      <c r="T8" s="180" t="s">
        <v>123</v>
      </c>
      <c r="U8" s="180" t="s">
        <v>124</v>
      </c>
      <c r="V8" s="180" t="s">
        <v>705</v>
      </c>
    </row>
    <row r="9" spans="1:22" s="8" customFormat="1" ht="21.75" customHeight="1">
      <c r="A9" s="8" t="s">
        <v>622</v>
      </c>
      <c r="B9" s="12">
        <f>'m-ph'!B25</f>
        <v>129652</v>
      </c>
      <c r="C9" s="12">
        <v>129652</v>
      </c>
      <c r="D9" s="12">
        <v>82634</v>
      </c>
      <c r="E9" s="12">
        <f>'m-ph'!B26</f>
        <v>785424</v>
      </c>
      <c r="F9" s="12">
        <v>785424</v>
      </c>
      <c r="G9" s="12">
        <v>385726</v>
      </c>
      <c r="H9" s="12">
        <f>'m-ph'!B32</f>
        <v>909980</v>
      </c>
      <c r="I9" s="12">
        <v>922270</v>
      </c>
      <c r="J9" s="12">
        <v>535188</v>
      </c>
      <c r="K9" s="12"/>
      <c r="L9" s="12"/>
      <c r="M9" s="12"/>
      <c r="N9" s="12">
        <f>B9+E9+H9+K9</f>
        <v>1825056</v>
      </c>
      <c r="O9" s="12">
        <f aca="true" t="shared" si="0" ref="O9:P17">C9+F9+I9+L9</f>
        <v>1837346</v>
      </c>
      <c r="P9" s="12">
        <f t="shared" si="0"/>
        <v>1003548</v>
      </c>
      <c r="Q9" s="12">
        <v>267385</v>
      </c>
      <c r="R9" s="12">
        <v>267385</v>
      </c>
      <c r="S9" s="12">
        <v>6894</v>
      </c>
      <c r="T9" s="12">
        <f>N9+Q9</f>
        <v>2092441</v>
      </c>
      <c r="U9" s="12">
        <f aca="true" t="shared" si="1" ref="U9:V17">O9+R9</f>
        <v>2104731</v>
      </c>
      <c r="V9" s="12">
        <f t="shared" si="1"/>
        <v>1010442</v>
      </c>
    </row>
    <row r="10" spans="1:22" ht="21.75" customHeight="1">
      <c r="A10" s="1" t="s">
        <v>933</v>
      </c>
      <c r="B10" s="9">
        <f>'m-gamesz '!B19</f>
        <v>59539</v>
      </c>
      <c r="C10" s="9">
        <v>105539</v>
      </c>
      <c r="D10" s="9">
        <v>60329</v>
      </c>
      <c r="E10" s="9">
        <f>'m-gamesz '!B20</f>
        <v>0</v>
      </c>
      <c r="F10" s="9"/>
      <c r="G10" s="9"/>
      <c r="H10" s="9">
        <f>'m-gamesz '!B22+'m-gamesz '!B23</f>
        <v>7602</v>
      </c>
      <c r="I10" s="9">
        <v>7602</v>
      </c>
      <c r="J10" s="9">
        <v>3952</v>
      </c>
      <c r="K10" s="9">
        <f>'m-gamesz '!B24</f>
        <v>236962</v>
      </c>
      <c r="L10" s="9">
        <v>217819</v>
      </c>
      <c r="M10" s="9">
        <v>103050</v>
      </c>
      <c r="N10" s="12">
        <f aca="true" t="shared" si="2" ref="N10:N16">B10+E10+H10+K10</f>
        <v>304103</v>
      </c>
      <c r="O10" s="12">
        <f t="shared" si="0"/>
        <v>330960</v>
      </c>
      <c r="P10" s="12">
        <f t="shared" si="0"/>
        <v>167331</v>
      </c>
      <c r="Q10" s="9">
        <f>'m-gamesz '!B30</f>
        <v>4568</v>
      </c>
      <c r="R10" s="9">
        <v>4568</v>
      </c>
      <c r="S10" s="9"/>
      <c r="T10" s="12">
        <f aca="true" t="shared" si="3" ref="T10:T17">N10+Q10</f>
        <v>308671</v>
      </c>
      <c r="U10" s="12">
        <f t="shared" si="1"/>
        <v>335528</v>
      </c>
      <c r="V10" s="12">
        <f t="shared" si="1"/>
        <v>167331</v>
      </c>
    </row>
    <row r="11" spans="1:22" ht="21.75" customHeight="1">
      <c r="A11" s="1" t="s">
        <v>934</v>
      </c>
      <c r="B11" s="9">
        <f>'m-Bibó '!B18</f>
        <v>2010</v>
      </c>
      <c r="C11" s="9">
        <v>2010</v>
      </c>
      <c r="D11" s="9">
        <v>1591</v>
      </c>
      <c r="E11" s="9">
        <f>'m-Bibó '!B19</f>
        <v>0</v>
      </c>
      <c r="F11" s="9"/>
      <c r="G11" s="9"/>
      <c r="H11" s="9">
        <f>'m-Bibó '!B21+'m-Bibó '!B22</f>
        <v>335</v>
      </c>
      <c r="I11" s="9">
        <v>335</v>
      </c>
      <c r="J11" s="9">
        <v>130</v>
      </c>
      <c r="K11" s="9">
        <f>'m-Bibó '!B23</f>
        <v>132071</v>
      </c>
      <c r="L11" s="9">
        <v>136707</v>
      </c>
      <c r="M11" s="9">
        <v>67783</v>
      </c>
      <c r="N11" s="12">
        <f t="shared" si="2"/>
        <v>134416</v>
      </c>
      <c r="O11" s="12">
        <f t="shared" si="0"/>
        <v>139052</v>
      </c>
      <c r="P11" s="12">
        <f t="shared" si="0"/>
        <v>69504</v>
      </c>
      <c r="Q11" s="9">
        <f>'m-Bibó '!B29</f>
        <v>1110</v>
      </c>
      <c r="R11" s="9">
        <v>1110</v>
      </c>
      <c r="S11" s="9">
        <v>146</v>
      </c>
      <c r="T11" s="12">
        <f t="shared" si="3"/>
        <v>135526</v>
      </c>
      <c r="U11" s="12">
        <f t="shared" si="1"/>
        <v>140162</v>
      </c>
      <c r="V11" s="12">
        <f t="shared" si="1"/>
        <v>69650</v>
      </c>
    </row>
    <row r="12" spans="1:22" ht="21.75" customHeight="1">
      <c r="A12" s="1" t="s">
        <v>376</v>
      </c>
      <c r="B12" s="9">
        <f>'m-Illyés '!B18</f>
        <v>1644</v>
      </c>
      <c r="C12" s="9">
        <v>1644</v>
      </c>
      <c r="D12" s="9">
        <v>900</v>
      </c>
      <c r="E12" s="9">
        <f>'m-Illyés '!B19</f>
        <v>0</v>
      </c>
      <c r="F12" s="9"/>
      <c r="G12" s="9"/>
      <c r="H12" s="9">
        <f>'m-Illyés '!B21+'m-Illyés '!B22</f>
        <v>0</v>
      </c>
      <c r="I12" s="9">
        <v>0</v>
      </c>
      <c r="J12" s="9"/>
      <c r="K12" s="9">
        <f>'m-Illyés '!B23</f>
        <v>248188</v>
      </c>
      <c r="L12" s="9">
        <v>255216</v>
      </c>
      <c r="M12" s="9">
        <v>131685</v>
      </c>
      <c r="N12" s="12">
        <f t="shared" si="2"/>
        <v>249832</v>
      </c>
      <c r="O12" s="12">
        <f t="shared" si="0"/>
        <v>256860</v>
      </c>
      <c r="P12" s="12">
        <f t="shared" si="0"/>
        <v>132585</v>
      </c>
      <c r="Q12" s="9">
        <f>'m-Illyés '!B29</f>
        <v>1306</v>
      </c>
      <c r="R12" s="9">
        <v>1306</v>
      </c>
      <c r="S12" s="9"/>
      <c r="T12" s="12">
        <f t="shared" si="3"/>
        <v>251138</v>
      </c>
      <c r="U12" s="12">
        <f t="shared" si="1"/>
        <v>258166</v>
      </c>
      <c r="V12" s="12">
        <f t="shared" si="1"/>
        <v>132585</v>
      </c>
    </row>
    <row r="13" spans="1:22" ht="21.75" customHeight="1">
      <c r="A13" s="1" t="s">
        <v>138</v>
      </c>
      <c r="B13" s="9">
        <f>'m-ovoda '!B18</f>
        <v>0</v>
      </c>
      <c r="C13" s="9">
        <v>0</v>
      </c>
      <c r="D13" s="9">
        <v>42</v>
      </c>
      <c r="E13" s="9">
        <f>'m-ovoda '!B19</f>
        <v>0</v>
      </c>
      <c r="F13" s="9"/>
      <c r="G13" s="9"/>
      <c r="H13" s="9">
        <f>'m-ovoda '!B21+'m-ovoda '!B22</f>
        <v>0</v>
      </c>
      <c r="I13" s="9">
        <v>0</v>
      </c>
      <c r="J13" s="9"/>
      <c r="K13" s="9">
        <f>'m-ovoda '!B23</f>
        <v>101613</v>
      </c>
      <c r="L13" s="9">
        <v>104666</v>
      </c>
      <c r="M13" s="9">
        <v>53537</v>
      </c>
      <c r="N13" s="12">
        <f t="shared" si="2"/>
        <v>101613</v>
      </c>
      <c r="O13" s="12">
        <f t="shared" si="0"/>
        <v>104666</v>
      </c>
      <c r="P13" s="12">
        <f t="shared" si="0"/>
        <v>53579</v>
      </c>
      <c r="Q13" s="9">
        <f>'m-ovoda '!B29</f>
        <v>193</v>
      </c>
      <c r="R13" s="9">
        <v>193</v>
      </c>
      <c r="S13" s="9"/>
      <c r="T13" s="12">
        <f t="shared" si="3"/>
        <v>101806</v>
      </c>
      <c r="U13" s="12">
        <f t="shared" si="1"/>
        <v>104859</v>
      </c>
      <c r="V13" s="12">
        <f t="shared" si="1"/>
        <v>53579</v>
      </c>
    </row>
    <row r="14" spans="1:22" ht="21.75" customHeight="1">
      <c r="A14" s="1" t="s">
        <v>136</v>
      </c>
      <c r="B14" s="9">
        <f>'m-Teréz A '!B18</f>
        <v>62747</v>
      </c>
      <c r="C14" s="9">
        <v>62747</v>
      </c>
      <c r="D14" s="9">
        <v>31473</v>
      </c>
      <c r="E14" s="9">
        <f>'m-Teréz A '!B19</f>
        <v>0</v>
      </c>
      <c r="F14" s="9"/>
      <c r="G14" s="9"/>
      <c r="H14" s="9">
        <f>'m-Teréz A '!B21+'m-Teréz A '!B22</f>
        <v>7800</v>
      </c>
      <c r="I14" s="9">
        <v>7800</v>
      </c>
      <c r="J14" s="9">
        <v>4437</v>
      </c>
      <c r="K14" s="9">
        <f>'m-Teréz A '!B23</f>
        <v>110622</v>
      </c>
      <c r="L14" s="9">
        <v>114825</v>
      </c>
      <c r="M14" s="9">
        <v>53602</v>
      </c>
      <c r="N14" s="12">
        <f t="shared" si="2"/>
        <v>181169</v>
      </c>
      <c r="O14" s="12">
        <f t="shared" si="0"/>
        <v>185372</v>
      </c>
      <c r="P14" s="12">
        <f t="shared" si="0"/>
        <v>89512</v>
      </c>
      <c r="Q14" s="9">
        <f>'m-Teréz A '!B29</f>
        <v>656</v>
      </c>
      <c r="R14" s="9">
        <v>656</v>
      </c>
      <c r="S14" s="9"/>
      <c r="T14" s="12">
        <f t="shared" si="3"/>
        <v>181825</v>
      </c>
      <c r="U14" s="12">
        <f t="shared" si="1"/>
        <v>186028</v>
      </c>
      <c r="V14" s="12">
        <f t="shared" si="1"/>
        <v>89512</v>
      </c>
    </row>
    <row r="15" spans="1:22" ht="21.75" customHeight="1">
      <c r="A15" s="1" t="s">
        <v>137</v>
      </c>
      <c r="B15" s="9">
        <f>'m-Festetics'!B18</f>
        <v>10735</v>
      </c>
      <c r="C15" s="9">
        <v>10735</v>
      </c>
      <c r="D15" s="9">
        <v>7428</v>
      </c>
      <c r="E15" s="9">
        <f>'m-Festetics'!B19</f>
        <v>0</v>
      </c>
      <c r="F15" s="9"/>
      <c r="G15" s="9"/>
      <c r="H15" s="9">
        <f>'m-Festetics'!B21+'m-Festetics'!B22</f>
        <v>5605</v>
      </c>
      <c r="I15" s="9">
        <v>5605</v>
      </c>
      <c r="J15" s="9">
        <v>717</v>
      </c>
      <c r="K15" s="9">
        <f>'m-Festetics'!B23</f>
        <v>58587</v>
      </c>
      <c r="L15" s="9">
        <v>61052</v>
      </c>
      <c r="M15" s="9">
        <v>27459</v>
      </c>
      <c r="N15" s="12">
        <f t="shared" si="2"/>
        <v>74927</v>
      </c>
      <c r="O15" s="12">
        <f t="shared" si="0"/>
        <v>77392</v>
      </c>
      <c r="P15" s="12">
        <f t="shared" si="0"/>
        <v>35604</v>
      </c>
      <c r="Q15" s="9">
        <f>'m-Festetics'!B29</f>
        <v>676</v>
      </c>
      <c r="R15" s="9">
        <v>676</v>
      </c>
      <c r="S15" s="9"/>
      <c r="T15" s="12">
        <f t="shared" si="3"/>
        <v>75603</v>
      </c>
      <c r="U15" s="12">
        <f t="shared" si="1"/>
        <v>78068</v>
      </c>
      <c r="V15" s="12">
        <f t="shared" si="1"/>
        <v>35604</v>
      </c>
    </row>
    <row r="16" spans="1:22" s="8" customFormat="1" ht="31.5">
      <c r="A16" s="84" t="s">
        <v>515</v>
      </c>
      <c r="B16" s="12">
        <f aca="true" t="shared" si="4" ref="B16:M16">SUM(B10:B15)</f>
        <v>136675</v>
      </c>
      <c r="C16" s="12">
        <f t="shared" si="4"/>
        <v>182675</v>
      </c>
      <c r="D16" s="12">
        <f t="shared" si="4"/>
        <v>101763</v>
      </c>
      <c r="E16" s="12">
        <f t="shared" si="4"/>
        <v>0</v>
      </c>
      <c r="F16" s="12">
        <f t="shared" si="4"/>
        <v>0</v>
      </c>
      <c r="G16" s="12">
        <f t="shared" si="4"/>
        <v>0</v>
      </c>
      <c r="H16" s="12">
        <f t="shared" si="4"/>
        <v>21342</v>
      </c>
      <c r="I16" s="12">
        <f t="shared" si="4"/>
        <v>21342</v>
      </c>
      <c r="J16" s="12">
        <f t="shared" si="4"/>
        <v>9236</v>
      </c>
      <c r="K16" s="12">
        <f t="shared" si="4"/>
        <v>888043</v>
      </c>
      <c r="L16" s="12">
        <f t="shared" si="4"/>
        <v>890285</v>
      </c>
      <c r="M16" s="12">
        <f t="shared" si="4"/>
        <v>437116</v>
      </c>
      <c r="N16" s="12">
        <f t="shared" si="2"/>
        <v>1046060</v>
      </c>
      <c r="O16" s="12">
        <f t="shared" si="0"/>
        <v>1094302</v>
      </c>
      <c r="P16" s="12">
        <f t="shared" si="0"/>
        <v>548115</v>
      </c>
      <c r="Q16" s="12">
        <f>SUM(Q10:Q15)</f>
        <v>8509</v>
      </c>
      <c r="R16" s="12">
        <f>SUM(R10:R15)</f>
        <v>8509</v>
      </c>
      <c r="S16" s="12">
        <f>SUM(S10:S15)</f>
        <v>146</v>
      </c>
      <c r="T16" s="12">
        <f t="shared" si="3"/>
        <v>1054569</v>
      </c>
      <c r="U16" s="12">
        <f t="shared" si="1"/>
        <v>1102811</v>
      </c>
      <c r="V16" s="12">
        <f t="shared" si="1"/>
        <v>548261</v>
      </c>
    </row>
    <row r="17" spans="1:22" ht="21.75" customHeight="1">
      <c r="A17" s="8" t="s">
        <v>631</v>
      </c>
      <c r="B17" s="12">
        <f aca="true" t="shared" si="5" ref="B17:M17">B9+B16</f>
        <v>266327</v>
      </c>
      <c r="C17" s="12">
        <f t="shared" si="5"/>
        <v>312327</v>
      </c>
      <c r="D17" s="12">
        <f t="shared" si="5"/>
        <v>184397</v>
      </c>
      <c r="E17" s="12">
        <f t="shared" si="5"/>
        <v>785424</v>
      </c>
      <c r="F17" s="12">
        <f t="shared" si="5"/>
        <v>785424</v>
      </c>
      <c r="G17" s="12">
        <f t="shared" si="5"/>
        <v>385726</v>
      </c>
      <c r="H17" s="12">
        <f t="shared" si="5"/>
        <v>931322</v>
      </c>
      <c r="I17" s="12">
        <f t="shared" si="5"/>
        <v>943612</v>
      </c>
      <c r="J17" s="12">
        <f t="shared" si="5"/>
        <v>544424</v>
      </c>
      <c r="K17" s="12">
        <f t="shared" si="5"/>
        <v>888043</v>
      </c>
      <c r="L17" s="12">
        <f t="shared" si="5"/>
        <v>890285</v>
      </c>
      <c r="M17" s="12">
        <f t="shared" si="5"/>
        <v>437116</v>
      </c>
      <c r="N17" s="12">
        <f>B17+E17+H17+K17</f>
        <v>2871116</v>
      </c>
      <c r="O17" s="12">
        <f t="shared" si="0"/>
        <v>2931648</v>
      </c>
      <c r="P17" s="12">
        <f t="shared" si="0"/>
        <v>1551663</v>
      </c>
      <c r="Q17" s="12">
        <f>Q9+Q16</f>
        <v>275894</v>
      </c>
      <c r="R17" s="12">
        <f>R9+R16</f>
        <v>275894</v>
      </c>
      <c r="S17" s="12">
        <f>S9+S16</f>
        <v>7040</v>
      </c>
      <c r="T17" s="12">
        <f t="shared" si="3"/>
        <v>3147010</v>
      </c>
      <c r="U17" s="12">
        <f t="shared" si="1"/>
        <v>3207542</v>
      </c>
      <c r="V17" s="12">
        <f t="shared" si="1"/>
        <v>1558703</v>
      </c>
    </row>
    <row r="18" spans="1:22" ht="21.75" customHeight="1">
      <c r="A18" s="1" t="s">
        <v>505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>K17*-1</f>
        <v>-888043</v>
      </c>
      <c r="O18" s="9">
        <f>L17*-1</f>
        <v>-890285</v>
      </c>
      <c r="P18" s="9">
        <f>M17*-1</f>
        <v>-437116</v>
      </c>
      <c r="Q18" s="9"/>
      <c r="R18" s="9"/>
      <c r="S18" s="9"/>
      <c r="T18" s="9">
        <f>N18</f>
        <v>-888043</v>
      </c>
      <c r="U18" s="9">
        <f>O18</f>
        <v>-890285</v>
      </c>
      <c r="V18" s="9">
        <f>P18</f>
        <v>-437116</v>
      </c>
    </row>
    <row r="19" spans="1:22" ht="21.75" customHeight="1">
      <c r="A19" s="1" t="s">
        <v>838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2">
        <f>N17+N18</f>
        <v>1983073</v>
      </c>
      <c r="O19" s="12">
        <f>O17+O18</f>
        <v>2041363</v>
      </c>
      <c r="P19" s="12">
        <f>P17+P18</f>
        <v>1114547</v>
      </c>
      <c r="Q19" s="12"/>
      <c r="R19" s="12"/>
      <c r="S19" s="12"/>
      <c r="T19" s="12">
        <f>T17+T18</f>
        <v>2258967</v>
      </c>
      <c r="U19" s="12">
        <f>U17+U18</f>
        <v>2317257</v>
      </c>
      <c r="V19" s="12">
        <f>V17+V18</f>
        <v>1121587</v>
      </c>
    </row>
    <row r="20" spans="2:16" ht="15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2"/>
      <c r="O20" s="12"/>
      <c r="P20" s="12"/>
    </row>
    <row r="21" spans="2:16" ht="15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2"/>
      <c r="O21" s="12"/>
      <c r="P21" s="12"/>
    </row>
    <row r="22" spans="14:16" ht="15.75">
      <c r="N22" s="8"/>
      <c r="O22" s="8"/>
      <c r="P22" s="8"/>
    </row>
    <row r="23" spans="14:16" ht="15.75">
      <c r="N23" s="8"/>
      <c r="O23" s="8"/>
      <c r="P23" s="8"/>
    </row>
    <row r="24" spans="14:16" ht="15.75">
      <c r="N24" s="8"/>
      <c r="O24" s="8"/>
      <c r="P24" s="8"/>
    </row>
    <row r="25" spans="14:16" ht="15.75">
      <c r="N25" s="8"/>
      <c r="O25" s="8"/>
      <c r="P25" s="8"/>
    </row>
    <row r="26" spans="14:16" ht="15.75">
      <c r="N26" s="8"/>
      <c r="O26" s="8"/>
      <c r="P26" s="8"/>
    </row>
  </sheetData>
  <mergeCells count="13">
    <mergeCell ref="A4:V4"/>
    <mergeCell ref="A5:V5"/>
    <mergeCell ref="E7:G7"/>
    <mergeCell ref="H7:J7"/>
    <mergeCell ref="K7:M7"/>
    <mergeCell ref="N7:P7"/>
    <mergeCell ref="A1:V1"/>
    <mergeCell ref="A7:A8"/>
    <mergeCell ref="B7:D7"/>
    <mergeCell ref="Q7:S7"/>
    <mergeCell ref="T7:V7"/>
    <mergeCell ref="A2:V2"/>
    <mergeCell ref="A3:V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40"/>
  <sheetViews>
    <sheetView workbookViewId="0" topLeftCell="A1">
      <selection activeCell="B20" sqref="B20"/>
    </sheetView>
  </sheetViews>
  <sheetFormatPr defaultColWidth="9.140625" defaultRowHeight="15" customHeight="1"/>
  <cols>
    <col min="1" max="1" width="54.7109375" style="1" customWidth="1"/>
    <col min="2" max="13" width="9.8515625" style="1" customWidth="1"/>
    <col min="14" max="14" width="11.140625" style="1" customWidth="1"/>
    <col min="15" max="16384" width="9.140625" style="1" customWidth="1"/>
  </cols>
  <sheetData>
    <row r="1" spans="8:13" ht="15" customHeight="1">
      <c r="H1" s="280" t="s">
        <v>484</v>
      </c>
      <c r="I1" s="280"/>
      <c r="J1" s="280"/>
      <c r="K1" s="280"/>
      <c r="L1" s="280"/>
      <c r="M1" s="280"/>
    </row>
    <row r="2" spans="1:13" ht="15" customHeight="1">
      <c r="A2" s="279" t="s">
        <v>446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4" ht="15" customHeight="1">
      <c r="A3" s="279" t="s">
        <v>125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8"/>
    </row>
    <row r="4" spans="1:14" s="8" customFormat="1" ht="15" customHeight="1">
      <c r="A4" s="279" t="s">
        <v>287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1"/>
    </row>
    <row r="5" spans="1:14" s="8" customFormat="1" ht="15" customHeight="1">
      <c r="A5" s="281" t="s">
        <v>940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1"/>
    </row>
    <row r="6" spans="1:14" s="8" customFormat="1" ht="1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"/>
    </row>
    <row r="7" spans="1:13" ht="26.25" customHeight="1">
      <c r="A7" s="285" t="s">
        <v>941</v>
      </c>
      <c r="B7" s="284" t="s">
        <v>448</v>
      </c>
      <c r="C7" s="284"/>
      <c r="D7" s="284"/>
      <c r="E7" s="284" t="s">
        <v>449</v>
      </c>
      <c r="F7" s="284"/>
      <c r="G7" s="284"/>
      <c r="H7" s="284" t="s">
        <v>450</v>
      </c>
      <c r="I7" s="284"/>
      <c r="J7" s="284"/>
      <c r="K7" s="284" t="s">
        <v>514</v>
      </c>
      <c r="L7" s="284"/>
      <c r="M7" s="284"/>
    </row>
    <row r="8" spans="1:13" ht="25.5">
      <c r="A8" s="285"/>
      <c r="B8" s="180" t="s">
        <v>123</v>
      </c>
      <c r="C8" s="180" t="s">
        <v>124</v>
      </c>
      <c r="D8" s="180" t="s">
        <v>705</v>
      </c>
      <c r="E8" s="180" t="s">
        <v>123</v>
      </c>
      <c r="F8" s="180" t="s">
        <v>124</v>
      </c>
      <c r="G8" s="180" t="s">
        <v>705</v>
      </c>
      <c r="H8" s="180" t="s">
        <v>123</v>
      </c>
      <c r="I8" s="180" t="s">
        <v>124</v>
      </c>
      <c r="J8" s="180" t="s">
        <v>705</v>
      </c>
      <c r="K8" s="180" t="s">
        <v>123</v>
      </c>
      <c r="L8" s="180" t="s">
        <v>124</v>
      </c>
      <c r="M8" s="180" t="s">
        <v>705</v>
      </c>
    </row>
    <row r="9" spans="1:13" ht="16.5" customHeight="1">
      <c r="A9" s="67" t="s">
        <v>451</v>
      </c>
      <c r="B9" s="68">
        <v>84</v>
      </c>
      <c r="C9" s="68">
        <v>84</v>
      </c>
      <c r="D9" s="68">
        <v>77</v>
      </c>
      <c r="E9" s="68"/>
      <c r="F9" s="68"/>
      <c r="G9" s="68"/>
      <c r="H9" s="68"/>
      <c r="I9" s="68"/>
      <c r="J9" s="68"/>
      <c r="K9" s="11">
        <f>B9+E9+H9</f>
        <v>84</v>
      </c>
      <c r="L9" s="11">
        <f aca="true" t="shared" si="0" ref="L9:M24">C9+F9+I9</f>
        <v>84</v>
      </c>
      <c r="M9" s="11">
        <f t="shared" si="0"/>
        <v>77</v>
      </c>
    </row>
    <row r="10" spans="1:13" ht="16.5" customHeight="1">
      <c r="A10" s="32" t="s">
        <v>452</v>
      </c>
      <c r="B10" s="10"/>
      <c r="C10" s="10"/>
      <c r="D10" s="10">
        <v>6</v>
      </c>
      <c r="E10" s="10"/>
      <c r="F10" s="10"/>
      <c r="G10" s="10"/>
      <c r="H10" s="10"/>
      <c r="I10" s="10"/>
      <c r="J10" s="10"/>
      <c r="K10" s="11">
        <f>B10+E10+H10</f>
        <v>0</v>
      </c>
      <c r="L10" s="11">
        <f t="shared" si="0"/>
        <v>0</v>
      </c>
      <c r="M10" s="11">
        <f t="shared" si="0"/>
        <v>6</v>
      </c>
    </row>
    <row r="11" spans="1:13" ht="16.5" customHeight="1">
      <c r="A11" s="32" t="s">
        <v>961</v>
      </c>
      <c r="B11" s="10">
        <v>5334</v>
      </c>
      <c r="C11" s="10">
        <v>5334</v>
      </c>
      <c r="D11" s="10">
        <v>618</v>
      </c>
      <c r="E11" s="10"/>
      <c r="F11" s="10"/>
      <c r="G11" s="10"/>
      <c r="H11" s="10"/>
      <c r="I11" s="10"/>
      <c r="J11" s="10"/>
      <c r="K11" s="11">
        <f aca="true" t="shared" si="1" ref="K11:M37">B11+E11+H11</f>
        <v>5334</v>
      </c>
      <c r="L11" s="11">
        <f t="shared" si="0"/>
        <v>5334</v>
      </c>
      <c r="M11" s="11">
        <f t="shared" si="0"/>
        <v>618</v>
      </c>
    </row>
    <row r="12" spans="1:13" ht="16.5" customHeight="1">
      <c r="A12" s="32" t="s">
        <v>454</v>
      </c>
      <c r="B12" s="10">
        <v>44000</v>
      </c>
      <c r="C12" s="10">
        <v>44000</v>
      </c>
      <c r="D12" s="10">
        <v>19558</v>
      </c>
      <c r="E12" s="10"/>
      <c r="F12" s="10"/>
      <c r="G12" s="10"/>
      <c r="H12" s="10"/>
      <c r="I12" s="10"/>
      <c r="J12" s="10"/>
      <c r="K12" s="11">
        <f t="shared" si="1"/>
        <v>44000</v>
      </c>
      <c r="L12" s="11">
        <f t="shared" si="0"/>
        <v>44000</v>
      </c>
      <c r="M12" s="11">
        <f t="shared" si="0"/>
        <v>19558</v>
      </c>
    </row>
    <row r="13" spans="1:13" ht="16.5" customHeight="1">
      <c r="A13" s="32" t="s">
        <v>455</v>
      </c>
      <c r="B13" s="10"/>
      <c r="C13" s="10"/>
      <c r="D13" s="10"/>
      <c r="E13" s="10"/>
      <c r="F13" s="10"/>
      <c r="G13" s="10"/>
      <c r="H13" s="10"/>
      <c r="I13" s="10"/>
      <c r="J13" s="10"/>
      <c r="K13" s="11">
        <f t="shared" si="1"/>
        <v>0</v>
      </c>
      <c r="L13" s="11">
        <f t="shared" si="0"/>
        <v>0</v>
      </c>
      <c r="M13" s="11">
        <f t="shared" si="0"/>
        <v>0</v>
      </c>
    </row>
    <row r="14" spans="1:13" ht="16.5" customHeight="1">
      <c r="A14" s="32" t="s">
        <v>456</v>
      </c>
      <c r="B14" s="10">
        <v>77422</v>
      </c>
      <c r="C14" s="10">
        <v>77422</v>
      </c>
      <c r="D14" s="10">
        <v>61342</v>
      </c>
      <c r="E14" s="10"/>
      <c r="F14" s="10"/>
      <c r="G14" s="10"/>
      <c r="H14" s="10">
        <v>45000</v>
      </c>
      <c r="I14" s="10">
        <v>30876</v>
      </c>
      <c r="J14" s="10">
        <v>52467</v>
      </c>
      <c r="K14" s="11">
        <f t="shared" si="1"/>
        <v>122422</v>
      </c>
      <c r="L14" s="11">
        <f t="shared" si="0"/>
        <v>108298</v>
      </c>
      <c r="M14" s="11">
        <f t="shared" si="0"/>
        <v>113809</v>
      </c>
    </row>
    <row r="15" spans="1:13" ht="16.5" customHeight="1">
      <c r="A15" s="32" t="s">
        <v>140</v>
      </c>
      <c r="B15" s="10"/>
      <c r="C15" s="10"/>
      <c r="D15" s="10"/>
      <c r="E15" s="10"/>
      <c r="F15" s="10"/>
      <c r="G15" s="10"/>
      <c r="H15" s="10"/>
      <c r="I15" s="10">
        <v>1112</v>
      </c>
      <c r="J15" s="10">
        <v>1054</v>
      </c>
      <c r="K15" s="11">
        <f t="shared" si="1"/>
        <v>0</v>
      </c>
      <c r="L15" s="11">
        <f t="shared" si="0"/>
        <v>1112</v>
      </c>
      <c r="M15" s="11">
        <f t="shared" si="0"/>
        <v>1054</v>
      </c>
    </row>
    <row r="16" spans="1:13" ht="16.5" customHeight="1">
      <c r="A16" s="32" t="s">
        <v>457</v>
      </c>
      <c r="B16" s="10">
        <v>1500</v>
      </c>
      <c r="C16" s="10">
        <v>1500</v>
      </c>
      <c r="D16" s="10">
        <v>37</v>
      </c>
      <c r="E16" s="10"/>
      <c r="F16" s="10"/>
      <c r="G16" s="10"/>
      <c r="H16" s="10"/>
      <c r="I16" s="10"/>
      <c r="J16" s="10"/>
      <c r="K16" s="11">
        <f t="shared" si="1"/>
        <v>1500</v>
      </c>
      <c r="L16" s="11">
        <f t="shared" si="0"/>
        <v>1500</v>
      </c>
      <c r="M16" s="11">
        <f t="shared" si="0"/>
        <v>37</v>
      </c>
    </row>
    <row r="17" spans="1:13" ht="16.5" customHeight="1">
      <c r="A17" s="32" t="s">
        <v>458</v>
      </c>
      <c r="B17" s="10">
        <v>1300</v>
      </c>
      <c r="C17" s="10">
        <v>1300</v>
      </c>
      <c r="D17" s="10">
        <v>619</v>
      </c>
      <c r="E17" s="10"/>
      <c r="F17" s="10"/>
      <c r="G17" s="10"/>
      <c r="H17" s="10"/>
      <c r="I17" s="10"/>
      <c r="J17" s="10"/>
      <c r="K17" s="11">
        <f t="shared" si="1"/>
        <v>1300</v>
      </c>
      <c r="L17" s="11">
        <f t="shared" si="0"/>
        <v>1300</v>
      </c>
      <c r="M17" s="11">
        <f t="shared" si="0"/>
        <v>619</v>
      </c>
    </row>
    <row r="18" spans="1:13" ht="16.5" customHeight="1">
      <c r="A18" s="32" t="s">
        <v>459</v>
      </c>
      <c r="B18" s="10">
        <v>12</v>
      </c>
      <c r="C18" s="10">
        <v>12</v>
      </c>
      <c r="D18" s="10">
        <v>188</v>
      </c>
      <c r="E18" s="10"/>
      <c r="F18" s="10"/>
      <c r="G18" s="10"/>
      <c r="H18" s="10">
        <v>294</v>
      </c>
      <c r="I18" s="10">
        <v>294</v>
      </c>
      <c r="J18" s="10">
        <v>147</v>
      </c>
      <c r="K18" s="11">
        <f t="shared" si="1"/>
        <v>306</v>
      </c>
      <c r="L18" s="11">
        <f t="shared" si="0"/>
        <v>306</v>
      </c>
      <c r="M18" s="11">
        <f t="shared" si="0"/>
        <v>335</v>
      </c>
    </row>
    <row r="19" spans="1:13" ht="16.5" customHeight="1">
      <c r="A19" s="32" t="s">
        <v>460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1"/>
      <c r="M19" s="11"/>
    </row>
    <row r="20" spans="1:13" ht="16.5" customHeight="1">
      <c r="A20" s="32" t="s">
        <v>23</v>
      </c>
      <c r="B20" s="10"/>
      <c r="C20" s="10"/>
      <c r="D20" s="10"/>
      <c r="E20" s="10">
        <v>676400</v>
      </c>
      <c r="F20" s="10">
        <v>676400</v>
      </c>
      <c r="G20" s="10">
        <v>327967</v>
      </c>
      <c r="H20" s="10"/>
      <c r="I20" s="10"/>
      <c r="J20" s="10"/>
      <c r="K20" s="11">
        <f t="shared" si="1"/>
        <v>676400</v>
      </c>
      <c r="L20" s="11">
        <f t="shared" si="0"/>
        <v>676400</v>
      </c>
      <c r="M20" s="11">
        <f t="shared" si="0"/>
        <v>327967</v>
      </c>
    </row>
    <row r="21" spans="1:13" ht="16.5" customHeight="1">
      <c r="A21" s="32" t="s">
        <v>298</v>
      </c>
      <c r="B21" s="10"/>
      <c r="C21" s="10"/>
      <c r="D21" s="260"/>
      <c r="E21" s="10"/>
      <c r="F21" s="10"/>
      <c r="G21" s="10"/>
      <c r="H21" s="10"/>
      <c r="I21" s="10"/>
      <c r="J21" s="10"/>
      <c r="K21" s="11"/>
      <c r="L21" s="11"/>
      <c r="M21" s="11"/>
    </row>
    <row r="22" spans="1:13" ht="16.5" customHeight="1">
      <c r="A22" s="32" t="s">
        <v>297</v>
      </c>
      <c r="B22" s="10"/>
      <c r="C22" s="10"/>
      <c r="D22" s="10"/>
      <c r="E22" s="10">
        <v>71874</v>
      </c>
      <c r="F22" s="10">
        <v>71874</v>
      </c>
      <c r="G22" s="10">
        <v>37974</v>
      </c>
      <c r="H22" s="10"/>
      <c r="I22" s="10"/>
      <c r="J22" s="10"/>
      <c r="K22" s="11">
        <f t="shared" si="1"/>
        <v>71874</v>
      </c>
      <c r="L22" s="11">
        <f t="shared" si="0"/>
        <v>71874</v>
      </c>
      <c r="M22" s="11">
        <f t="shared" si="0"/>
        <v>37974</v>
      </c>
    </row>
    <row r="23" spans="1:14" ht="16.5" customHeight="1">
      <c r="A23" s="32" t="s">
        <v>299</v>
      </c>
      <c r="B23" s="10"/>
      <c r="C23" s="10"/>
      <c r="D23" s="10"/>
      <c r="E23" s="10">
        <v>36000</v>
      </c>
      <c r="F23" s="10">
        <v>36000</v>
      </c>
      <c r="G23" s="10">
        <v>17892</v>
      </c>
      <c r="H23" s="10"/>
      <c r="I23" s="10"/>
      <c r="J23" s="10"/>
      <c r="K23" s="11">
        <f t="shared" si="1"/>
        <v>36000</v>
      </c>
      <c r="L23" s="11">
        <f t="shared" si="0"/>
        <v>36000</v>
      </c>
      <c r="M23" s="11">
        <f t="shared" si="0"/>
        <v>17892</v>
      </c>
      <c r="N23" s="8"/>
    </row>
    <row r="24" spans="1:14" s="8" customFormat="1" ht="16.5" customHeight="1">
      <c r="A24" s="32" t="s">
        <v>24</v>
      </c>
      <c r="B24" s="10"/>
      <c r="C24" s="10"/>
      <c r="D24" s="10"/>
      <c r="E24" s="10">
        <v>1150</v>
      </c>
      <c r="F24" s="10">
        <v>1150</v>
      </c>
      <c r="G24" s="10">
        <v>1893</v>
      </c>
      <c r="H24" s="10"/>
      <c r="I24" s="10"/>
      <c r="J24" s="10"/>
      <c r="K24" s="11">
        <f t="shared" si="1"/>
        <v>1150</v>
      </c>
      <c r="L24" s="11">
        <f t="shared" si="0"/>
        <v>1150</v>
      </c>
      <c r="M24" s="11">
        <f t="shared" si="0"/>
        <v>1893</v>
      </c>
      <c r="N24" s="1"/>
    </row>
    <row r="25" spans="1:14" s="8" customFormat="1" ht="16.5" customHeight="1">
      <c r="A25" s="32" t="s">
        <v>461</v>
      </c>
      <c r="B25" s="10"/>
      <c r="C25" s="10"/>
      <c r="D25" s="10"/>
      <c r="E25" s="10"/>
      <c r="F25" s="10"/>
      <c r="G25" s="10"/>
      <c r="H25" s="10">
        <v>796777</v>
      </c>
      <c r="I25" s="10">
        <v>796777</v>
      </c>
      <c r="J25" s="10">
        <v>425114</v>
      </c>
      <c r="K25" s="11">
        <f t="shared" si="1"/>
        <v>796777</v>
      </c>
      <c r="L25" s="11">
        <f t="shared" si="1"/>
        <v>796777</v>
      </c>
      <c r="M25" s="11">
        <f t="shared" si="1"/>
        <v>425114</v>
      </c>
      <c r="N25" s="1"/>
    </row>
    <row r="26" spans="1:13" ht="16.5" customHeight="1">
      <c r="A26" s="32" t="s">
        <v>462</v>
      </c>
      <c r="B26" s="11"/>
      <c r="C26" s="11"/>
      <c r="D26" s="11"/>
      <c r="E26" s="10"/>
      <c r="F26" s="10"/>
      <c r="G26" s="10"/>
      <c r="H26" s="10">
        <v>20359</v>
      </c>
      <c r="I26" s="10">
        <v>20359</v>
      </c>
      <c r="J26" s="10">
        <v>9630</v>
      </c>
      <c r="K26" s="11">
        <f t="shared" si="1"/>
        <v>20359</v>
      </c>
      <c r="L26" s="11">
        <f t="shared" si="1"/>
        <v>20359</v>
      </c>
      <c r="M26" s="11">
        <f t="shared" si="1"/>
        <v>9630</v>
      </c>
    </row>
    <row r="27" spans="1:13" ht="16.5" customHeight="1">
      <c r="A27" s="32" t="s">
        <v>141</v>
      </c>
      <c r="B27" s="11"/>
      <c r="C27" s="11"/>
      <c r="D27" s="11"/>
      <c r="E27" s="10"/>
      <c r="F27" s="10"/>
      <c r="G27" s="10"/>
      <c r="H27" s="10"/>
      <c r="I27" s="10">
        <v>22722</v>
      </c>
      <c r="J27" s="10">
        <v>22741</v>
      </c>
      <c r="K27" s="11">
        <f t="shared" si="1"/>
        <v>0</v>
      </c>
      <c r="L27" s="11">
        <f t="shared" si="1"/>
        <v>22722</v>
      </c>
      <c r="M27" s="11">
        <f t="shared" si="1"/>
        <v>22741</v>
      </c>
    </row>
    <row r="28" spans="1:13" ht="16.5" customHeight="1">
      <c r="A28" s="203" t="s">
        <v>142</v>
      </c>
      <c r="B28" s="204"/>
      <c r="C28" s="204"/>
      <c r="D28" s="204"/>
      <c r="E28" s="162"/>
      <c r="F28" s="162"/>
      <c r="G28" s="162"/>
      <c r="H28" s="162">
        <v>7652</v>
      </c>
      <c r="I28" s="162">
        <v>8105</v>
      </c>
      <c r="J28" s="162">
        <v>4328</v>
      </c>
      <c r="K28" s="11">
        <f t="shared" si="1"/>
        <v>7652</v>
      </c>
      <c r="L28" s="11">
        <f t="shared" si="1"/>
        <v>8105</v>
      </c>
      <c r="M28" s="11">
        <f t="shared" si="1"/>
        <v>4328</v>
      </c>
    </row>
    <row r="29" spans="1:13" ht="16.5" customHeight="1">
      <c r="A29" s="203" t="s">
        <v>143</v>
      </c>
      <c r="B29" s="204"/>
      <c r="C29" s="204"/>
      <c r="D29" s="204"/>
      <c r="E29" s="162"/>
      <c r="F29" s="162"/>
      <c r="G29" s="162"/>
      <c r="H29" s="162">
        <v>19531</v>
      </c>
      <c r="I29" s="162">
        <v>22025</v>
      </c>
      <c r="J29" s="162">
        <v>8853</v>
      </c>
      <c r="K29" s="11">
        <f t="shared" si="1"/>
        <v>19531</v>
      </c>
      <c r="L29" s="11">
        <f t="shared" si="1"/>
        <v>22025</v>
      </c>
      <c r="M29" s="11">
        <f t="shared" si="1"/>
        <v>8853</v>
      </c>
    </row>
    <row r="30" spans="1:13" ht="16.5" customHeight="1">
      <c r="A30" s="203" t="s">
        <v>901</v>
      </c>
      <c r="B30" s="204"/>
      <c r="C30" s="204"/>
      <c r="D30" s="204"/>
      <c r="E30" s="162"/>
      <c r="F30" s="162"/>
      <c r="G30" s="162"/>
      <c r="H30" s="162">
        <v>4312</v>
      </c>
      <c r="I30" s="162">
        <v>3923</v>
      </c>
      <c r="J30" s="162">
        <v>1767</v>
      </c>
      <c r="K30" s="11">
        <f t="shared" si="1"/>
        <v>4312</v>
      </c>
      <c r="L30" s="11">
        <f t="shared" si="1"/>
        <v>3923</v>
      </c>
      <c r="M30" s="11">
        <f t="shared" si="1"/>
        <v>1767</v>
      </c>
    </row>
    <row r="31" spans="1:13" ht="16.5" customHeight="1">
      <c r="A31" s="203" t="s">
        <v>582</v>
      </c>
      <c r="B31" s="204"/>
      <c r="C31" s="204"/>
      <c r="D31" s="204"/>
      <c r="E31" s="162"/>
      <c r="F31" s="162"/>
      <c r="G31" s="162"/>
      <c r="H31" s="162">
        <v>4137</v>
      </c>
      <c r="I31" s="162">
        <v>4137</v>
      </c>
      <c r="J31" s="162">
        <v>2069</v>
      </c>
      <c r="K31" s="11">
        <f t="shared" si="1"/>
        <v>4137</v>
      </c>
      <c r="L31" s="11">
        <f t="shared" si="1"/>
        <v>4137</v>
      </c>
      <c r="M31" s="11">
        <f t="shared" si="1"/>
        <v>2069</v>
      </c>
    </row>
    <row r="32" spans="1:13" ht="16.5" customHeight="1">
      <c r="A32" s="203" t="s">
        <v>351</v>
      </c>
      <c r="B32" s="204"/>
      <c r="C32" s="204"/>
      <c r="D32" s="204"/>
      <c r="E32" s="162"/>
      <c r="F32" s="162"/>
      <c r="G32" s="162"/>
      <c r="H32" s="162"/>
      <c r="I32" s="162"/>
      <c r="J32" s="162">
        <v>140</v>
      </c>
      <c r="K32" s="11"/>
      <c r="L32" s="11"/>
      <c r="M32" s="11">
        <f t="shared" si="1"/>
        <v>140</v>
      </c>
    </row>
    <row r="33" spans="1:13" ht="16.5" customHeight="1">
      <c r="A33" s="203" t="s">
        <v>851</v>
      </c>
      <c r="B33" s="204"/>
      <c r="C33" s="204"/>
      <c r="D33" s="204"/>
      <c r="E33" s="162"/>
      <c r="F33" s="162"/>
      <c r="G33" s="162"/>
      <c r="H33" s="162">
        <v>3222</v>
      </c>
      <c r="I33" s="162">
        <v>3244</v>
      </c>
      <c r="J33" s="162">
        <v>2740</v>
      </c>
      <c r="K33" s="11">
        <f t="shared" si="1"/>
        <v>3222</v>
      </c>
      <c r="L33" s="11">
        <f t="shared" si="1"/>
        <v>3244</v>
      </c>
      <c r="M33" s="11">
        <f t="shared" si="1"/>
        <v>2740</v>
      </c>
    </row>
    <row r="34" spans="1:13" ht="16.5" customHeight="1">
      <c r="A34" s="203" t="s">
        <v>852</v>
      </c>
      <c r="B34" s="204"/>
      <c r="C34" s="204"/>
      <c r="D34" s="204"/>
      <c r="E34" s="162"/>
      <c r="F34" s="162"/>
      <c r="G34" s="162"/>
      <c r="H34" s="162">
        <v>4736</v>
      </c>
      <c r="I34" s="162">
        <v>4736</v>
      </c>
      <c r="J34" s="162">
        <v>2368</v>
      </c>
      <c r="K34" s="11">
        <f t="shared" si="1"/>
        <v>4736</v>
      </c>
      <c r="L34" s="11">
        <f t="shared" si="1"/>
        <v>4736</v>
      </c>
      <c r="M34" s="11">
        <f t="shared" si="1"/>
        <v>2368</v>
      </c>
    </row>
    <row r="35" spans="1:13" ht="16.5" customHeight="1">
      <c r="A35" s="356" t="s">
        <v>854</v>
      </c>
      <c r="B35" s="204"/>
      <c r="C35" s="204"/>
      <c r="D35" s="204"/>
      <c r="E35" s="162"/>
      <c r="F35" s="162"/>
      <c r="G35" s="162"/>
      <c r="H35" s="162">
        <v>420</v>
      </c>
      <c r="I35" s="162">
        <v>420</v>
      </c>
      <c r="J35" s="162"/>
      <c r="K35" s="11">
        <f t="shared" si="1"/>
        <v>420</v>
      </c>
      <c r="L35" s="11">
        <f t="shared" si="1"/>
        <v>420</v>
      </c>
      <c r="M35" s="11">
        <f t="shared" si="1"/>
        <v>0</v>
      </c>
    </row>
    <row r="36" spans="1:13" ht="16.5" customHeight="1">
      <c r="A36" s="203" t="s">
        <v>47</v>
      </c>
      <c r="B36" s="204"/>
      <c r="C36" s="204"/>
      <c r="D36" s="162">
        <v>189</v>
      </c>
      <c r="E36" s="162"/>
      <c r="F36" s="162"/>
      <c r="G36" s="162"/>
      <c r="H36" s="162"/>
      <c r="I36" s="162"/>
      <c r="J36" s="162"/>
      <c r="K36" s="11">
        <f t="shared" si="1"/>
        <v>0</v>
      </c>
      <c r="L36" s="11">
        <f t="shared" si="1"/>
        <v>0</v>
      </c>
      <c r="M36" s="11">
        <f t="shared" si="1"/>
        <v>189</v>
      </c>
    </row>
    <row r="37" spans="1:13" ht="16.5" customHeight="1">
      <c r="A37" s="203" t="s">
        <v>853</v>
      </c>
      <c r="B37" s="204"/>
      <c r="C37" s="204"/>
      <c r="D37" s="162"/>
      <c r="E37" s="162"/>
      <c r="F37" s="162"/>
      <c r="G37" s="162"/>
      <c r="H37" s="162">
        <v>3540</v>
      </c>
      <c r="I37" s="162">
        <v>3540</v>
      </c>
      <c r="J37" s="162">
        <v>1770</v>
      </c>
      <c r="K37" s="11">
        <f t="shared" si="1"/>
        <v>3540</v>
      </c>
      <c r="L37" s="11">
        <f>C37+F37+I37</f>
        <v>3540</v>
      </c>
      <c r="M37" s="11">
        <f>D37+G37+J37</f>
        <v>1770</v>
      </c>
    </row>
    <row r="38" spans="1:13" ht="16.5" customHeight="1">
      <c r="A38" s="205" t="s">
        <v>139</v>
      </c>
      <c r="B38" s="204">
        <f aca="true" t="shared" si="2" ref="B38:G38">SUM(B9:B36)</f>
        <v>129652</v>
      </c>
      <c r="C38" s="204">
        <f t="shared" si="2"/>
        <v>129652</v>
      </c>
      <c r="D38" s="204">
        <f t="shared" si="2"/>
        <v>82634</v>
      </c>
      <c r="E38" s="204">
        <f t="shared" si="2"/>
        <v>785424</v>
      </c>
      <c r="F38" s="204">
        <f t="shared" si="2"/>
        <v>785424</v>
      </c>
      <c r="G38" s="204">
        <f t="shared" si="2"/>
        <v>385726</v>
      </c>
      <c r="H38" s="204">
        <f aca="true" t="shared" si="3" ref="H38:M38">SUM(H9:H37)</f>
        <v>909980</v>
      </c>
      <c r="I38" s="204">
        <f t="shared" si="3"/>
        <v>922270</v>
      </c>
      <c r="J38" s="204">
        <f t="shared" si="3"/>
        <v>535188</v>
      </c>
      <c r="K38" s="204">
        <f t="shared" si="3"/>
        <v>1825056</v>
      </c>
      <c r="L38" s="204">
        <f t="shared" si="3"/>
        <v>1837346</v>
      </c>
      <c r="M38" s="204">
        <f t="shared" si="3"/>
        <v>1003548</v>
      </c>
    </row>
    <row r="39" ht="15" customHeight="1">
      <c r="K39" s="9"/>
    </row>
    <row r="40" ht="15" customHeight="1">
      <c r="K40" s="9"/>
    </row>
  </sheetData>
  <mergeCells count="10">
    <mergeCell ref="A7:A8"/>
    <mergeCell ref="H1:M1"/>
    <mergeCell ref="B7:D7"/>
    <mergeCell ref="E7:G7"/>
    <mergeCell ref="H7:J7"/>
    <mergeCell ref="K7:M7"/>
    <mergeCell ref="A5:M5"/>
    <mergeCell ref="A2:M2"/>
    <mergeCell ref="A3:M3"/>
    <mergeCell ref="A4:M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30"/>
  <sheetViews>
    <sheetView workbookViewId="0" topLeftCell="A4">
      <selection activeCell="C39" sqref="C39"/>
    </sheetView>
  </sheetViews>
  <sheetFormatPr defaultColWidth="9.140625" defaultRowHeight="12.75"/>
  <cols>
    <col min="1" max="1" width="25.140625" style="14" bestFit="1" customWidth="1"/>
    <col min="2" max="2" width="20.7109375" style="14" customWidth="1"/>
    <col min="3" max="6" width="9.57421875" style="14" customWidth="1"/>
    <col min="7" max="7" width="7.8515625" style="14" customWidth="1"/>
    <col min="8" max="16384" width="9.140625" style="14" customWidth="1"/>
  </cols>
  <sheetData>
    <row r="1" spans="1:7" ht="15">
      <c r="A1" s="287" t="s">
        <v>676</v>
      </c>
      <c r="B1" s="287"/>
      <c r="C1" s="287"/>
      <c r="D1" s="287"/>
      <c r="E1" s="287"/>
      <c r="F1" s="287"/>
      <c r="G1" s="287"/>
    </row>
    <row r="3" spans="1:7" ht="15" customHeight="1">
      <c r="A3" s="286" t="s">
        <v>939</v>
      </c>
      <c r="B3" s="286"/>
      <c r="C3" s="286"/>
      <c r="D3" s="286"/>
      <c r="E3" s="286"/>
      <c r="F3" s="286"/>
      <c r="G3" s="286"/>
    </row>
    <row r="4" spans="1:7" ht="15" customHeight="1">
      <c r="A4" s="286" t="s">
        <v>125</v>
      </c>
      <c r="B4" s="286"/>
      <c r="C4" s="286"/>
      <c r="D4" s="286"/>
      <c r="E4" s="286"/>
      <c r="F4" s="286"/>
      <c r="G4" s="286"/>
    </row>
    <row r="5" spans="1:7" ht="15" customHeight="1">
      <c r="A5" s="286" t="s">
        <v>545</v>
      </c>
      <c r="B5" s="286"/>
      <c r="C5" s="286"/>
      <c r="D5" s="286"/>
      <c r="E5" s="286"/>
      <c r="F5" s="286"/>
      <c r="G5" s="286"/>
    </row>
    <row r="6" spans="1:7" ht="15" customHeight="1">
      <c r="A6" s="286" t="s">
        <v>940</v>
      </c>
      <c r="B6" s="286"/>
      <c r="C6" s="286"/>
      <c r="D6" s="286"/>
      <c r="E6" s="286"/>
      <c r="F6" s="286"/>
      <c r="G6" s="286"/>
    </row>
    <row r="7" spans="1:4" ht="15" customHeight="1">
      <c r="A7" s="15"/>
      <c r="B7" s="15"/>
      <c r="C7" s="15"/>
      <c r="D7" s="15"/>
    </row>
    <row r="8" spans="1:7" ht="48.75" customHeight="1">
      <c r="A8" s="49" t="s">
        <v>941</v>
      </c>
      <c r="B8" s="37" t="s">
        <v>977</v>
      </c>
      <c r="C8" s="37" t="s">
        <v>144</v>
      </c>
      <c r="D8" s="37" t="s">
        <v>127</v>
      </c>
      <c r="E8" s="37" t="s">
        <v>704</v>
      </c>
      <c r="F8" s="37" t="s">
        <v>705</v>
      </c>
      <c r="G8" s="37" t="s">
        <v>706</v>
      </c>
    </row>
    <row r="9" spans="1:4" ht="15.75" customHeight="1">
      <c r="A9" s="45"/>
      <c r="B9" s="87"/>
      <c r="C9" s="87"/>
      <c r="D9" s="87"/>
    </row>
    <row r="10" spans="1:4" ht="15.75" customHeight="1">
      <c r="A10" s="89" t="s">
        <v>546</v>
      </c>
      <c r="B10" s="20"/>
      <c r="C10" s="20"/>
      <c r="D10" s="20"/>
    </row>
    <row r="11" spans="1:7" ht="15.75" customHeight="1">
      <c r="A11" s="14" t="s">
        <v>430</v>
      </c>
      <c r="B11" s="14" t="s">
        <v>965</v>
      </c>
      <c r="C11" s="90">
        <v>89772</v>
      </c>
      <c r="D11" s="90">
        <v>165000</v>
      </c>
      <c r="E11" s="90">
        <v>165000</v>
      </c>
      <c r="F11" s="90">
        <v>77903</v>
      </c>
      <c r="G11" s="251">
        <f>F11/E11*100</f>
        <v>47.21393939393939</v>
      </c>
    </row>
    <row r="12" spans="1:7" ht="15.75" customHeight="1">
      <c r="A12" s="14" t="s">
        <v>431</v>
      </c>
      <c r="B12" s="14" t="s">
        <v>978</v>
      </c>
      <c r="C12" s="90">
        <v>111591</v>
      </c>
      <c r="D12" s="90">
        <v>240000</v>
      </c>
      <c r="E12" s="90">
        <v>240000</v>
      </c>
      <c r="F12" s="90">
        <v>114217</v>
      </c>
      <c r="G12" s="251">
        <f aca="true" t="shared" si="0" ref="G12:G30">F12/E12*100</f>
        <v>47.59041666666667</v>
      </c>
    </row>
    <row r="13" spans="1:7" ht="15.75" customHeight="1">
      <c r="A13" s="14" t="s">
        <v>432</v>
      </c>
      <c r="B13" s="97" t="s">
        <v>752</v>
      </c>
      <c r="C13" s="211">
        <v>130111</v>
      </c>
      <c r="D13" s="211">
        <v>270000</v>
      </c>
      <c r="E13" s="90">
        <v>270000</v>
      </c>
      <c r="F13" s="90">
        <v>133711</v>
      </c>
      <c r="G13" s="251">
        <f t="shared" si="0"/>
        <v>49.52259259259259</v>
      </c>
    </row>
    <row r="14" spans="1:7" ht="15.75" customHeight="1">
      <c r="A14" s="20" t="s">
        <v>433</v>
      </c>
      <c r="B14" s="97"/>
      <c r="C14" s="213">
        <f>SUM(C11:C13)</f>
        <v>331474</v>
      </c>
      <c r="D14" s="213">
        <f>SUM(D11:D13)</f>
        <v>675000</v>
      </c>
      <c r="E14" s="213">
        <f>SUM(E11:E13)</f>
        <v>675000</v>
      </c>
      <c r="F14" s="213">
        <f>SUM(F11:F13)</f>
        <v>325831</v>
      </c>
      <c r="G14" s="252">
        <f t="shared" si="0"/>
        <v>48.27125925925926</v>
      </c>
    </row>
    <row r="15" spans="2:7" ht="15.75" customHeight="1">
      <c r="B15" s="97"/>
      <c r="C15" s="211"/>
      <c r="D15" s="211"/>
      <c r="E15" s="90"/>
      <c r="F15" s="90"/>
      <c r="G15" s="251"/>
    </row>
    <row r="16" spans="1:7" ht="15.75" customHeight="1">
      <c r="A16" s="175" t="s">
        <v>753</v>
      </c>
      <c r="B16" s="176"/>
      <c r="C16" s="212">
        <v>562</v>
      </c>
      <c r="D16" s="212">
        <v>1400</v>
      </c>
      <c r="E16" s="125">
        <v>1400</v>
      </c>
      <c r="F16" s="125">
        <v>2136</v>
      </c>
      <c r="G16" s="252">
        <f t="shared" si="0"/>
        <v>152.57142857142858</v>
      </c>
    </row>
    <row r="17" spans="1:7" ht="15.75" customHeight="1">
      <c r="A17" s="20"/>
      <c r="B17" s="92"/>
      <c r="C17" s="211"/>
      <c r="D17" s="213"/>
      <c r="E17" s="90"/>
      <c r="F17" s="90"/>
      <c r="G17" s="251"/>
    </row>
    <row r="18" spans="1:7" ht="15.75" customHeight="1">
      <c r="A18" s="89" t="s">
        <v>754</v>
      </c>
      <c r="B18" s="92"/>
      <c r="C18" s="211"/>
      <c r="D18" s="213"/>
      <c r="E18" s="90"/>
      <c r="F18" s="90"/>
      <c r="G18" s="251"/>
    </row>
    <row r="19" spans="1:7" ht="15.75" customHeight="1">
      <c r="A19" s="14" t="s">
        <v>547</v>
      </c>
      <c r="B19" s="97">
        <v>0.08</v>
      </c>
      <c r="C19" s="211">
        <v>34974</v>
      </c>
      <c r="D19" s="211">
        <v>71993</v>
      </c>
      <c r="E19" s="90">
        <v>71993</v>
      </c>
      <c r="F19" s="90">
        <v>38588</v>
      </c>
      <c r="G19" s="251">
        <f t="shared" si="0"/>
        <v>53.59965552206465</v>
      </c>
    </row>
    <row r="20" spans="1:7" ht="28.5" customHeight="1">
      <c r="A20" s="98" t="s">
        <v>548</v>
      </c>
      <c r="B20" s="88"/>
      <c r="C20" s="211"/>
      <c r="D20" s="211">
        <v>-119</v>
      </c>
      <c r="E20" s="90">
        <v>-119</v>
      </c>
      <c r="F20" s="90">
        <v>-614</v>
      </c>
      <c r="G20" s="251">
        <f t="shared" si="0"/>
        <v>515.9663865546219</v>
      </c>
    </row>
    <row r="21" spans="1:7" ht="78.75" customHeight="1">
      <c r="A21" s="94" t="s">
        <v>434</v>
      </c>
      <c r="B21" s="95" t="s">
        <v>501</v>
      </c>
      <c r="C21" s="214">
        <v>18747</v>
      </c>
      <c r="D21" s="211">
        <v>36000</v>
      </c>
      <c r="E21" s="90">
        <v>36000</v>
      </c>
      <c r="F21" s="90">
        <v>17892</v>
      </c>
      <c r="G21" s="251">
        <f t="shared" si="0"/>
        <v>49.7</v>
      </c>
    </row>
    <row r="22" spans="1:7" ht="15.75" customHeight="1">
      <c r="A22" s="20" t="s">
        <v>549</v>
      </c>
      <c r="B22" s="96"/>
      <c r="C22" s="213">
        <f>SUM(C19:C21)</f>
        <v>53721</v>
      </c>
      <c r="D22" s="213">
        <f>SUM(D19:D21)</f>
        <v>107874</v>
      </c>
      <c r="E22" s="213">
        <f>SUM(E19:E21)</f>
        <v>107874</v>
      </c>
      <c r="F22" s="213">
        <f>SUM(F19:F21)</f>
        <v>55866</v>
      </c>
      <c r="G22" s="252">
        <f t="shared" si="0"/>
        <v>51.78819734134268</v>
      </c>
    </row>
    <row r="23" spans="1:7" ht="15.75" customHeight="1">
      <c r="A23" s="20"/>
      <c r="B23" s="96"/>
      <c r="C23" s="215"/>
      <c r="D23" s="213"/>
      <c r="E23" s="90"/>
      <c r="F23" s="90"/>
      <c r="G23" s="251"/>
    </row>
    <row r="24" spans="1:7" ht="15.75" customHeight="1">
      <c r="A24" s="89" t="s">
        <v>755</v>
      </c>
      <c r="B24" s="96"/>
      <c r="C24" s="215"/>
      <c r="D24" s="213"/>
      <c r="E24" s="90"/>
      <c r="F24" s="90"/>
      <c r="G24" s="251"/>
    </row>
    <row r="25" spans="1:7" ht="15.75" customHeight="1">
      <c r="A25" s="14" t="s">
        <v>552</v>
      </c>
      <c r="B25" s="96"/>
      <c r="C25" s="211">
        <v>213</v>
      </c>
      <c r="D25" s="211">
        <v>400</v>
      </c>
      <c r="E25" s="90">
        <v>400</v>
      </c>
      <c r="F25" s="90">
        <v>1460</v>
      </c>
      <c r="G25" s="251">
        <f t="shared" si="0"/>
        <v>365</v>
      </c>
    </row>
    <row r="26" spans="1:7" ht="15.75" customHeight="1">
      <c r="A26" s="14" t="s">
        <v>553</v>
      </c>
      <c r="B26" s="96"/>
      <c r="C26" s="211">
        <v>204</v>
      </c>
      <c r="D26" s="211">
        <v>150</v>
      </c>
      <c r="E26" s="90">
        <v>150</v>
      </c>
      <c r="F26" s="90">
        <v>156</v>
      </c>
      <c r="G26" s="251">
        <f t="shared" si="0"/>
        <v>104</v>
      </c>
    </row>
    <row r="27" spans="1:7" ht="15.75" customHeight="1">
      <c r="A27" s="14" t="s">
        <v>502</v>
      </c>
      <c r="B27" s="96"/>
      <c r="C27" s="211">
        <v>293</v>
      </c>
      <c r="D27" s="211">
        <v>600</v>
      </c>
      <c r="E27" s="90">
        <v>600</v>
      </c>
      <c r="F27" s="90">
        <v>277</v>
      </c>
      <c r="G27" s="251">
        <f t="shared" si="0"/>
        <v>46.166666666666664</v>
      </c>
    </row>
    <row r="28" spans="1:7" ht="15.75" customHeight="1">
      <c r="A28" s="20" t="s">
        <v>551</v>
      </c>
      <c r="B28" s="96"/>
      <c r="C28" s="213">
        <f>SUM(C25:C27)</f>
        <v>710</v>
      </c>
      <c r="D28" s="213">
        <f>SUM(D25:D27)</f>
        <v>1150</v>
      </c>
      <c r="E28" s="213">
        <f>SUM(E25:E27)</f>
        <v>1150</v>
      </c>
      <c r="F28" s="213">
        <f>SUM(F25:F27)</f>
        <v>1893</v>
      </c>
      <c r="G28" s="252">
        <f t="shared" si="0"/>
        <v>164.6086956521739</v>
      </c>
    </row>
    <row r="29" spans="1:7" ht="15.75" customHeight="1">
      <c r="A29" s="20"/>
      <c r="B29" s="96"/>
      <c r="C29" s="215"/>
      <c r="D29" s="213"/>
      <c r="E29" s="90"/>
      <c r="F29" s="90"/>
      <c r="G29" s="252"/>
    </row>
    <row r="30" spans="1:7" ht="15.75" customHeight="1">
      <c r="A30" s="20" t="s">
        <v>550</v>
      </c>
      <c r="C30" s="125">
        <f>C14+C16+C22+C28</f>
        <v>386467</v>
      </c>
      <c r="D30" s="125">
        <f>D14+D16+D22+D28</f>
        <v>785424</v>
      </c>
      <c r="E30" s="125">
        <f>E14+E16+E22+E28</f>
        <v>785424</v>
      </c>
      <c r="F30" s="125">
        <f>F14+F16+F22+F28</f>
        <v>385726</v>
      </c>
      <c r="G30" s="252">
        <f t="shared" si="0"/>
        <v>49.110544113752574</v>
      </c>
    </row>
    <row r="31" ht="15.75" customHeight="1"/>
  </sheetData>
  <mergeCells count="5">
    <mergeCell ref="A6:G6"/>
    <mergeCell ref="A3:G3"/>
    <mergeCell ref="A4:G4"/>
    <mergeCell ref="A1:G1"/>
    <mergeCell ref="A5:G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F115"/>
  <sheetViews>
    <sheetView workbookViewId="0" topLeftCell="A94">
      <selection activeCell="B99" sqref="B99"/>
    </sheetView>
  </sheetViews>
  <sheetFormatPr defaultColWidth="9.140625" defaultRowHeight="12.75"/>
  <cols>
    <col min="1" max="1" width="4.140625" style="0" customWidth="1"/>
    <col min="2" max="2" width="62.8515625" style="0" customWidth="1"/>
    <col min="3" max="3" width="10.28125" style="0" customWidth="1"/>
    <col min="6" max="6" width="6.8515625" style="0" customWidth="1"/>
  </cols>
  <sheetData>
    <row r="1" spans="2:6" ht="15.75">
      <c r="B1" s="280" t="s">
        <v>677</v>
      </c>
      <c r="C1" s="280"/>
      <c r="D1" s="280"/>
      <c r="E1" s="280"/>
      <c r="F1" s="280"/>
    </row>
    <row r="2" spans="1:6" ht="15.75">
      <c r="A2" s="279" t="s">
        <v>436</v>
      </c>
      <c r="B2" s="279"/>
      <c r="C2" s="279"/>
      <c r="D2" s="279"/>
      <c r="E2" s="279"/>
      <c r="F2" s="279"/>
    </row>
    <row r="3" spans="1:6" ht="15.75">
      <c r="A3" s="279" t="s">
        <v>125</v>
      </c>
      <c r="B3" s="279"/>
      <c r="C3" s="279"/>
      <c r="D3" s="279"/>
      <c r="E3" s="279"/>
      <c r="F3" s="279"/>
    </row>
    <row r="4" spans="1:6" ht="15.75">
      <c r="A4" s="279" t="s">
        <v>756</v>
      </c>
      <c r="B4" s="279"/>
      <c r="C4" s="279"/>
      <c r="D4" s="279"/>
      <c r="E4" s="279"/>
      <c r="F4" s="279"/>
    </row>
    <row r="5" spans="1:6" ht="15.75">
      <c r="A5" s="281" t="s">
        <v>940</v>
      </c>
      <c r="B5" s="281"/>
      <c r="C5" s="281"/>
      <c r="D5" s="281"/>
      <c r="E5" s="281"/>
      <c r="F5" s="281"/>
    </row>
    <row r="6" spans="2:3" ht="15.75">
      <c r="B6" s="19"/>
      <c r="C6" s="19"/>
    </row>
    <row r="7" spans="1:6" ht="29.25">
      <c r="A7" s="178" t="s">
        <v>348</v>
      </c>
      <c r="B7" s="5" t="s">
        <v>941</v>
      </c>
      <c r="C7" s="7" t="s">
        <v>127</v>
      </c>
      <c r="D7" s="7" t="s">
        <v>704</v>
      </c>
      <c r="E7" s="7" t="s">
        <v>705</v>
      </c>
      <c r="F7" s="7" t="s">
        <v>128</v>
      </c>
    </row>
    <row r="8" spans="2:3" ht="15.75">
      <c r="B8" s="38"/>
      <c r="C8" s="17"/>
    </row>
    <row r="9" spans="2:6" ht="15.75">
      <c r="B9" s="39" t="s">
        <v>74</v>
      </c>
      <c r="C9" s="38"/>
      <c r="D9" s="1"/>
      <c r="E9" s="1"/>
      <c r="F9" s="1"/>
    </row>
    <row r="10" spans="1:6" ht="15.75">
      <c r="A10" s="1" t="s">
        <v>349</v>
      </c>
      <c r="B10" s="40" t="s">
        <v>775</v>
      </c>
      <c r="C10" s="38"/>
      <c r="D10" s="9"/>
      <c r="E10" s="9"/>
      <c r="F10" s="1"/>
    </row>
    <row r="11" spans="1:6" ht="15.75">
      <c r="A11" s="1" t="s">
        <v>350</v>
      </c>
      <c r="B11" s="82" t="s">
        <v>329</v>
      </c>
      <c r="C11" s="99">
        <v>796777</v>
      </c>
      <c r="D11" s="216">
        <v>796777</v>
      </c>
      <c r="E11" s="9">
        <v>425114</v>
      </c>
      <c r="F11" s="250">
        <f>E11/D11*100</f>
        <v>53.35420073621603</v>
      </c>
    </row>
    <row r="12" spans="1:6" ht="15.75">
      <c r="A12" s="1" t="s">
        <v>358</v>
      </c>
      <c r="B12" s="82" t="s">
        <v>34</v>
      </c>
      <c r="C12" s="99"/>
      <c r="D12" s="9"/>
      <c r="E12" s="9"/>
      <c r="F12" s="250"/>
    </row>
    <row r="13" spans="1:6" ht="15.75">
      <c r="A13" s="1" t="s">
        <v>359</v>
      </c>
      <c r="B13" s="82" t="s">
        <v>849</v>
      </c>
      <c r="C13" s="119">
        <f>C14+C15+C16</f>
        <v>5186</v>
      </c>
      <c r="D13" s="119">
        <f>D14+D15+D16</f>
        <v>5186</v>
      </c>
      <c r="E13" s="119">
        <f>E14+E15+E16</f>
        <v>2774</v>
      </c>
      <c r="F13" s="250">
        <f>E14/D14*100</f>
        <v>53.193517635843655</v>
      </c>
    </row>
    <row r="14" spans="1:6" ht="15.75">
      <c r="A14" s="1" t="s">
        <v>360</v>
      </c>
      <c r="B14" s="82" t="s">
        <v>839</v>
      </c>
      <c r="C14" s="99">
        <v>1306</v>
      </c>
      <c r="D14" s="9">
        <v>1049</v>
      </c>
      <c r="E14" s="9">
        <v>558</v>
      </c>
      <c r="F14" s="250"/>
    </row>
    <row r="15" spans="1:6" ht="15.75">
      <c r="A15" s="1" t="s">
        <v>760</v>
      </c>
      <c r="B15" s="82" t="s">
        <v>840</v>
      </c>
      <c r="C15" s="99">
        <v>3880</v>
      </c>
      <c r="D15" s="9">
        <v>3880</v>
      </c>
      <c r="E15" s="9">
        <v>2079</v>
      </c>
      <c r="F15" s="250">
        <f aca="true" t="shared" si="0" ref="F15:F73">E15/D15*100</f>
        <v>53.58247422680412</v>
      </c>
    </row>
    <row r="16" spans="1:6" ht="15.75">
      <c r="A16" s="1" t="s">
        <v>761</v>
      </c>
      <c r="B16" s="82" t="s">
        <v>841</v>
      </c>
      <c r="C16" s="99"/>
      <c r="D16" s="9">
        <v>257</v>
      </c>
      <c r="E16" s="9">
        <v>137</v>
      </c>
      <c r="F16" s="250">
        <f>E16/D16*100</f>
        <v>53.30739299610895</v>
      </c>
    </row>
    <row r="17" spans="1:6" ht="15.75">
      <c r="A17" s="1" t="s">
        <v>762</v>
      </c>
      <c r="B17" s="118" t="s">
        <v>848</v>
      </c>
      <c r="C17" s="119">
        <f>C18+C19+C20+C21+C22+C23+C24</f>
        <v>15173</v>
      </c>
      <c r="D17" s="119">
        <f>D18+D19+D20+D21+D22+D23+D24</f>
        <v>15173</v>
      </c>
      <c r="E17" s="119">
        <f>E18+E19+E20+E21+E22+E23+E24</f>
        <v>6856</v>
      </c>
      <c r="F17" s="250">
        <f>E17/D17*100</f>
        <v>45.185526922823435</v>
      </c>
    </row>
    <row r="18" spans="1:6" ht="15.75">
      <c r="A18" s="1" t="s">
        <v>763</v>
      </c>
      <c r="B18" s="82" t="s">
        <v>842</v>
      </c>
      <c r="C18" s="99">
        <v>235</v>
      </c>
      <c r="D18" s="9">
        <v>235</v>
      </c>
      <c r="E18" s="9">
        <v>117</v>
      </c>
      <c r="F18" s="250">
        <f t="shared" si="0"/>
        <v>49.787234042553195</v>
      </c>
    </row>
    <row r="19" spans="1:6" ht="15.75">
      <c r="A19" s="1" t="s">
        <v>764</v>
      </c>
      <c r="B19" s="82" t="s">
        <v>843</v>
      </c>
      <c r="C19" s="99">
        <v>3240</v>
      </c>
      <c r="D19" s="9">
        <v>3240</v>
      </c>
      <c r="E19" s="9">
        <v>1507</v>
      </c>
      <c r="F19" s="250">
        <f t="shared" si="0"/>
        <v>46.51234567901235</v>
      </c>
    </row>
    <row r="20" spans="1:6" ht="15.75">
      <c r="A20" s="1" t="s">
        <v>765</v>
      </c>
      <c r="B20" s="262" t="s">
        <v>485</v>
      </c>
      <c r="C20" s="99">
        <v>8206</v>
      </c>
      <c r="D20" s="9">
        <v>8206</v>
      </c>
      <c r="E20" s="9">
        <v>3207</v>
      </c>
      <c r="F20" s="250">
        <f t="shared" si="0"/>
        <v>39.081160126736535</v>
      </c>
    </row>
    <row r="21" spans="1:6" ht="15.75">
      <c r="A21" s="1" t="s">
        <v>766</v>
      </c>
      <c r="B21" s="82" t="s">
        <v>844</v>
      </c>
      <c r="C21" s="99">
        <v>450</v>
      </c>
      <c r="D21" s="9">
        <v>450</v>
      </c>
      <c r="E21" s="9">
        <v>259</v>
      </c>
      <c r="F21" s="250">
        <f t="shared" si="0"/>
        <v>57.55555555555556</v>
      </c>
    </row>
    <row r="22" spans="1:6" ht="15.75">
      <c r="A22" s="1" t="s">
        <v>767</v>
      </c>
      <c r="B22" s="82" t="s">
        <v>845</v>
      </c>
      <c r="C22" s="99">
        <v>580</v>
      </c>
      <c r="D22" s="9">
        <v>580</v>
      </c>
      <c r="E22" s="9"/>
      <c r="F22" s="250">
        <f t="shared" si="0"/>
        <v>0</v>
      </c>
    </row>
    <row r="23" spans="1:6" ht="15.75">
      <c r="A23" s="1" t="s">
        <v>768</v>
      </c>
      <c r="B23" s="82" t="s">
        <v>846</v>
      </c>
      <c r="C23" s="99"/>
      <c r="D23" s="9"/>
      <c r="E23" s="9">
        <v>79</v>
      </c>
      <c r="F23" s="250"/>
    </row>
    <row r="24" spans="1:6" ht="15.75">
      <c r="A24" s="1" t="s">
        <v>769</v>
      </c>
      <c r="B24" s="262" t="s">
        <v>847</v>
      </c>
      <c r="C24" s="99">
        <v>2462</v>
      </c>
      <c r="D24" s="9">
        <v>2462</v>
      </c>
      <c r="E24" s="9">
        <v>1687</v>
      </c>
      <c r="F24" s="250">
        <f t="shared" si="0"/>
        <v>68.52152721364743</v>
      </c>
    </row>
    <row r="25" spans="1:6" ht="15.75">
      <c r="A25" s="1" t="s">
        <v>770</v>
      </c>
      <c r="B25" s="118" t="s">
        <v>36</v>
      </c>
      <c r="C25" s="99">
        <f>C13+C17</f>
        <v>20359</v>
      </c>
      <c r="D25" s="99">
        <f>D13+D17</f>
        <v>20359</v>
      </c>
      <c r="E25" s="99">
        <f>E13+E17</f>
        <v>9630</v>
      </c>
      <c r="F25" s="250">
        <f t="shared" si="0"/>
        <v>47.300947983692716</v>
      </c>
    </row>
    <row r="26" spans="1:6" ht="15.75">
      <c r="A26" s="1" t="s">
        <v>771</v>
      </c>
      <c r="B26" s="82" t="s">
        <v>331</v>
      </c>
      <c r="C26" s="119"/>
      <c r="D26" s="99">
        <f>SUM(D27:D32)</f>
        <v>22722</v>
      </c>
      <c r="E26" s="99">
        <f>SUM(E27:E32)</f>
        <v>22741</v>
      </c>
      <c r="F26" s="250">
        <f t="shared" si="0"/>
        <v>100.08361939970074</v>
      </c>
    </row>
    <row r="27" spans="1:6" ht="15.75">
      <c r="A27" s="1" t="s">
        <v>772</v>
      </c>
      <c r="B27" s="82" t="s">
        <v>942</v>
      </c>
      <c r="C27" s="119"/>
      <c r="D27" s="9">
        <v>21594</v>
      </c>
      <c r="E27" s="9">
        <v>21594</v>
      </c>
      <c r="F27" s="250">
        <f t="shared" si="0"/>
        <v>100</v>
      </c>
    </row>
    <row r="28" spans="1:6" ht="15.75">
      <c r="A28" s="1" t="s">
        <v>659</v>
      </c>
      <c r="B28" s="82" t="s">
        <v>943</v>
      </c>
      <c r="C28" s="119"/>
      <c r="D28" s="9">
        <v>357</v>
      </c>
      <c r="E28" s="9">
        <v>357</v>
      </c>
      <c r="F28" s="250">
        <f t="shared" si="0"/>
        <v>100</v>
      </c>
    </row>
    <row r="29" spans="1:6" ht="15.75">
      <c r="A29" s="1" t="s">
        <v>660</v>
      </c>
      <c r="B29" s="82" t="s">
        <v>20</v>
      </c>
      <c r="C29" s="119"/>
      <c r="D29" s="9">
        <v>180</v>
      </c>
      <c r="E29" s="9">
        <v>180</v>
      </c>
      <c r="F29" s="250">
        <f t="shared" si="0"/>
        <v>100</v>
      </c>
    </row>
    <row r="30" spans="1:6" ht="15.75">
      <c r="A30" s="1" t="s">
        <v>661</v>
      </c>
      <c r="B30" s="82" t="s">
        <v>718</v>
      </c>
      <c r="C30" s="119"/>
      <c r="D30" s="9"/>
      <c r="E30" s="9">
        <v>199</v>
      </c>
      <c r="F30" s="250"/>
    </row>
    <row r="31" spans="1:6" ht="15.75">
      <c r="A31" s="1" t="s">
        <v>662</v>
      </c>
      <c r="B31" s="82" t="s">
        <v>719</v>
      </c>
      <c r="C31" s="119"/>
      <c r="D31" s="9">
        <v>591</v>
      </c>
      <c r="E31" s="9">
        <v>236</v>
      </c>
      <c r="F31" s="250">
        <f t="shared" si="0"/>
        <v>39.93231810490694</v>
      </c>
    </row>
    <row r="32" spans="1:6" ht="15.75">
      <c r="A32" s="1" t="s">
        <v>663</v>
      </c>
      <c r="B32" s="82" t="s">
        <v>486</v>
      </c>
      <c r="C32" s="119"/>
      <c r="D32" s="9"/>
      <c r="E32" s="9">
        <v>175</v>
      </c>
      <c r="F32" s="250"/>
    </row>
    <row r="33" spans="1:6" ht="15.75">
      <c r="A33" s="1" t="s">
        <v>664</v>
      </c>
      <c r="B33" s="40" t="s">
        <v>330</v>
      </c>
      <c r="C33" s="100">
        <f>SUM(C26)+C11+C25</f>
        <v>817136</v>
      </c>
      <c r="D33" s="100">
        <f>SUM(D26)+D11+D25</f>
        <v>839858</v>
      </c>
      <c r="E33" s="100">
        <f>SUM(E26)+E11+E25</f>
        <v>457485</v>
      </c>
      <c r="F33" s="48">
        <f t="shared" si="0"/>
        <v>54.4717083125957</v>
      </c>
    </row>
    <row r="34" spans="2:6" ht="15.75">
      <c r="B34" s="101"/>
      <c r="C34" s="100"/>
      <c r="D34" s="9"/>
      <c r="E34" s="9"/>
      <c r="F34" s="250"/>
    </row>
    <row r="35" spans="1:6" ht="15.75">
      <c r="A35" s="1" t="s">
        <v>665</v>
      </c>
      <c r="B35" s="40" t="s">
        <v>75</v>
      </c>
      <c r="C35" s="100"/>
      <c r="D35" s="9"/>
      <c r="E35" s="9"/>
      <c r="F35" s="250"/>
    </row>
    <row r="36" spans="1:6" ht="15.75">
      <c r="A36" s="1" t="s">
        <v>666</v>
      </c>
      <c r="B36" s="32" t="s">
        <v>757</v>
      </c>
      <c r="C36" s="164">
        <v>45000</v>
      </c>
      <c r="D36" s="9">
        <v>23406</v>
      </c>
      <c r="E36" s="9"/>
      <c r="F36" s="250">
        <f t="shared" si="0"/>
        <v>0</v>
      </c>
    </row>
    <row r="37" spans="1:6" ht="15.75">
      <c r="A37" s="1" t="s">
        <v>667</v>
      </c>
      <c r="B37" s="32" t="s">
        <v>774</v>
      </c>
      <c r="C37" s="164">
        <v>2955</v>
      </c>
      <c r="D37" s="9">
        <v>2598</v>
      </c>
      <c r="E37" s="9"/>
      <c r="F37" s="250">
        <f t="shared" si="0"/>
        <v>0</v>
      </c>
    </row>
    <row r="38" spans="1:6" ht="15.75">
      <c r="A38" s="1" t="s">
        <v>668</v>
      </c>
      <c r="B38" s="32" t="s">
        <v>962</v>
      </c>
      <c r="C38" s="9"/>
      <c r="D38" s="9">
        <v>1112</v>
      </c>
      <c r="E38" s="9">
        <v>1054</v>
      </c>
      <c r="F38" s="250">
        <f>E38/D38*100</f>
        <v>94.7841726618705</v>
      </c>
    </row>
    <row r="39" spans="1:6" ht="15.75">
      <c r="A39" s="1" t="s">
        <v>669</v>
      </c>
      <c r="B39" s="32" t="s">
        <v>487</v>
      </c>
      <c r="C39" s="58">
        <f>SUM(C40:C43)</f>
        <v>420</v>
      </c>
      <c r="D39" s="58">
        <f>SUM(D40:D43)</f>
        <v>420</v>
      </c>
      <c r="E39" s="58">
        <f>SUM(E40:E43)</f>
        <v>1350</v>
      </c>
      <c r="F39" s="250">
        <f>E39/D39*100</f>
        <v>321.42857142857144</v>
      </c>
    </row>
    <row r="40" spans="1:6" ht="15.75">
      <c r="A40" s="1" t="s">
        <v>670</v>
      </c>
      <c r="B40" s="32" t="s">
        <v>488</v>
      </c>
      <c r="C40" s="9"/>
      <c r="D40" s="9"/>
      <c r="E40" s="9">
        <v>70</v>
      </c>
      <c r="F40" s="250"/>
    </row>
    <row r="41" spans="1:6" ht="15.75">
      <c r="A41" s="1" t="s">
        <v>671</v>
      </c>
      <c r="B41" s="32" t="s">
        <v>489</v>
      </c>
      <c r="C41" s="9"/>
      <c r="D41" s="9"/>
      <c r="E41" s="9">
        <v>140</v>
      </c>
      <c r="F41" s="250"/>
    </row>
    <row r="42" spans="1:6" ht="15.75">
      <c r="A42" s="1" t="s">
        <v>818</v>
      </c>
      <c r="B42" s="32" t="s">
        <v>490</v>
      </c>
      <c r="C42" s="9"/>
      <c r="D42" s="9"/>
      <c r="E42" s="9">
        <v>1140</v>
      </c>
      <c r="F42" s="250"/>
    </row>
    <row r="43" spans="1:6" ht="15.75">
      <c r="A43" s="1" t="s">
        <v>819</v>
      </c>
      <c r="B43" s="1" t="s">
        <v>491</v>
      </c>
      <c r="C43" s="9">
        <v>420</v>
      </c>
      <c r="D43" s="9">
        <v>420</v>
      </c>
      <c r="E43" s="9"/>
      <c r="F43" s="250">
        <f>E43/D43*100</f>
        <v>0</v>
      </c>
    </row>
    <row r="44" spans="1:6" ht="15.75">
      <c r="A44" s="1" t="s">
        <v>464</v>
      </c>
      <c r="B44" s="32" t="s">
        <v>40</v>
      </c>
      <c r="C44" s="9">
        <v>4137</v>
      </c>
      <c r="D44" s="9">
        <v>4137</v>
      </c>
      <c r="E44" s="9">
        <v>2069</v>
      </c>
      <c r="F44" s="250">
        <f t="shared" si="0"/>
        <v>50.012086052695196</v>
      </c>
    </row>
    <row r="45" spans="1:6" ht="15.75">
      <c r="A45" s="1" t="s">
        <v>465</v>
      </c>
      <c r="B45" s="41" t="s">
        <v>41</v>
      </c>
      <c r="C45" s="9">
        <v>294</v>
      </c>
      <c r="D45" s="9">
        <v>294</v>
      </c>
      <c r="E45" s="9">
        <v>147</v>
      </c>
      <c r="F45" s="250">
        <f t="shared" si="0"/>
        <v>50</v>
      </c>
    </row>
    <row r="46" spans="1:6" ht="15.75">
      <c r="A46" s="1" t="s">
        <v>30</v>
      </c>
      <c r="B46" s="1" t="s">
        <v>921</v>
      </c>
      <c r="C46" s="9">
        <v>180</v>
      </c>
      <c r="D46" s="9">
        <v>64</v>
      </c>
      <c r="E46" s="9">
        <v>64</v>
      </c>
      <c r="F46" s="250">
        <f t="shared" si="0"/>
        <v>100</v>
      </c>
    </row>
    <row r="47" spans="1:6" ht="15.75">
      <c r="A47" s="1" t="s">
        <v>466</v>
      </c>
      <c r="B47" s="1" t="s">
        <v>922</v>
      </c>
      <c r="C47" s="9">
        <v>467</v>
      </c>
      <c r="D47" s="9">
        <v>583</v>
      </c>
      <c r="E47" s="9">
        <v>583</v>
      </c>
      <c r="F47" s="250">
        <f t="shared" si="0"/>
        <v>100</v>
      </c>
    </row>
    <row r="48" spans="1:6" ht="15.75">
      <c r="A48" s="1" t="s">
        <v>909</v>
      </c>
      <c r="B48" s="32" t="s">
        <v>800</v>
      </c>
      <c r="C48" s="177">
        <f>SUM(C49:C59)</f>
        <v>39391</v>
      </c>
      <c r="D48" s="177">
        <f>SUM(D49:D59)</f>
        <v>39768</v>
      </c>
      <c r="E48" s="177">
        <f>SUM(E49:E59)</f>
        <v>20039</v>
      </c>
      <c r="F48" s="250">
        <f t="shared" si="0"/>
        <v>50.389760611546976</v>
      </c>
    </row>
    <row r="49" spans="1:6" ht="15.75">
      <c r="A49" s="1" t="s">
        <v>910</v>
      </c>
      <c r="B49" s="32" t="s">
        <v>808</v>
      </c>
      <c r="C49" s="9"/>
      <c r="D49" s="9"/>
      <c r="E49" s="9"/>
      <c r="F49" s="250"/>
    </row>
    <row r="50" spans="1:6" ht="15.75">
      <c r="A50" s="1" t="s">
        <v>911</v>
      </c>
      <c r="B50" s="32" t="s">
        <v>803</v>
      </c>
      <c r="C50" s="9">
        <v>7148</v>
      </c>
      <c r="D50" s="9">
        <v>7527</v>
      </c>
      <c r="E50" s="9">
        <v>3971</v>
      </c>
      <c r="F50" s="250">
        <f t="shared" si="0"/>
        <v>52.756742394048096</v>
      </c>
    </row>
    <row r="51" spans="1:6" ht="15.75">
      <c r="A51" s="1" t="s">
        <v>912</v>
      </c>
      <c r="B51" s="32" t="s">
        <v>805</v>
      </c>
      <c r="C51" s="9">
        <v>15993</v>
      </c>
      <c r="D51" s="9">
        <v>16284</v>
      </c>
      <c r="E51" s="9">
        <v>8269</v>
      </c>
      <c r="F51" s="250">
        <f t="shared" si="0"/>
        <v>50.779906656841064</v>
      </c>
    </row>
    <row r="52" spans="1:6" ht="15.75">
      <c r="A52" s="1" t="s">
        <v>913</v>
      </c>
      <c r="B52" s="32" t="s">
        <v>806</v>
      </c>
      <c r="C52" s="9">
        <v>4312</v>
      </c>
      <c r="D52" s="9">
        <v>3923</v>
      </c>
      <c r="E52" s="9">
        <v>1767</v>
      </c>
      <c r="F52" s="250">
        <f t="shared" si="0"/>
        <v>45.042059648228395</v>
      </c>
    </row>
    <row r="53" spans="1:6" ht="15.75">
      <c r="A53" s="1" t="s">
        <v>560</v>
      </c>
      <c r="B53" s="32" t="s">
        <v>804</v>
      </c>
      <c r="C53" s="9">
        <v>440</v>
      </c>
      <c r="D53" s="9">
        <v>514</v>
      </c>
      <c r="E53" s="9">
        <v>294</v>
      </c>
      <c r="F53" s="250">
        <f t="shared" si="0"/>
        <v>57.19844357976653</v>
      </c>
    </row>
    <row r="54" spans="1:6" ht="15.75">
      <c r="A54" s="1" t="s">
        <v>914</v>
      </c>
      <c r="B54" s="32" t="s">
        <v>807</v>
      </c>
      <c r="C54" s="9"/>
      <c r="D54" s="9"/>
      <c r="E54" s="9"/>
      <c r="F54" s="250"/>
    </row>
    <row r="55" spans="1:6" ht="15.75">
      <c r="A55" s="1" t="s">
        <v>915</v>
      </c>
      <c r="B55" s="32" t="s">
        <v>809</v>
      </c>
      <c r="C55" s="9">
        <v>3069</v>
      </c>
      <c r="D55" s="9">
        <v>3069</v>
      </c>
      <c r="E55" s="9">
        <v>1534</v>
      </c>
      <c r="F55" s="250">
        <f t="shared" si="0"/>
        <v>49.98370804822418</v>
      </c>
    </row>
    <row r="56" spans="1:6" ht="15.75">
      <c r="A56" s="1" t="s">
        <v>916</v>
      </c>
      <c r="B56" s="32" t="s">
        <v>810</v>
      </c>
      <c r="C56" s="9">
        <v>1350</v>
      </c>
      <c r="D56" s="9">
        <v>1372</v>
      </c>
      <c r="E56" s="9">
        <v>677</v>
      </c>
      <c r="F56" s="250">
        <f t="shared" si="0"/>
        <v>49.34402332361516</v>
      </c>
    </row>
    <row r="57" spans="1:6" ht="15.75">
      <c r="A57" s="1" t="s">
        <v>561</v>
      </c>
      <c r="B57" s="32" t="s">
        <v>811</v>
      </c>
      <c r="C57" s="9">
        <v>1872</v>
      </c>
      <c r="D57" s="9">
        <v>1872</v>
      </c>
      <c r="E57" s="9">
        <v>923</v>
      </c>
      <c r="F57" s="250">
        <f t="shared" si="0"/>
        <v>49.30555555555556</v>
      </c>
    </row>
    <row r="58" spans="1:6" ht="15.75">
      <c r="A58" s="1" t="s">
        <v>562</v>
      </c>
      <c r="B58" s="32" t="s">
        <v>801</v>
      </c>
      <c r="C58" s="9">
        <v>1667</v>
      </c>
      <c r="D58" s="9">
        <v>1667</v>
      </c>
      <c r="E58" s="9">
        <v>834</v>
      </c>
      <c r="F58" s="250">
        <f t="shared" si="0"/>
        <v>50.02999400119976</v>
      </c>
    </row>
    <row r="59" spans="1:6" ht="15.75">
      <c r="A59" s="1" t="s">
        <v>917</v>
      </c>
      <c r="B59" s="32" t="s">
        <v>802</v>
      </c>
      <c r="C59" s="9">
        <v>3540</v>
      </c>
      <c r="D59" s="9">
        <v>3540</v>
      </c>
      <c r="E59" s="9">
        <v>1770</v>
      </c>
      <c r="F59" s="250">
        <f t="shared" si="0"/>
        <v>50</v>
      </c>
    </row>
    <row r="60" spans="1:6" ht="15.75">
      <c r="A60" s="1" t="s">
        <v>918</v>
      </c>
      <c r="B60" s="32" t="s">
        <v>720</v>
      </c>
      <c r="C60" s="9"/>
      <c r="D60" s="9">
        <v>1000</v>
      </c>
      <c r="E60" s="9"/>
      <c r="F60" s="250">
        <f t="shared" si="0"/>
        <v>0</v>
      </c>
    </row>
    <row r="61" spans="1:6" ht="15.75">
      <c r="A61" s="1" t="s">
        <v>919</v>
      </c>
      <c r="B61" s="32" t="s">
        <v>426</v>
      </c>
      <c r="C61" s="9"/>
      <c r="D61" s="9">
        <v>2560</v>
      </c>
      <c r="E61" s="9"/>
      <c r="F61" s="250">
        <f t="shared" si="0"/>
        <v>0</v>
      </c>
    </row>
    <row r="62" spans="1:6" ht="15.75">
      <c r="A62" s="1" t="s">
        <v>563</v>
      </c>
      <c r="B62" s="32" t="s">
        <v>427</v>
      </c>
      <c r="C62" s="9"/>
      <c r="D62" s="9">
        <v>6220</v>
      </c>
      <c r="E62" s="9"/>
      <c r="F62" s="250">
        <f t="shared" si="0"/>
        <v>0</v>
      </c>
    </row>
    <row r="63" spans="1:6" ht="15.75">
      <c r="A63" s="1" t="s">
        <v>564</v>
      </c>
      <c r="B63" s="8" t="s">
        <v>76</v>
      </c>
      <c r="C63" s="12">
        <f>SUM(C44:C48)+C60+C61+C62+C36+C37+C38+C39</f>
        <v>92844</v>
      </c>
      <c r="D63" s="12">
        <f>SUM(D44:D48)+D60+D61+D62+D36+D37+D38+D39</f>
        <v>82162</v>
      </c>
      <c r="E63" s="12">
        <f>SUM(E44:E48)+E60+E61+E62+E36+E37+E38+E39</f>
        <v>25306</v>
      </c>
      <c r="F63" s="12">
        <f>SUM(F36:F48)+F60+F61+F62</f>
        <v>766.6145907546842</v>
      </c>
    </row>
    <row r="64" spans="1:6" ht="15.75">
      <c r="A64" s="1" t="s">
        <v>565</v>
      </c>
      <c r="B64" s="8" t="s">
        <v>425</v>
      </c>
      <c r="C64" s="12"/>
      <c r="D64" s="12"/>
      <c r="E64" s="12">
        <v>52147</v>
      </c>
      <c r="F64" s="250"/>
    </row>
    <row r="65" spans="1:6" ht="15.75">
      <c r="A65" s="1" t="s">
        <v>566</v>
      </c>
      <c r="B65" s="263" t="s">
        <v>850</v>
      </c>
      <c r="C65" s="169">
        <v>0</v>
      </c>
      <c r="D65" s="12">
        <v>250</v>
      </c>
      <c r="E65" s="12">
        <v>250</v>
      </c>
      <c r="F65" s="48">
        <f t="shared" si="0"/>
        <v>100</v>
      </c>
    </row>
    <row r="66" spans="1:6" ht="15.75">
      <c r="A66" s="1" t="s">
        <v>567</v>
      </c>
      <c r="B66" s="8" t="s">
        <v>77</v>
      </c>
      <c r="C66" s="12">
        <f>C33+C65+C63+C64</f>
        <v>909980</v>
      </c>
      <c r="D66" s="12">
        <f>D33+D65+D63+D64</f>
        <v>922270</v>
      </c>
      <c r="E66" s="12">
        <f>E33+E65+E63+E64</f>
        <v>535188</v>
      </c>
      <c r="F66" s="48">
        <f t="shared" si="0"/>
        <v>58.029427391111064</v>
      </c>
    </row>
    <row r="67" spans="2:6" ht="15.75">
      <c r="B67" s="8"/>
      <c r="C67" s="12"/>
      <c r="D67" s="9"/>
      <c r="E67" s="9"/>
      <c r="F67" s="250"/>
    </row>
    <row r="68" spans="2:6" ht="15.75">
      <c r="B68" s="42" t="s">
        <v>78</v>
      </c>
      <c r="C68" s="126"/>
      <c r="D68" s="9"/>
      <c r="E68" s="9"/>
      <c r="F68" s="250"/>
    </row>
    <row r="69" spans="1:6" ht="15.75">
      <c r="A69" s="1" t="s">
        <v>568</v>
      </c>
      <c r="B69" s="8" t="s">
        <v>38</v>
      </c>
      <c r="C69" s="126"/>
      <c r="D69" s="9"/>
      <c r="E69" s="9"/>
      <c r="F69" s="250"/>
    </row>
    <row r="70" spans="1:6" ht="15.75">
      <c r="A70" s="1" t="s">
        <v>569</v>
      </c>
      <c r="B70" s="1" t="s">
        <v>79</v>
      </c>
      <c r="C70" s="9">
        <v>58</v>
      </c>
      <c r="D70" s="9">
        <v>58</v>
      </c>
      <c r="E70" s="9">
        <v>58</v>
      </c>
      <c r="F70" s="250">
        <f t="shared" si="0"/>
        <v>100</v>
      </c>
    </row>
    <row r="71" spans="1:6" ht="15.75">
      <c r="A71" s="1" t="s">
        <v>570</v>
      </c>
      <c r="B71" s="1" t="s">
        <v>42</v>
      </c>
      <c r="C71" s="9">
        <v>7200</v>
      </c>
      <c r="D71" s="9">
        <v>7200</v>
      </c>
      <c r="E71" s="9">
        <v>3715</v>
      </c>
      <c r="F71" s="250">
        <f t="shared" si="0"/>
        <v>51.59722222222223</v>
      </c>
    </row>
    <row r="72" spans="1:6" ht="15.75">
      <c r="A72" s="1" t="s">
        <v>571</v>
      </c>
      <c r="B72" s="1" t="s">
        <v>968</v>
      </c>
      <c r="C72" s="9">
        <v>344</v>
      </c>
      <c r="D72" s="9">
        <v>344</v>
      </c>
      <c r="E72" s="9">
        <v>179</v>
      </c>
      <c r="F72" s="250">
        <f t="shared" si="0"/>
        <v>52.03488372093024</v>
      </c>
    </row>
    <row r="73" spans="1:6" ht="15.75">
      <c r="A73" s="1" t="s">
        <v>572</v>
      </c>
      <c r="B73" s="8" t="s">
        <v>37</v>
      </c>
      <c r="C73" s="12">
        <f>SUM(C70:C72)</f>
        <v>7602</v>
      </c>
      <c r="D73" s="12">
        <f>SUM(D70:D72)</f>
        <v>7602</v>
      </c>
      <c r="E73" s="12">
        <f>SUM(E70:E72)</f>
        <v>3952</v>
      </c>
      <c r="F73" s="48">
        <f t="shared" si="0"/>
        <v>51.9863193896343</v>
      </c>
    </row>
    <row r="74" spans="1:6" ht="15.75">
      <c r="A74" s="1"/>
      <c r="B74" s="8"/>
      <c r="C74" s="43"/>
      <c r="D74" s="9"/>
      <c r="E74" s="9"/>
      <c r="F74" s="250"/>
    </row>
    <row r="75" spans="1:6" ht="15.75">
      <c r="A75" s="1"/>
      <c r="B75" s="42" t="s">
        <v>80</v>
      </c>
      <c r="C75" s="126"/>
      <c r="D75" s="9"/>
      <c r="E75" s="9"/>
      <c r="F75" s="250"/>
    </row>
    <row r="76" spans="1:6" ht="15.75">
      <c r="A76" s="1" t="s">
        <v>573</v>
      </c>
      <c r="B76" s="8" t="s">
        <v>984</v>
      </c>
      <c r="C76" s="126"/>
      <c r="D76" s="9"/>
      <c r="E76" s="9"/>
      <c r="F76" s="250"/>
    </row>
    <row r="77" spans="1:6" ht="15.75">
      <c r="A77" s="1" t="s">
        <v>920</v>
      </c>
      <c r="B77" s="1" t="s">
        <v>985</v>
      </c>
      <c r="C77" s="43"/>
      <c r="D77" s="9"/>
      <c r="E77" s="9">
        <v>130</v>
      </c>
      <c r="F77" s="250"/>
    </row>
    <row r="78" spans="1:6" ht="15.75">
      <c r="A78" s="1" t="s">
        <v>574</v>
      </c>
      <c r="B78" s="8" t="s">
        <v>986</v>
      </c>
      <c r="C78" s="12">
        <f>SUM(C77:C77)</f>
        <v>0</v>
      </c>
      <c r="D78" s="12">
        <f>SUM(D77:D77)</f>
        <v>0</v>
      </c>
      <c r="E78" s="12">
        <f>SUM(E77:E77)</f>
        <v>130</v>
      </c>
      <c r="F78" s="250"/>
    </row>
    <row r="79" spans="1:6" ht="15.75">
      <c r="A79" s="1" t="s">
        <v>575</v>
      </c>
      <c r="B79" s="8" t="s">
        <v>58</v>
      </c>
      <c r="C79" s="43"/>
      <c r="D79" s="9"/>
      <c r="E79" s="9"/>
      <c r="F79" s="250"/>
    </row>
    <row r="80" spans="1:6" s="132" customFormat="1" ht="15.75">
      <c r="A80" s="1" t="s">
        <v>576</v>
      </c>
      <c r="B80" s="1" t="s">
        <v>44</v>
      </c>
      <c r="C80" s="9">
        <v>250</v>
      </c>
      <c r="D80" s="9">
        <v>250</v>
      </c>
      <c r="E80" s="9"/>
      <c r="F80" s="250">
        <f aca="true" t="shared" si="1" ref="F80:F110">E80/D80*100</f>
        <v>0</v>
      </c>
    </row>
    <row r="81" spans="1:6" ht="15.75">
      <c r="A81" s="1" t="s">
        <v>577</v>
      </c>
      <c r="B81" s="1" t="s">
        <v>812</v>
      </c>
      <c r="C81" s="1">
        <v>85</v>
      </c>
      <c r="D81" s="9">
        <v>85</v>
      </c>
      <c r="E81" s="9"/>
      <c r="F81" s="250">
        <f t="shared" si="1"/>
        <v>0</v>
      </c>
    </row>
    <row r="82" spans="1:6" ht="15.75">
      <c r="A82" s="1" t="s">
        <v>578</v>
      </c>
      <c r="B82" s="8" t="s">
        <v>987</v>
      </c>
      <c r="C82" s="12">
        <f>SUM(C80:C81)</f>
        <v>335</v>
      </c>
      <c r="D82" s="12">
        <f>SUM(D80:D81)</f>
        <v>335</v>
      </c>
      <c r="E82" s="12">
        <f>SUM(E80:E81)</f>
        <v>0</v>
      </c>
      <c r="F82" s="250">
        <f t="shared" si="1"/>
        <v>0</v>
      </c>
    </row>
    <row r="83" spans="1:6" ht="15.75">
      <c r="A83" s="1" t="s">
        <v>579</v>
      </c>
      <c r="B83" s="8" t="s">
        <v>657</v>
      </c>
      <c r="C83" s="12">
        <f>C78+C82</f>
        <v>335</v>
      </c>
      <c r="D83" s="12">
        <f>D78+D82</f>
        <v>335</v>
      </c>
      <c r="E83" s="12">
        <f>E78+E82</f>
        <v>130</v>
      </c>
      <c r="F83" s="250">
        <f t="shared" si="1"/>
        <v>38.80597014925373</v>
      </c>
    </row>
    <row r="84" spans="1:6" ht="15.75">
      <c r="A84" s="1"/>
      <c r="B84" s="128"/>
      <c r="C84" s="43"/>
      <c r="D84" s="9"/>
      <c r="E84" s="9"/>
      <c r="F84" s="250"/>
    </row>
    <row r="85" spans="1:6" ht="15.75">
      <c r="A85" s="1"/>
      <c r="B85" s="42" t="s">
        <v>43</v>
      </c>
      <c r="C85" s="43"/>
      <c r="D85" s="9"/>
      <c r="E85" s="9"/>
      <c r="F85" s="250"/>
    </row>
    <row r="86" spans="1:6" ht="15.75">
      <c r="A86" s="1" t="s">
        <v>580</v>
      </c>
      <c r="B86" s="8" t="s">
        <v>38</v>
      </c>
      <c r="C86" s="43"/>
      <c r="D86" s="9"/>
      <c r="E86" s="9"/>
      <c r="F86" s="250"/>
    </row>
    <row r="87" spans="1:6" ht="15.75">
      <c r="A87" s="1" t="s">
        <v>581</v>
      </c>
      <c r="B87" s="1" t="s">
        <v>653</v>
      </c>
      <c r="C87" s="9">
        <v>7800</v>
      </c>
      <c r="D87" s="9">
        <v>7800</v>
      </c>
      <c r="E87" s="9">
        <v>3937</v>
      </c>
      <c r="F87" s="250">
        <f t="shared" si="1"/>
        <v>50.47435897435898</v>
      </c>
    </row>
    <row r="88" spans="1:6" ht="15.75">
      <c r="A88" s="1" t="s">
        <v>49</v>
      </c>
      <c r="B88" s="8" t="s">
        <v>39</v>
      </c>
      <c r="C88" s="12">
        <f>SUM(C87:C87)</f>
        <v>7800</v>
      </c>
      <c r="D88" s="12">
        <f>SUM(D87:D87)</f>
        <v>7800</v>
      </c>
      <c r="E88" s="12">
        <f>SUM(E87:E87)</f>
        <v>3937</v>
      </c>
      <c r="F88" s="250">
        <f t="shared" si="1"/>
        <v>50.47435897435898</v>
      </c>
    </row>
    <row r="89" spans="1:6" ht="15.75">
      <c r="A89" s="1" t="s">
        <v>50</v>
      </c>
      <c r="B89" s="8" t="s">
        <v>58</v>
      </c>
      <c r="C89" s="9"/>
      <c r="D89" s="9"/>
      <c r="E89" s="9"/>
      <c r="F89" s="250"/>
    </row>
    <row r="90" spans="1:6" ht="15.75">
      <c r="A90" s="1" t="s">
        <v>51</v>
      </c>
      <c r="B90" s="1" t="s">
        <v>988</v>
      </c>
      <c r="C90" s="9"/>
      <c r="D90" s="9"/>
      <c r="E90" s="9">
        <v>500</v>
      </c>
      <c r="F90" s="250"/>
    </row>
    <row r="91" spans="1:6" ht="15.75">
      <c r="A91" s="1" t="s">
        <v>52</v>
      </c>
      <c r="B91" s="8" t="s">
        <v>60</v>
      </c>
      <c r="C91" s="12">
        <f>SUM(C90:C90)</f>
        <v>0</v>
      </c>
      <c r="D91" s="12">
        <f>SUM(D90:D90)</f>
        <v>0</v>
      </c>
      <c r="E91" s="12">
        <f>SUM(E90:E90)</f>
        <v>500</v>
      </c>
      <c r="F91" s="250"/>
    </row>
    <row r="92" spans="1:6" ht="15.75">
      <c r="A92" s="1" t="s">
        <v>53</v>
      </c>
      <c r="B92" s="8" t="s">
        <v>656</v>
      </c>
      <c r="C92" s="12">
        <f>C88+C91</f>
        <v>7800</v>
      </c>
      <c r="D92" s="12">
        <f>D88+D91</f>
        <v>7800</v>
      </c>
      <c r="E92" s="12">
        <f>E88+E91</f>
        <v>4437</v>
      </c>
      <c r="F92" s="250">
        <f t="shared" si="1"/>
        <v>56.88461538461539</v>
      </c>
    </row>
    <row r="93" spans="1:6" ht="15.75">
      <c r="A93" s="1"/>
      <c r="B93" s="124"/>
      <c r="C93" s="43"/>
      <c r="D93" s="9"/>
      <c r="E93" s="9"/>
      <c r="F93" s="250"/>
    </row>
    <row r="94" spans="1:6" ht="15.75">
      <c r="A94" s="1"/>
      <c r="B94" s="42" t="s">
        <v>616</v>
      </c>
      <c r="C94" s="9"/>
      <c r="D94" s="9"/>
      <c r="E94" s="9"/>
      <c r="F94" s="250"/>
    </row>
    <row r="95" spans="1:6" ht="15.75">
      <c r="A95" s="1" t="s">
        <v>54</v>
      </c>
      <c r="B95" s="8" t="s">
        <v>963</v>
      </c>
      <c r="C95" s="9"/>
      <c r="D95" s="9"/>
      <c r="E95" s="9"/>
      <c r="F95" s="250"/>
    </row>
    <row r="96" spans="1:6" ht="15.75">
      <c r="A96" s="1" t="s">
        <v>55</v>
      </c>
      <c r="B96" s="167" t="s">
        <v>145</v>
      </c>
      <c r="C96" s="9">
        <v>3465</v>
      </c>
      <c r="D96" s="9">
        <v>3465</v>
      </c>
      <c r="E96" s="9"/>
      <c r="F96" s="250">
        <f t="shared" si="1"/>
        <v>0</v>
      </c>
    </row>
    <row r="97" spans="1:6" ht="15.75">
      <c r="A97" s="1" t="s">
        <v>56</v>
      </c>
      <c r="B97" s="8" t="s">
        <v>964</v>
      </c>
      <c r="C97" s="12">
        <f>SUM(C96:C96)</f>
        <v>3465</v>
      </c>
      <c r="D97" s="12">
        <f>SUM(D96:D96)</f>
        <v>3465</v>
      </c>
      <c r="E97" s="12">
        <f>SUM(E96:E96)</f>
        <v>0</v>
      </c>
      <c r="F97" s="48">
        <f t="shared" si="1"/>
        <v>0</v>
      </c>
    </row>
    <row r="98" spans="1:6" ht="15.75">
      <c r="A98" s="1" t="s">
        <v>266</v>
      </c>
      <c r="B98" s="8" t="s">
        <v>59</v>
      </c>
      <c r="C98" s="9"/>
      <c r="D98" s="9"/>
      <c r="E98" s="9"/>
      <c r="F98" s="250"/>
    </row>
    <row r="99" spans="1:6" ht="15.75">
      <c r="A99" s="1" t="s">
        <v>267</v>
      </c>
      <c r="B99" s="1" t="s">
        <v>654</v>
      </c>
      <c r="C99" s="9">
        <v>2140</v>
      </c>
      <c r="D99" s="9">
        <v>2140</v>
      </c>
      <c r="E99" s="9">
        <v>717</v>
      </c>
      <c r="F99" s="250">
        <f t="shared" si="1"/>
        <v>33.504672897196265</v>
      </c>
    </row>
    <row r="100" spans="1:6" ht="15.75">
      <c r="A100" s="1" t="s">
        <v>268</v>
      </c>
      <c r="B100" s="8" t="s">
        <v>60</v>
      </c>
      <c r="C100" s="12">
        <f>SUM(C99:C99)</f>
        <v>2140</v>
      </c>
      <c r="D100" s="12">
        <f>SUM(D99:D99)</f>
        <v>2140</v>
      </c>
      <c r="E100" s="12">
        <f>SUM(E99:E99)</f>
        <v>717</v>
      </c>
      <c r="F100" s="48">
        <f t="shared" si="1"/>
        <v>33.504672897196265</v>
      </c>
    </row>
    <row r="101" spans="1:6" ht="15.75">
      <c r="A101" s="1" t="s">
        <v>269</v>
      </c>
      <c r="B101" s="8" t="s">
        <v>655</v>
      </c>
      <c r="C101" s="12">
        <f>C97+C100</f>
        <v>5605</v>
      </c>
      <c r="D101" s="12">
        <f>D97+D100</f>
        <v>5605</v>
      </c>
      <c r="E101" s="12">
        <f>E97+E100</f>
        <v>717</v>
      </c>
      <c r="F101" s="48">
        <f t="shared" si="1"/>
        <v>12.792149866190902</v>
      </c>
    </row>
    <row r="102" spans="1:6" ht="15.75">
      <c r="A102" s="1"/>
      <c r="B102" s="124"/>
      <c r="C102" s="43"/>
      <c r="D102" s="9"/>
      <c r="E102" s="9"/>
      <c r="F102" s="48"/>
    </row>
    <row r="103" spans="1:6" ht="15.75">
      <c r="A103" s="1" t="s">
        <v>270</v>
      </c>
      <c r="B103" s="20" t="s">
        <v>364</v>
      </c>
      <c r="C103" s="12">
        <f>C73+C78+C88+C97</f>
        <v>18867</v>
      </c>
      <c r="D103" s="12">
        <f>D73+D78+D88+D97</f>
        <v>18867</v>
      </c>
      <c r="E103" s="12">
        <f>E73+E78+E88+E97</f>
        <v>8019</v>
      </c>
      <c r="F103" s="48">
        <f t="shared" si="1"/>
        <v>42.50278263634918</v>
      </c>
    </row>
    <row r="104" spans="1:6" ht="15.75">
      <c r="A104" s="1" t="s">
        <v>271</v>
      </c>
      <c r="B104" s="20" t="s">
        <v>363</v>
      </c>
      <c r="C104" s="12">
        <f>C82+C91+C100</f>
        <v>2475</v>
      </c>
      <c r="D104" s="12">
        <f>D82+D91+D100</f>
        <v>2475</v>
      </c>
      <c r="E104" s="12">
        <f>E82+E91+E100</f>
        <v>1217</v>
      </c>
      <c r="F104" s="48">
        <f t="shared" si="1"/>
        <v>49.17171717171717</v>
      </c>
    </row>
    <row r="105" spans="1:6" s="155" customFormat="1" ht="15.75">
      <c r="A105" s="1" t="s">
        <v>272</v>
      </c>
      <c r="B105" s="8" t="s">
        <v>288</v>
      </c>
      <c r="C105" s="12">
        <f>SUM(C103:C104)</f>
        <v>21342</v>
      </c>
      <c r="D105" s="12">
        <f>SUM(D103:D104)</f>
        <v>21342</v>
      </c>
      <c r="E105" s="12">
        <f>SUM(E103:E104)</f>
        <v>9236</v>
      </c>
      <c r="F105" s="48">
        <f t="shared" si="1"/>
        <v>43.27616905632087</v>
      </c>
    </row>
    <row r="106" spans="1:6" s="155" customFormat="1" ht="15.75">
      <c r="A106" s="8"/>
      <c r="B106" s="8"/>
      <c r="C106" s="12"/>
      <c r="D106" s="12"/>
      <c r="E106" s="12"/>
      <c r="F106" s="48"/>
    </row>
    <row r="107" spans="1:6" ht="15.75">
      <c r="A107" s="1" t="s">
        <v>273</v>
      </c>
      <c r="B107" s="8" t="s">
        <v>365</v>
      </c>
      <c r="C107" s="12">
        <f>C63+C103</f>
        <v>111711</v>
      </c>
      <c r="D107" s="12">
        <f>D63+D103</f>
        <v>101029</v>
      </c>
      <c r="E107" s="12">
        <f>E63+E103</f>
        <v>33325</v>
      </c>
      <c r="F107" s="48">
        <f t="shared" si="1"/>
        <v>32.98557839828168</v>
      </c>
    </row>
    <row r="108" spans="1:6" ht="15.75">
      <c r="A108" s="1" t="s">
        <v>274</v>
      </c>
      <c r="B108" s="8" t="s">
        <v>366</v>
      </c>
      <c r="C108" s="12">
        <f>C65+C104</f>
        <v>2475</v>
      </c>
      <c r="D108" s="12">
        <f>D65+D104</f>
        <v>2725</v>
      </c>
      <c r="E108" s="12">
        <f>E65+E104</f>
        <v>1467</v>
      </c>
      <c r="F108" s="48">
        <f t="shared" si="1"/>
        <v>53.8348623853211</v>
      </c>
    </row>
    <row r="109" spans="2:6" s="1" customFormat="1" ht="15.75">
      <c r="B109" s="8"/>
      <c r="C109" s="126"/>
      <c r="D109" s="12"/>
      <c r="E109" s="9"/>
      <c r="F109" s="48"/>
    </row>
    <row r="110" spans="1:6" s="1" customFormat="1" ht="15.75">
      <c r="A110" s="1" t="s">
        <v>302</v>
      </c>
      <c r="B110" s="8" t="s">
        <v>658</v>
      </c>
      <c r="C110" s="12">
        <f>C107+C108+C33</f>
        <v>931322</v>
      </c>
      <c r="D110" s="12">
        <f>D107+D108+D33</f>
        <v>943612</v>
      </c>
      <c r="E110" s="12">
        <f>E66+E105</f>
        <v>544424</v>
      </c>
      <c r="F110" s="48">
        <f t="shared" si="1"/>
        <v>57.695747828556655</v>
      </c>
    </row>
    <row r="111" spans="2:5" s="1" customFormat="1" ht="15.75">
      <c r="B111"/>
      <c r="C111" s="12"/>
      <c r="D111" s="48"/>
      <c r="E111" s="9"/>
    </row>
    <row r="112" spans="2:4" s="1" customFormat="1" ht="15.75">
      <c r="B112"/>
      <c r="C112" s="12"/>
      <c r="D112" s="48"/>
    </row>
    <row r="115" ht="12.75">
      <c r="C115" s="80"/>
    </row>
  </sheetData>
  <mergeCells count="5">
    <mergeCell ref="A5:F5"/>
    <mergeCell ref="B1:F1"/>
    <mergeCell ref="A2:F2"/>
    <mergeCell ref="A3:F3"/>
    <mergeCell ref="A4:F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P124"/>
  <sheetViews>
    <sheetView workbookViewId="0" topLeftCell="A16">
      <selection activeCell="F14" sqref="F14"/>
    </sheetView>
  </sheetViews>
  <sheetFormatPr defaultColWidth="9.140625" defaultRowHeight="12.75"/>
  <cols>
    <col min="1" max="1" width="36.7109375" style="142" customWidth="1"/>
    <col min="2" max="4" width="8.421875" style="142" customWidth="1"/>
    <col min="5" max="5" width="6.00390625" style="142" customWidth="1"/>
    <col min="6" max="6" width="7.28125" style="142" customWidth="1"/>
    <col min="7" max="7" width="7.8515625" style="142" customWidth="1"/>
    <col min="8" max="13" width="8.421875" style="142" customWidth="1"/>
    <col min="14" max="16" width="10.140625" style="142" customWidth="1"/>
    <col min="17" max="16384" width="9.140625" style="142" customWidth="1"/>
  </cols>
  <sheetData>
    <row r="1" spans="11:16" ht="15" customHeight="1">
      <c r="K1" s="287" t="s">
        <v>681</v>
      </c>
      <c r="L1" s="287"/>
      <c r="M1" s="287"/>
      <c r="N1" s="287"/>
      <c r="O1" s="287"/>
      <c r="P1" s="287"/>
    </row>
    <row r="2" spans="1:16" ht="15" customHeight="1">
      <c r="A2" s="286" t="s">
        <v>776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</row>
    <row r="3" spans="1:16" ht="15" customHeight="1">
      <c r="A3" s="286" t="s">
        <v>777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</row>
    <row r="4" spans="1:16" ht="15" customHeight="1">
      <c r="A4" s="286" t="s">
        <v>125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</row>
    <row r="5" spans="1:16" ht="15" customHeight="1">
      <c r="A5" s="286" t="s">
        <v>778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</row>
    <row r="6" spans="1:14" ht="1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6" s="143" customFormat="1" ht="30" customHeight="1">
      <c r="A8" s="285" t="s">
        <v>941</v>
      </c>
      <c r="B8" s="284" t="s">
        <v>448</v>
      </c>
      <c r="C8" s="284"/>
      <c r="D8" s="284"/>
      <c r="E8" s="268" t="s">
        <v>779</v>
      </c>
      <c r="F8" s="269"/>
      <c r="G8" s="283"/>
      <c r="H8" s="268" t="s">
        <v>780</v>
      </c>
      <c r="I8" s="269"/>
      <c r="J8" s="283"/>
      <c r="K8" s="268" t="s">
        <v>513</v>
      </c>
      <c r="L8" s="269"/>
      <c r="M8" s="283"/>
      <c r="N8" s="285" t="s">
        <v>438</v>
      </c>
      <c r="O8" s="285"/>
      <c r="P8" s="285"/>
    </row>
    <row r="9" spans="1:16" s="144" customFormat="1" ht="38.25">
      <c r="A9" s="285"/>
      <c r="B9" s="7" t="s">
        <v>123</v>
      </c>
      <c r="C9" s="7" t="s">
        <v>124</v>
      </c>
      <c r="D9" s="7" t="s">
        <v>705</v>
      </c>
      <c r="E9" s="7" t="s">
        <v>123</v>
      </c>
      <c r="F9" s="7" t="s">
        <v>124</v>
      </c>
      <c r="G9" s="7" t="s">
        <v>705</v>
      </c>
      <c r="H9" s="7" t="s">
        <v>123</v>
      </c>
      <c r="I9" s="7" t="s">
        <v>124</v>
      </c>
      <c r="J9" s="7" t="s">
        <v>705</v>
      </c>
      <c r="K9" s="7" t="s">
        <v>123</v>
      </c>
      <c r="L9" s="7" t="s">
        <v>124</v>
      </c>
      <c r="M9" s="7" t="s">
        <v>705</v>
      </c>
      <c r="N9" s="7" t="s">
        <v>123</v>
      </c>
      <c r="O9" s="7" t="s">
        <v>124</v>
      </c>
      <c r="P9" s="7" t="s">
        <v>705</v>
      </c>
    </row>
    <row r="10" spans="1:14" s="144" customFormat="1" ht="15" customHeight="1">
      <c r="A10" s="45"/>
      <c r="B10" s="137"/>
      <c r="C10" s="137"/>
      <c r="D10" s="137"/>
      <c r="E10" s="137"/>
      <c r="F10" s="137"/>
      <c r="G10" s="137"/>
      <c r="H10" s="138"/>
      <c r="I10" s="138"/>
      <c r="J10" s="138"/>
      <c r="K10" s="137"/>
      <c r="L10" s="137"/>
      <c r="M10" s="137"/>
      <c r="N10" s="138"/>
    </row>
    <row r="11" spans="1:15" s="144" customFormat="1" ht="15" customHeight="1">
      <c r="A11" s="145" t="s">
        <v>933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3"/>
      <c r="O11" s="146"/>
    </row>
    <row r="12" spans="1:16" s="144" customFormat="1" ht="15" customHeight="1">
      <c r="A12" s="147" t="s">
        <v>781</v>
      </c>
      <c r="B12" s="91">
        <v>650</v>
      </c>
      <c r="C12" s="91">
        <v>650</v>
      </c>
      <c r="D12" s="91">
        <v>2025</v>
      </c>
      <c r="E12" s="91"/>
      <c r="F12" s="91"/>
      <c r="G12" s="91"/>
      <c r="H12" s="91"/>
      <c r="I12" s="91"/>
      <c r="J12" s="91"/>
      <c r="K12" s="91"/>
      <c r="L12" s="91"/>
      <c r="M12" s="91"/>
      <c r="N12" s="93">
        <f>B12+E12+H12+K12</f>
        <v>650</v>
      </c>
      <c r="O12" s="93">
        <f aca="true" t="shared" si="0" ref="O12:P27">C12+F12+I12+L12</f>
        <v>650</v>
      </c>
      <c r="P12" s="93">
        <f t="shared" si="0"/>
        <v>2025</v>
      </c>
    </row>
    <row r="13" spans="1:16" s="144" customFormat="1" ht="15" customHeight="1">
      <c r="A13" s="147" t="s">
        <v>782</v>
      </c>
      <c r="B13" s="91">
        <v>8772</v>
      </c>
      <c r="C13" s="91">
        <v>8772</v>
      </c>
      <c r="D13" s="91">
        <v>4368</v>
      </c>
      <c r="E13" s="91"/>
      <c r="F13" s="91"/>
      <c r="G13" s="91"/>
      <c r="H13" s="91"/>
      <c r="I13" s="91"/>
      <c r="J13" s="91"/>
      <c r="K13" s="91"/>
      <c r="L13" s="91"/>
      <c r="M13" s="91"/>
      <c r="N13" s="93">
        <f aca="true" t="shared" si="1" ref="N13:P69">B13+E13+H13+K13</f>
        <v>8772</v>
      </c>
      <c r="O13" s="93">
        <f t="shared" si="0"/>
        <v>8772</v>
      </c>
      <c r="P13" s="93">
        <f t="shared" si="0"/>
        <v>4368</v>
      </c>
    </row>
    <row r="14" spans="1:16" s="144" customFormat="1" ht="15" customHeight="1">
      <c r="A14" s="147" t="s">
        <v>783</v>
      </c>
      <c r="B14" s="91">
        <v>23736</v>
      </c>
      <c r="C14" s="91">
        <v>23736</v>
      </c>
      <c r="D14" s="91">
        <v>12450</v>
      </c>
      <c r="E14" s="91"/>
      <c r="F14" s="91"/>
      <c r="G14" s="91"/>
      <c r="H14" s="91"/>
      <c r="I14" s="91"/>
      <c r="J14" s="91"/>
      <c r="K14" s="91"/>
      <c r="L14" s="91"/>
      <c r="M14" s="91"/>
      <c r="N14" s="93">
        <f t="shared" si="1"/>
        <v>23736</v>
      </c>
      <c r="O14" s="93">
        <f t="shared" si="0"/>
        <v>23736</v>
      </c>
      <c r="P14" s="93">
        <f t="shared" si="0"/>
        <v>12450</v>
      </c>
    </row>
    <row r="15" spans="1:16" s="144" customFormat="1" ht="15" customHeight="1">
      <c r="A15" s="147" t="s">
        <v>784</v>
      </c>
      <c r="B15" s="91">
        <v>1548</v>
      </c>
      <c r="C15" s="91">
        <v>1548</v>
      </c>
      <c r="D15" s="91">
        <v>769</v>
      </c>
      <c r="E15" s="91"/>
      <c r="F15" s="91"/>
      <c r="G15" s="91"/>
      <c r="H15" s="91"/>
      <c r="I15" s="91"/>
      <c r="J15" s="91"/>
      <c r="K15" s="91"/>
      <c r="L15" s="91"/>
      <c r="M15" s="91"/>
      <c r="N15" s="93">
        <f t="shared" si="1"/>
        <v>1548</v>
      </c>
      <c r="O15" s="93">
        <f t="shared" si="0"/>
        <v>1548</v>
      </c>
      <c r="P15" s="93">
        <f t="shared" si="0"/>
        <v>769</v>
      </c>
    </row>
    <row r="16" spans="1:16" s="144" customFormat="1" ht="15" customHeight="1">
      <c r="A16" s="147" t="s">
        <v>785</v>
      </c>
      <c r="B16" s="91">
        <v>17544</v>
      </c>
      <c r="C16" s="91">
        <v>17544</v>
      </c>
      <c r="D16" s="91">
        <v>15637</v>
      </c>
      <c r="E16" s="91"/>
      <c r="F16" s="91"/>
      <c r="G16" s="91"/>
      <c r="H16" s="91"/>
      <c r="I16" s="91"/>
      <c r="J16" s="91"/>
      <c r="K16" s="91"/>
      <c r="L16" s="91"/>
      <c r="M16" s="91"/>
      <c r="N16" s="93">
        <f t="shared" si="1"/>
        <v>17544</v>
      </c>
      <c r="O16" s="93">
        <f t="shared" si="0"/>
        <v>17544</v>
      </c>
      <c r="P16" s="93">
        <f t="shared" si="0"/>
        <v>15637</v>
      </c>
    </row>
    <row r="17" spans="1:16" s="144" customFormat="1" ht="15" customHeight="1">
      <c r="A17" s="147" t="s">
        <v>786</v>
      </c>
      <c r="B17" s="91">
        <v>490</v>
      </c>
      <c r="C17" s="91">
        <v>490</v>
      </c>
      <c r="D17" s="91">
        <v>598</v>
      </c>
      <c r="E17" s="91"/>
      <c r="F17" s="91"/>
      <c r="G17" s="91"/>
      <c r="H17" s="91">
        <v>58</v>
      </c>
      <c r="I17" s="91">
        <v>58</v>
      </c>
      <c r="J17" s="91">
        <v>58</v>
      </c>
      <c r="K17" s="91"/>
      <c r="L17" s="91"/>
      <c r="M17" s="91"/>
      <c r="N17" s="93">
        <f t="shared" si="1"/>
        <v>548</v>
      </c>
      <c r="O17" s="93">
        <f t="shared" si="0"/>
        <v>548</v>
      </c>
      <c r="P17" s="93">
        <f t="shared" si="0"/>
        <v>656</v>
      </c>
    </row>
    <row r="18" spans="1:16" s="144" customFormat="1" ht="15" customHeight="1">
      <c r="A18" s="147" t="s">
        <v>787</v>
      </c>
      <c r="B18" s="91">
        <v>1000</v>
      </c>
      <c r="C18" s="91">
        <v>1000</v>
      </c>
      <c r="D18" s="91">
        <v>458</v>
      </c>
      <c r="E18" s="91"/>
      <c r="F18" s="91"/>
      <c r="G18" s="91"/>
      <c r="H18" s="91"/>
      <c r="I18" s="91"/>
      <c r="J18" s="91"/>
      <c r="K18" s="91"/>
      <c r="L18" s="91"/>
      <c r="M18" s="91"/>
      <c r="N18" s="93">
        <f t="shared" si="1"/>
        <v>1000</v>
      </c>
      <c r="O18" s="93">
        <f t="shared" si="0"/>
        <v>1000</v>
      </c>
      <c r="P18" s="93">
        <f t="shared" si="0"/>
        <v>458</v>
      </c>
    </row>
    <row r="19" spans="1:16" s="144" customFormat="1" ht="15" customHeight="1">
      <c r="A19" s="147" t="s">
        <v>556</v>
      </c>
      <c r="B19" s="91">
        <v>4500</v>
      </c>
      <c r="C19" s="91">
        <v>50500</v>
      </c>
      <c r="D19" s="91">
        <v>23203</v>
      </c>
      <c r="E19" s="91"/>
      <c r="F19" s="91"/>
      <c r="G19" s="91"/>
      <c r="H19" s="91"/>
      <c r="I19" s="91"/>
      <c r="J19" s="91"/>
      <c r="K19" s="91"/>
      <c r="L19" s="91"/>
      <c r="M19" s="91"/>
      <c r="N19" s="93">
        <f t="shared" si="1"/>
        <v>4500</v>
      </c>
      <c r="O19" s="93">
        <f t="shared" si="0"/>
        <v>50500</v>
      </c>
      <c r="P19" s="93">
        <f t="shared" si="0"/>
        <v>23203</v>
      </c>
    </row>
    <row r="20" spans="1:16" s="144" customFormat="1" ht="15" customHeight="1">
      <c r="A20" s="147" t="s">
        <v>788</v>
      </c>
      <c r="B20" s="91"/>
      <c r="C20" s="91"/>
      <c r="D20" s="91"/>
      <c r="E20" s="91"/>
      <c r="F20" s="91"/>
      <c r="G20" s="91"/>
      <c r="H20" s="91"/>
      <c r="I20" s="91"/>
      <c r="J20" s="91"/>
      <c r="K20" s="91">
        <v>236962</v>
      </c>
      <c r="L20" s="91">
        <v>217819</v>
      </c>
      <c r="M20" s="91">
        <v>103050</v>
      </c>
      <c r="N20" s="93">
        <f t="shared" si="1"/>
        <v>236962</v>
      </c>
      <c r="O20" s="93">
        <f t="shared" si="0"/>
        <v>217819</v>
      </c>
      <c r="P20" s="93">
        <f t="shared" si="0"/>
        <v>103050</v>
      </c>
    </row>
    <row r="21" spans="1:16" s="144" customFormat="1" ht="15" customHeight="1">
      <c r="A21" s="147" t="s">
        <v>789</v>
      </c>
      <c r="B21" s="257"/>
      <c r="C21" s="257"/>
      <c r="D21" s="257"/>
      <c r="E21" s="91"/>
      <c r="F21" s="91"/>
      <c r="G21" s="91"/>
      <c r="H21" s="91"/>
      <c r="I21" s="91"/>
      <c r="J21" s="91"/>
      <c r="K21" s="91"/>
      <c r="L21" s="91"/>
      <c r="M21" s="91"/>
      <c r="N21" s="93">
        <f t="shared" si="1"/>
        <v>0</v>
      </c>
      <c r="O21" s="93">
        <f t="shared" si="0"/>
        <v>0</v>
      </c>
      <c r="P21" s="93">
        <f t="shared" si="0"/>
        <v>0</v>
      </c>
    </row>
    <row r="22" spans="1:16" s="144" customFormat="1" ht="15" customHeight="1">
      <c r="A22" s="147" t="s">
        <v>790</v>
      </c>
      <c r="B22" s="91">
        <v>215</v>
      </c>
      <c r="C22" s="91">
        <v>215</v>
      </c>
      <c r="D22" s="91">
        <v>3</v>
      </c>
      <c r="E22" s="91"/>
      <c r="F22" s="91"/>
      <c r="G22" s="91"/>
      <c r="H22" s="91"/>
      <c r="I22" s="91"/>
      <c r="J22" s="91"/>
      <c r="K22" s="91"/>
      <c r="L22" s="91"/>
      <c r="M22" s="91"/>
      <c r="N22" s="93">
        <f t="shared" si="1"/>
        <v>215</v>
      </c>
      <c r="O22" s="93">
        <f t="shared" si="0"/>
        <v>215</v>
      </c>
      <c r="P22" s="93">
        <f t="shared" si="0"/>
        <v>3</v>
      </c>
    </row>
    <row r="23" spans="1:16" s="144" customFormat="1" ht="15" customHeight="1">
      <c r="A23" s="147" t="s">
        <v>791</v>
      </c>
      <c r="B23" s="91"/>
      <c r="C23" s="91"/>
      <c r="D23" s="91"/>
      <c r="E23" s="91"/>
      <c r="F23" s="91"/>
      <c r="G23" s="91"/>
      <c r="H23" s="91">
        <v>7200</v>
      </c>
      <c r="I23" s="91">
        <v>7200</v>
      </c>
      <c r="J23" s="91">
        <v>3715</v>
      </c>
      <c r="K23" s="91"/>
      <c r="L23" s="91"/>
      <c r="M23" s="91"/>
      <c r="N23" s="93">
        <f t="shared" si="1"/>
        <v>7200</v>
      </c>
      <c r="O23" s="93">
        <f t="shared" si="0"/>
        <v>7200</v>
      </c>
      <c r="P23" s="93">
        <f t="shared" si="0"/>
        <v>3715</v>
      </c>
    </row>
    <row r="24" spans="1:16" s="144" customFormat="1" ht="15" customHeight="1">
      <c r="A24" s="147" t="s">
        <v>792</v>
      </c>
      <c r="B24" s="91"/>
      <c r="C24" s="91"/>
      <c r="D24" s="91"/>
      <c r="E24" s="91"/>
      <c r="F24" s="91"/>
      <c r="G24" s="91"/>
      <c r="H24" s="91">
        <v>344</v>
      </c>
      <c r="I24" s="91">
        <v>344</v>
      </c>
      <c r="J24" s="91">
        <v>179</v>
      </c>
      <c r="K24" s="91"/>
      <c r="L24" s="91"/>
      <c r="M24" s="91"/>
      <c r="N24" s="93">
        <f t="shared" si="1"/>
        <v>344</v>
      </c>
      <c r="O24" s="93">
        <f t="shared" si="0"/>
        <v>344</v>
      </c>
      <c r="P24" s="93">
        <f t="shared" si="0"/>
        <v>179</v>
      </c>
    </row>
    <row r="25" spans="1:16" s="144" customFormat="1" ht="15" customHeight="1">
      <c r="A25" s="147" t="s">
        <v>793</v>
      </c>
      <c r="B25" s="91">
        <v>60</v>
      </c>
      <c r="C25" s="91">
        <v>60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3">
        <f t="shared" si="1"/>
        <v>60</v>
      </c>
      <c r="O25" s="93">
        <f t="shared" si="0"/>
        <v>60</v>
      </c>
      <c r="P25" s="93">
        <f t="shared" si="0"/>
        <v>0</v>
      </c>
    </row>
    <row r="26" spans="1:16" s="144" customFormat="1" ht="15" customHeight="1">
      <c r="A26" s="147" t="s">
        <v>794</v>
      </c>
      <c r="B26" s="91">
        <v>1024</v>
      </c>
      <c r="C26" s="91">
        <v>1024</v>
      </c>
      <c r="D26" s="91">
        <v>818</v>
      </c>
      <c r="E26" s="91"/>
      <c r="F26" s="91"/>
      <c r="G26" s="91"/>
      <c r="H26" s="91"/>
      <c r="I26" s="91"/>
      <c r="J26" s="91"/>
      <c r="K26" s="91"/>
      <c r="L26" s="91"/>
      <c r="M26" s="91"/>
      <c r="N26" s="93">
        <f t="shared" si="1"/>
        <v>1024</v>
      </c>
      <c r="O26" s="93">
        <f t="shared" si="0"/>
        <v>1024</v>
      </c>
      <c r="P26" s="93">
        <f t="shared" si="0"/>
        <v>818</v>
      </c>
    </row>
    <row r="27" spans="1:16" s="144" customFormat="1" ht="15" customHeight="1">
      <c r="A27" s="145" t="s">
        <v>795</v>
      </c>
      <c r="B27" s="93">
        <f>SUM(B12:B26)</f>
        <v>59539</v>
      </c>
      <c r="C27" s="93">
        <f>SUM(C12:C26)</f>
        <v>105539</v>
      </c>
      <c r="D27" s="93">
        <f>SUM(D12:D26)</f>
        <v>60329</v>
      </c>
      <c r="E27" s="93">
        <f>SUM(E12:E26)</f>
        <v>0</v>
      </c>
      <c r="F27" s="93"/>
      <c r="G27" s="93"/>
      <c r="H27" s="93">
        <f aca="true" t="shared" si="2" ref="H27:M27">SUM(H12:H26)</f>
        <v>7602</v>
      </c>
      <c r="I27" s="93">
        <f t="shared" si="2"/>
        <v>7602</v>
      </c>
      <c r="J27" s="93">
        <f t="shared" si="2"/>
        <v>3952</v>
      </c>
      <c r="K27" s="93">
        <f t="shared" si="2"/>
        <v>236962</v>
      </c>
      <c r="L27" s="93">
        <f t="shared" si="2"/>
        <v>217819</v>
      </c>
      <c r="M27" s="93">
        <f t="shared" si="2"/>
        <v>103050</v>
      </c>
      <c r="N27" s="93">
        <f t="shared" si="1"/>
        <v>304103</v>
      </c>
      <c r="O27" s="93">
        <f t="shared" si="0"/>
        <v>330960</v>
      </c>
      <c r="P27" s="93">
        <f t="shared" si="0"/>
        <v>167331</v>
      </c>
    </row>
    <row r="28" spans="1:16" s="144" customFormat="1" ht="15" customHeight="1">
      <c r="A28" s="145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 s="148" customFormat="1" ht="15" customHeight="1">
      <c r="A29" s="145" t="s">
        <v>934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s="148" customFormat="1" ht="15" customHeight="1">
      <c r="A30" s="147" t="s">
        <v>796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 s="148" customFormat="1" ht="15" customHeight="1">
      <c r="A31" s="147" t="s">
        <v>797</v>
      </c>
      <c r="B31" s="91">
        <v>680</v>
      </c>
      <c r="C31" s="91">
        <v>680</v>
      </c>
      <c r="D31" s="91">
        <v>1591</v>
      </c>
      <c r="E31" s="91"/>
      <c r="F31" s="91"/>
      <c r="G31" s="91"/>
      <c r="H31" s="93">
        <v>335</v>
      </c>
      <c r="I31" s="93">
        <v>335</v>
      </c>
      <c r="J31" s="93">
        <v>130</v>
      </c>
      <c r="K31" s="91"/>
      <c r="L31" s="91"/>
      <c r="M31" s="91"/>
      <c r="N31" s="93">
        <f t="shared" si="1"/>
        <v>1015</v>
      </c>
      <c r="O31" s="93">
        <f t="shared" si="1"/>
        <v>1015</v>
      </c>
      <c r="P31" s="93">
        <f t="shared" si="1"/>
        <v>1721</v>
      </c>
    </row>
    <row r="32" spans="1:16" s="148" customFormat="1" ht="15" customHeight="1">
      <c r="A32" s="147" t="s">
        <v>373</v>
      </c>
      <c r="B32" s="91">
        <v>1330</v>
      </c>
      <c r="C32" s="91">
        <v>1330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3">
        <f t="shared" si="1"/>
        <v>1330</v>
      </c>
      <c r="O32" s="93">
        <f t="shared" si="1"/>
        <v>1330</v>
      </c>
      <c r="P32" s="93">
        <f t="shared" si="1"/>
        <v>0</v>
      </c>
    </row>
    <row r="33" spans="1:16" s="148" customFormat="1" ht="15" customHeight="1">
      <c r="A33" s="147" t="s">
        <v>788</v>
      </c>
      <c r="B33" s="91"/>
      <c r="C33" s="91"/>
      <c r="D33" s="91"/>
      <c r="E33" s="91"/>
      <c r="F33" s="91"/>
      <c r="G33" s="91"/>
      <c r="H33" s="93"/>
      <c r="I33" s="93"/>
      <c r="J33" s="93"/>
      <c r="K33" s="91">
        <v>132071</v>
      </c>
      <c r="L33" s="91">
        <v>136707</v>
      </c>
      <c r="M33" s="91">
        <v>67783</v>
      </c>
      <c r="N33" s="93">
        <f t="shared" si="1"/>
        <v>132071</v>
      </c>
      <c r="O33" s="93">
        <f t="shared" si="1"/>
        <v>136707</v>
      </c>
      <c r="P33" s="93">
        <f t="shared" si="1"/>
        <v>67783</v>
      </c>
    </row>
    <row r="34" spans="1:16" s="20" customFormat="1" ht="15" customHeight="1">
      <c r="A34" s="145" t="s">
        <v>374</v>
      </c>
      <c r="B34" s="93">
        <f>SUM(B30:B33)</f>
        <v>2010</v>
      </c>
      <c r="C34" s="93">
        <f>SUM(C30:C33)</f>
        <v>2010</v>
      </c>
      <c r="D34" s="93">
        <f>SUM(D30:D33)</f>
        <v>1591</v>
      </c>
      <c r="E34" s="93">
        <v>0</v>
      </c>
      <c r="F34" s="93"/>
      <c r="G34" s="93"/>
      <c r="H34" s="93">
        <f aca="true" t="shared" si="3" ref="H34:M34">SUM(H30:H33)</f>
        <v>335</v>
      </c>
      <c r="I34" s="93">
        <f t="shared" si="3"/>
        <v>335</v>
      </c>
      <c r="J34" s="93">
        <f t="shared" si="3"/>
        <v>130</v>
      </c>
      <c r="K34" s="93">
        <f t="shared" si="3"/>
        <v>132071</v>
      </c>
      <c r="L34" s="93">
        <f t="shared" si="3"/>
        <v>136707</v>
      </c>
      <c r="M34" s="93">
        <f t="shared" si="3"/>
        <v>67783</v>
      </c>
      <c r="N34" s="93">
        <f t="shared" si="1"/>
        <v>134416</v>
      </c>
      <c r="O34" s="93">
        <f t="shared" si="1"/>
        <v>139052</v>
      </c>
      <c r="P34" s="93">
        <f t="shared" si="1"/>
        <v>69504</v>
      </c>
    </row>
    <row r="35" spans="1:16" s="144" customFormat="1" ht="22.5" customHeight="1">
      <c r="A35" s="147" t="s">
        <v>375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3"/>
      <c r="O35" s="93"/>
      <c r="P35" s="93"/>
    </row>
    <row r="36" spans="1:16" s="148" customFormat="1" ht="15" customHeight="1">
      <c r="A36" s="145" t="s">
        <v>376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s="144" customFormat="1" ht="15" customHeight="1">
      <c r="A37" s="147" t="s">
        <v>788</v>
      </c>
      <c r="B37" s="91"/>
      <c r="C37" s="91"/>
      <c r="D37" s="91"/>
      <c r="E37" s="91"/>
      <c r="F37" s="91"/>
      <c r="G37" s="91"/>
      <c r="H37" s="91"/>
      <c r="I37" s="91"/>
      <c r="J37" s="91"/>
      <c r="K37" s="91">
        <v>248188</v>
      </c>
      <c r="L37" s="91">
        <v>255216</v>
      </c>
      <c r="M37" s="91">
        <v>131685</v>
      </c>
      <c r="N37" s="93">
        <f t="shared" si="1"/>
        <v>248188</v>
      </c>
      <c r="O37" s="93">
        <f t="shared" si="1"/>
        <v>255216</v>
      </c>
      <c r="P37" s="93">
        <f t="shared" si="1"/>
        <v>131685</v>
      </c>
    </row>
    <row r="38" spans="1:16" s="144" customFormat="1" ht="15" customHeight="1">
      <c r="A38" s="147" t="s">
        <v>146</v>
      </c>
      <c r="B38" s="91">
        <v>944</v>
      </c>
      <c r="C38" s="91">
        <v>944</v>
      </c>
      <c r="D38" s="91">
        <v>488</v>
      </c>
      <c r="E38" s="91"/>
      <c r="F38" s="91"/>
      <c r="G38" s="91"/>
      <c r="H38" s="91"/>
      <c r="I38" s="91"/>
      <c r="J38" s="91"/>
      <c r="K38" s="91"/>
      <c r="L38" s="91"/>
      <c r="M38" s="91"/>
      <c r="N38" s="93">
        <f t="shared" si="1"/>
        <v>944</v>
      </c>
      <c r="O38" s="93">
        <f t="shared" si="1"/>
        <v>944</v>
      </c>
      <c r="P38" s="93">
        <f t="shared" si="1"/>
        <v>488</v>
      </c>
    </row>
    <row r="39" spans="1:16" s="144" customFormat="1" ht="15" customHeight="1">
      <c r="A39" s="147" t="s">
        <v>627</v>
      </c>
      <c r="B39" s="91">
        <v>700</v>
      </c>
      <c r="C39" s="91">
        <v>700</v>
      </c>
      <c r="D39" s="91">
        <v>412</v>
      </c>
      <c r="E39" s="91"/>
      <c r="F39" s="91"/>
      <c r="G39" s="91"/>
      <c r="H39" s="91"/>
      <c r="I39" s="91"/>
      <c r="J39" s="91"/>
      <c r="K39" s="91"/>
      <c r="L39" s="91"/>
      <c r="M39" s="91"/>
      <c r="N39" s="93">
        <f t="shared" si="1"/>
        <v>700</v>
      </c>
      <c r="O39" s="93">
        <f t="shared" si="1"/>
        <v>700</v>
      </c>
      <c r="P39" s="93">
        <f t="shared" si="1"/>
        <v>412</v>
      </c>
    </row>
    <row r="40" spans="1:16" s="144" customFormat="1" ht="15" customHeight="1">
      <c r="A40" s="145" t="s">
        <v>377</v>
      </c>
      <c r="B40" s="93">
        <f>SUM(B37:B39)</f>
        <v>1644</v>
      </c>
      <c r="C40" s="93">
        <f>SUM(C37:C39)</f>
        <v>1644</v>
      </c>
      <c r="D40" s="93">
        <f>SUM(D37:D39)</f>
        <v>900</v>
      </c>
      <c r="E40" s="93"/>
      <c r="F40" s="93"/>
      <c r="G40" s="93"/>
      <c r="H40" s="93"/>
      <c r="I40" s="93"/>
      <c r="J40" s="93"/>
      <c r="K40" s="93">
        <f>SUM(K37:K39)</f>
        <v>248188</v>
      </c>
      <c r="L40" s="93">
        <f>SUM(L37:L39)</f>
        <v>255216</v>
      </c>
      <c r="M40" s="93">
        <f>SUM(M37:M39)</f>
        <v>131685</v>
      </c>
      <c r="N40" s="93">
        <f t="shared" si="1"/>
        <v>249832</v>
      </c>
      <c r="O40" s="93">
        <f t="shared" si="1"/>
        <v>256860</v>
      </c>
      <c r="P40" s="93">
        <f t="shared" si="1"/>
        <v>132585</v>
      </c>
    </row>
    <row r="41" spans="1:16" s="144" customFormat="1" ht="15" customHeight="1">
      <c r="A41" s="145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1:16" s="148" customFormat="1" ht="15" customHeight="1">
      <c r="A42" s="145" t="s">
        <v>378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1:16" s="144" customFormat="1" ht="15" customHeight="1">
      <c r="A43" s="147" t="s">
        <v>788</v>
      </c>
      <c r="B43" s="91"/>
      <c r="C43" s="91"/>
      <c r="D43" s="257"/>
      <c r="E43" s="91"/>
      <c r="F43" s="91"/>
      <c r="G43" s="91"/>
      <c r="H43" s="91"/>
      <c r="I43" s="91"/>
      <c r="J43" s="91"/>
      <c r="K43" s="91">
        <v>101613</v>
      </c>
      <c r="L43" s="91">
        <v>104666</v>
      </c>
      <c r="M43" s="91">
        <v>53537</v>
      </c>
      <c r="N43" s="93">
        <f t="shared" si="1"/>
        <v>101613</v>
      </c>
      <c r="O43" s="93">
        <f t="shared" si="1"/>
        <v>104666</v>
      </c>
      <c r="P43" s="93">
        <f t="shared" si="1"/>
        <v>53537</v>
      </c>
    </row>
    <row r="44" spans="1:16" s="144" customFormat="1" ht="15" customHeight="1">
      <c r="A44" s="147" t="s">
        <v>303</v>
      </c>
      <c r="B44" s="91"/>
      <c r="C44" s="91"/>
      <c r="D44" s="91">
        <v>42</v>
      </c>
      <c r="E44" s="91"/>
      <c r="F44" s="91"/>
      <c r="G44" s="91"/>
      <c r="H44" s="91"/>
      <c r="I44" s="91"/>
      <c r="J44" s="91"/>
      <c r="K44" s="91"/>
      <c r="L44" s="91"/>
      <c r="M44" s="91"/>
      <c r="N44" s="93">
        <f t="shared" si="1"/>
        <v>0</v>
      </c>
      <c r="O44" s="93">
        <f t="shared" si="1"/>
        <v>0</v>
      </c>
      <c r="P44" s="93">
        <f t="shared" si="1"/>
        <v>42</v>
      </c>
    </row>
    <row r="45" spans="1:16" s="144" customFormat="1" ht="15" customHeight="1">
      <c r="A45" s="145" t="s">
        <v>379</v>
      </c>
      <c r="B45" s="93"/>
      <c r="C45" s="93"/>
      <c r="D45" s="93">
        <f>SUM(D43:D44)</f>
        <v>42</v>
      </c>
      <c r="E45" s="93"/>
      <c r="F45" s="93"/>
      <c r="G45" s="93"/>
      <c r="H45" s="93"/>
      <c r="I45" s="93"/>
      <c r="J45" s="93"/>
      <c r="K45" s="93">
        <f aca="true" t="shared" si="4" ref="K45:P45">SUM(K43:K44)</f>
        <v>101613</v>
      </c>
      <c r="L45" s="93">
        <f t="shared" si="4"/>
        <v>104666</v>
      </c>
      <c r="M45" s="93">
        <f t="shared" si="4"/>
        <v>53537</v>
      </c>
      <c r="N45" s="93">
        <f t="shared" si="4"/>
        <v>101613</v>
      </c>
      <c r="O45" s="93">
        <f t="shared" si="4"/>
        <v>104666</v>
      </c>
      <c r="P45" s="93">
        <f t="shared" si="4"/>
        <v>53579</v>
      </c>
    </row>
    <row r="46" spans="1:16" s="144" customFormat="1" ht="15" customHeight="1">
      <c r="A46" s="145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1:16" s="148" customFormat="1" ht="15" customHeight="1">
      <c r="A47" s="145" t="s">
        <v>380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1:16" s="14" customFormat="1" ht="15" customHeight="1">
      <c r="A48" s="147" t="s">
        <v>788</v>
      </c>
      <c r="B48" s="91"/>
      <c r="C48" s="91"/>
      <c r="D48" s="91"/>
      <c r="E48" s="91"/>
      <c r="F48" s="91"/>
      <c r="G48" s="91"/>
      <c r="H48" s="91"/>
      <c r="I48" s="91"/>
      <c r="J48" s="91"/>
      <c r="K48" s="91">
        <v>110622</v>
      </c>
      <c r="L48" s="91">
        <v>114825</v>
      </c>
      <c r="M48" s="91">
        <v>53602</v>
      </c>
      <c r="N48" s="93">
        <f t="shared" si="1"/>
        <v>110622</v>
      </c>
      <c r="O48" s="93">
        <f t="shared" si="1"/>
        <v>114825</v>
      </c>
      <c r="P48" s="93">
        <f t="shared" si="1"/>
        <v>53602</v>
      </c>
    </row>
    <row r="49" spans="1:16" s="14" customFormat="1" ht="15" customHeight="1">
      <c r="A49" s="147" t="s">
        <v>785</v>
      </c>
      <c r="B49" s="91">
        <v>3200</v>
      </c>
      <c r="C49" s="91">
        <v>3200</v>
      </c>
      <c r="D49" s="91">
        <v>1840</v>
      </c>
      <c r="E49" s="91"/>
      <c r="F49" s="91"/>
      <c r="G49" s="91"/>
      <c r="H49" s="91"/>
      <c r="I49" s="91"/>
      <c r="J49" s="91"/>
      <c r="K49" s="91"/>
      <c r="L49" s="91"/>
      <c r="M49" s="91"/>
      <c r="N49" s="93">
        <f t="shared" si="1"/>
        <v>3200</v>
      </c>
      <c r="O49" s="93">
        <f t="shared" si="1"/>
        <v>3200</v>
      </c>
      <c r="P49" s="93">
        <f t="shared" si="1"/>
        <v>1840</v>
      </c>
    </row>
    <row r="50" spans="1:16" s="14" customFormat="1" ht="15" customHeight="1">
      <c r="A50" s="147" t="s">
        <v>381</v>
      </c>
      <c r="B50" s="91"/>
      <c r="C50" s="91"/>
      <c r="D50" s="91"/>
      <c r="E50" s="91"/>
      <c r="F50" s="91"/>
      <c r="G50" s="91"/>
      <c r="H50" s="91">
        <v>7800</v>
      </c>
      <c r="I50" s="91">
        <v>7800</v>
      </c>
      <c r="J50" s="91">
        <v>3937</v>
      </c>
      <c r="K50" s="91"/>
      <c r="L50" s="91"/>
      <c r="M50" s="91"/>
      <c r="N50" s="93">
        <f t="shared" si="1"/>
        <v>7800</v>
      </c>
      <c r="O50" s="93">
        <f t="shared" si="1"/>
        <v>7800</v>
      </c>
      <c r="P50" s="93">
        <f t="shared" si="1"/>
        <v>3937</v>
      </c>
    </row>
    <row r="51" spans="1:16" s="14" customFormat="1" ht="15" customHeight="1">
      <c r="A51" s="147" t="s">
        <v>382</v>
      </c>
      <c r="B51" s="91">
        <v>48295</v>
      </c>
      <c r="C51" s="91">
        <v>48295</v>
      </c>
      <c r="D51" s="91">
        <v>25611</v>
      </c>
      <c r="E51" s="91"/>
      <c r="F51" s="91"/>
      <c r="G51" s="91"/>
      <c r="H51" s="91"/>
      <c r="I51" s="91"/>
      <c r="J51" s="91">
        <v>500</v>
      </c>
      <c r="K51" s="91"/>
      <c r="L51" s="91"/>
      <c r="M51" s="91"/>
      <c r="N51" s="93">
        <f t="shared" si="1"/>
        <v>48295</v>
      </c>
      <c r="O51" s="93">
        <f t="shared" si="1"/>
        <v>48295</v>
      </c>
      <c r="P51" s="93">
        <f t="shared" si="1"/>
        <v>26111</v>
      </c>
    </row>
    <row r="52" spans="1:16" s="14" customFormat="1" ht="15" customHeight="1">
      <c r="A52" s="147" t="s">
        <v>628</v>
      </c>
      <c r="B52" s="91">
        <v>932</v>
      </c>
      <c r="C52" s="91">
        <v>932</v>
      </c>
      <c r="D52" s="91">
        <v>314</v>
      </c>
      <c r="E52" s="91"/>
      <c r="F52" s="91"/>
      <c r="G52" s="91"/>
      <c r="H52" s="91"/>
      <c r="I52" s="91"/>
      <c r="J52" s="91"/>
      <c r="K52" s="91"/>
      <c r="L52" s="91"/>
      <c r="M52" s="91"/>
      <c r="N52" s="93">
        <f t="shared" si="1"/>
        <v>932</v>
      </c>
      <c r="O52" s="93">
        <f t="shared" si="1"/>
        <v>932</v>
      </c>
      <c r="P52" s="93">
        <f t="shared" si="1"/>
        <v>314</v>
      </c>
    </row>
    <row r="53" spans="1:16" s="14" customFormat="1" ht="15" customHeight="1">
      <c r="A53" s="147" t="s">
        <v>368</v>
      </c>
      <c r="B53" s="91">
        <v>7120</v>
      </c>
      <c r="C53" s="91">
        <v>7120</v>
      </c>
      <c r="D53" s="91">
        <v>3533</v>
      </c>
      <c r="E53" s="91"/>
      <c r="F53" s="91"/>
      <c r="G53" s="91"/>
      <c r="H53" s="91"/>
      <c r="I53" s="91"/>
      <c r="J53" s="91"/>
      <c r="K53" s="91"/>
      <c r="L53" s="91"/>
      <c r="M53" s="91"/>
      <c r="N53" s="93">
        <f t="shared" si="1"/>
        <v>7120</v>
      </c>
      <c r="O53" s="93">
        <f t="shared" si="1"/>
        <v>7120</v>
      </c>
      <c r="P53" s="93">
        <f t="shared" si="1"/>
        <v>3533</v>
      </c>
    </row>
    <row r="54" spans="1:16" s="14" customFormat="1" ht="15" customHeight="1">
      <c r="A54" s="147" t="s">
        <v>629</v>
      </c>
      <c r="B54" s="91">
        <v>3200</v>
      </c>
      <c r="C54" s="91">
        <v>3200</v>
      </c>
      <c r="D54" s="91">
        <v>175</v>
      </c>
      <c r="E54" s="91"/>
      <c r="F54" s="91"/>
      <c r="G54" s="91"/>
      <c r="H54" s="91"/>
      <c r="I54" s="91"/>
      <c r="J54" s="91"/>
      <c r="K54" s="91"/>
      <c r="L54" s="91"/>
      <c r="M54" s="91"/>
      <c r="N54" s="93">
        <f t="shared" si="1"/>
        <v>3200</v>
      </c>
      <c r="O54" s="93">
        <f t="shared" si="1"/>
        <v>3200</v>
      </c>
      <c r="P54" s="93">
        <f t="shared" si="1"/>
        <v>175</v>
      </c>
    </row>
    <row r="55" spans="1:16" s="20" customFormat="1" ht="15" customHeight="1">
      <c r="A55" s="145" t="s">
        <v>383</v>
      </c>
      <c r="B55" s="93">
        <f>SUM(B48:B54)</f>
        <v>62747</v>
      </c>
      <c r="C55" s="93">
        <f>SUM(C48:C54)</f>
        <v>62747</v>
      </c>
      <c r="D55" s="93">
        <f>SUM(D48:D54)</f>
        <v>31473</v>
      </c>
      <c r="E55" s="93">
        <v>0</v>
      </c>
      <c r="F55" s="93"/>
      <c r="G55" s="93"/>
      <c r="H55" s="93">
        <f aca="true" t="shared" si="5" ref="H55:M55">SUM(H48:H54)</f>
        <v>7800</v>
      </c>
      <c r="I55" s="93">
        <f t="shared" si="5"/>
        <v>7800</v>
      </c>
      <c r="J55" s="93">
        <f t="shared" si="5"/>
        <v>4437</v>
      </c>
      <c r="K55" s="93">
        <f t="shared" si="5"/>
        <v>110622</v>
      </c>
      <c r="L55" s="93">
        <f t="shared" si="5"/>
        <v>114825</v>
      </c>
      <c r="M55" s="93">
        <f t="shared" si="5"/>
        <v>53602</v>
      </c>
      <c r="N55" s="93">
        <f t="shared" si="1"/>
        <v>181169</v>
      </c>
      <c r="O55" s="93">
        <f t="shared" si="1"/>
        <v>185372</v>
      </c>
      <c r="P55" s="93">
        <f t="shared" si="1"/>
        <v>89512</v>
      </c>
    </row>
    <row r="56" spans="1:16" s="20" customFormat="1" ht="15" customHeight="1">
      <c r="A56" s="145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1:16" s="148" customFormat="1" ht="15" customHeight="1">
      <c r="A57" s="145" t="s">
        <v>384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1:16" s="148" customFormat="1" ht="15" customHeight="1">
      <c r="A58" s="147" t="s">
        <v>385</v>
      </c>
      <c r="B58" s="93">
        <v>2235</v>
      </c>
      <c r="C58" s="93">
        <v>2235</v>
      </c>
      <c r="D58" s="93">
        <v>2016</v>
      </c>
      <c r="E58" s="93"/>
      <c r="F58" s="93"/>
      <c r="G58" s="93"/>
      <c r="H58" s="93">
        <v>3465</v>
      </c>
      <c r="I58" s="93">
        <v>3465</v>
      </c>
      <c r="J58" s="93"/>
      <c r="K58" s="93"/>
      <c r="L58" s="93"/>
      <c r="M58" s="93"/>
      <c r="N58" s="93">
        <f t="shared" si="1"/>
        <v>5700</v>
      </c>
      <c r="O58" s="93">
        <f t="shared" si="1"/>
        <v>5700</v>
      </c>
      <c r="P58" s="93">
        <f t="shared" si="1"/>
        <v>2016</v>
      </c>
    </row>
    <row r="59" spans="1:16" s="148" customFormat="1" ht="15" customHeight="1">
      <c r="A59" s="147" t="s">
        <v>386</v>
      </c>
      <c r="B59" s="91">
        <v>8300</v>
      </c>
      <c r="C59" s="91">
        <v>8300</v>
      </c>
      <c r="D59" s="91">
        <v>5318</v>
      </c>
      <c r="E59" s="93"/>
      <c r="F59" s="93"/>
      <c r="G59" s="93"/>
      <c r="H59" s="91">
        <v>2140</v>
      </c>
      <c r="I59" s="91">
        <v>2140</v>
      </c>
      <c r="J59" s="91">
        <v>717</v>
      </c>
      <c r="K59" s="93"/>
      <c r="L59" s="93"/>
      <c r="M59" s="93"/>
      <c r="N59" s="93">
        <f t="shared" si="1"/>
        <v>10440</v>
      </c>
      <c r="O59" s="93">
        <f t="shared" si="1"/>
        <v>10440</v>
      </c>
      <c r="P59" s="93">
        <f t="shared" si="1"/>
        <v>6035</v>
      </c>
    </row>
    <row r="60" spans="1:16" s="148" customFormat="1" ht="15" customHeight="1">
      <c r="A60" s="147" t="s">
        <v>387</v>
      </c>
      <c r="B60" s="91">
        <v>200</v>
      </c>
      <c r="C60" s="91">
        <v>200</v>
      </c>
      <c r="D60" s="91">
        <v>94</v>
      </c>
      <c r="E60" s="93"/>
      <c r="F60" s="93"/>
      <c r="G60" s="93"/>
      <c r="H60" s="93"/>
      <c r="I60" s="93"/>
      <c r="J60" s="93"/>
      <c r="K60" s="93"/>
      <c r="L60" s="93"/>
      <c r="M60" s="93"/>
      <c r="N60" s="93">
        <f t="shared" si="1"/>
        <v>200</v>
      </c>
      <c r="O60" s="93">
        <f t="shared" si="1"/>
        <v>200</v>
      </c>
      <c r="P60" s="93">
        <f t="shared" si="1"/>
        <v>94</v>
      </c>
    </row>
    <row r="61" spans="1:16" s="144" customFormat="1" ht="15" customHeight="1">
      <c r="A61" s="147" t="s">
        <v>788</v>
      </c>
      <c r="B61" s="91"/>
      <c r="C61" s="91"/>
      <c r="D61" s="91"/>
      <c r="E61" s="91"/>
      <c r="F61" s="91"/>
      <c r="G61" s="91"/>
      <c r="H61" s="91"/>
      <c r="I61" s="91"/>
      <c r="J61" s="91"/>
      <c r="K61" s="91">
        <v>58587</v>
      </c>
      <c r="L61" s="91">
        <v>61052</v>
      </c>
      <c r="M61" s="91">
        <v>27459</v>
      </c>
      <c r="N61" s="93">
        <f t="shared" si="1"/>
        <v>58587</v>
      </c>
      <c r="O61" s="93">
        <f t="shared" si="1"/>
        <v>61052</v>
      </c>
      <c r="P61" s="93">
        <f t="shared" si="1"/>
        <v>27459</v>
      </c>
    </row>
    <row r="62" spans="1:16" s="144" customFormat="1" ht="15" customHeight="1">
      <c r="A62" s="145" t="s">
        <v>388</v>
      </c>
      <c r="B62" s="93">
        <f>SUM(B58:B61)</f>
        <v>10735</v>
      </c>
      <c r="C62" s="93">
        <f>SUM(C58:C61)</f>
        <v>10735</v>
      </c>
      <c r="D62" s="93">
        <f>SUM(D58:D61)</f>
        <v>7428</v>
      </c>
      <c r="E62" s="93">
        <f>SUM(E58:E61)</f>
        <v>0</v>
      </c>
      <c r="F62" s="93"/>
      <c r="G62" s="93"/>
      <c r="H62" s="93">
        <f aca="true" t="shared" si="6" ref="H62:M62">SUM(H58:H61)</f>
        <v>5605</v>
      </c>
      <c r="I62" s="93">
        <f t="shared" si="6"/>
        <v>5605</v>
      </c>
      <c r="J62" s="93">
        <f t="shared" si="6"/>
        <v>717</v>
      </c>
      <c r="K62" s="93">
        <f t="shared" si="6"/>
        <v>58587</v>
      </c>
      <c r="L62" s="93">
        <f t="shared" si="6"/>
        <v>61052</v>
      </c>
      <c r="M62" s="93">
        <f t="shared" si="6"/>
        <v>27459</v>
      </c>
      <c r="N62" s="93">
        <f t="shared" si="1"/>
        <v>74927</v>
      </c>
      <c r="O62" s="93">
        <f t="shared" si="1"/>
        <v>77392</v>
      </c>
      <c r="P62" s="93">
        <f t="shared" si="1"/>
        <v>35604</v>
      </c>
    </row>
    <row r="63" spans="1:16" s="20" customFormat="1" ht="15" customHeight="1">
      <c r="A63" s="145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1:16" s="20" customFormat="1" ht="15" customHeight="1">
      <c r="A64" s="145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1:16" s="144" customFormat="1" ht="15" customHeight="1">
      <c r="A65" s="145" t="s">
        <v>389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1:16" s="144" customFormat="1" ht="15" customHeight="1">
      <c r="A66" s="145" t="s">
        <v>390</v>
      </c>
      <c r="B66" s="93">
        <f>B27+B34+B40+B55+B62</f>
        <v>136675</v>
      </c>
      <c r="C66" s="93">
        <f>C27+C34+C40+C55+C62</f>
        <v>182675</v>
      </c>
      <c r="D66" s="93">
        <f>D27+D34+D40+D45+D55+D62</f>
        <v>101763</v>
      </c>
      <c r="E66" s="93">
        <v>0</v>
      </c>
      <c r="F66" s="93"/>
      <c r="G66" s="93"/>
      <c r="H66" s="93">
        <f>H27+H34+H40+H55+H62</f>
        <v>21342</v>
      </c>
      <c r="I66" s="93">
        <f>I27+I34+I40+I55+I62</f>
        <v>21342</v>
      </c>
      <c r="J66" s="93">
        <f>J27+J34+J40+J55+J62</f>
        <v>9236</v>
      </c>
      <c r="K66" s="93">
        <f>K27+K34+K40+K45+K55+K62</f>
        <v>888043</v>
      </c>
      <c r="L66" s="93">
        <f>L27+L34+L40+L45+L55+L62</f>
        <v>890285</v>
      </c>
      <c r="M66" s="93">
        <f>M27+M34+M40+M45+M55+M62</f>
        <v>437116</v>
      </c>
      <c r="N66" s="93">
        <f t="shared" si="1"/>
        <v>1046060</v>
      </c>
      <c r="O66" s="93">
        <f t="shared" si="1"/>
        <v>1094302</v>
      </c>
      <c r="P66" s="93">
        <f t="shared" si="1"/>
        <v>548115</v>
      </c>
    </row>
    <row r="67" spans="1:16" s="144" customFormat="1" ht="15" customHeight="1">
      <c r="A67" s="145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s="144" customFormat="1" ht="15" customHeight="1">
      <c r="A68" s="147" t="s">
        <v>391</v>
      </c>
      <c r="B68" s="91">
        <v>0</v>
      </c>
      <c r="C68" s="91"/>
      <c r="D68" s="91"/>
      <c r="E68" s="91">
        <v>0</v>
      </c>
      <c r="F68" s="91"/>
      <c r="G68" s="91"/>
      <c r="H68" s="91">
        <v>0</v>
      </c>
      <c r="I68" s="91"/>
      <c r="J68" s="91"/>
      <c r="K68" s="91">
        <f>K66*-1</f>
        <v>-888043</v>
      </c>
      <c r="L68" s="91">
        <f>L66*-1</f>
        <v>-890285</v>
      </c>
      <c r="M68" s="91">
        <f>M66*-1</f>
        <v>-437116</v>
      </c>
      <c r="N68" s="93">
        <f t="shared" si="1"/>
        <v>-888043</v>
      </c>
      <c r="O68" s="93">
        <f t="shared" si="1"/>
        <v>-890285</v>
      </c>
      <c r="P68" s="93">
        <f t="shared" si="1"/>
        <v>-437116</v>
      </c>
    </row>
    <row r="69" spans="1:16" s="144" customFormat="1" ht="15" customHeight="1">
      <c r="A69" s="145" t="s">
        <v>392</v>
      </c>
      <c r="B69" s="93">
        <f>SUM(B66:B68)</f>
        <v>136675</v>
      </c>
      <c r="C69" s="93">
        <f>SUM(C66:C68)</f>
        <v>182675</v>
      </c>
      <c r="D69" s="93">
        <f>SUM(D66:D68)</f>
        <v>101763</v>
      </c>
      <c r="E69" s="93">
        <f>SUM(E66:E68)</f>
        <v>0</v>
      </c>
      <c r="F69" s="93"/>
      <c r="G69" s="93"/>
      <c r="H69" s="93">
        <f aca="true" t="shared" si="7" ref="H69:M69">SUM(H66:H68)</f>
        <v>21342</v>
      </c>
      <c r="I69" s="93">
        <f t="shared" si="7"/>
        <v>21342</v>
      </c>
      <c r="J69" s="93">
        <f t="shared" si="7"/>
        <v>9236</v>
      </c>
      <c r="K69" s="93">
        <f t="shared" si="7"/>
        <v>0</v>
      </c>
      <c r="L69" s="93">
        <f t="shared" si="7"/>
        <v>0</v>
      </c>
      <c r="M69" s="93">
        <f t="shared" si="7"/>
        <v>0</v>
      </c>
      <c r="N69" s="93">
        <f t="shared" si="1"/>
        <v>158017</v>
      </c>
      <c r="O69" s="93">
        <f t="shared" si="1"/>
        <v>204017</v>
      </c>
      <c r="P69" s="93">
        <f t="shared" si="1"/>
        <v>110999</v>
      </c>
    </row>
    <row r="70" spans="2:15" ht="15" customHeight="1"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</row>
    <row r="71" spans="2:15" ht="15" customHeight="1"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</row>
    <row r="72" spans="2:15" ht="15" customHeight="1"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</row>
    <row r="73" spans="2:15" ht="15" customHeight="1"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</row>
    <row r="74" spans="2:15" ht="15" customHeight="1"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</row>
    <row r="75" spans="2:15" ht="15" customHeight="1"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</row>
    <row r="76" spans="2:15" ht="15" customHeight="1"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</row>
    <row r="77" spans="1:15" ht="15" customHeight="1">
      <c r="A77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</row>
    <row r="78" spans="1:15" ht="15" customHeight="1">
      <c r="A78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</row>
    <row r="79" spans="1:15" ht="15" customHeight="1">
      <c r="A7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</row>
    <row r="80" spans="1:15" ht="15" customHeight="1">
      <c r="A80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</row>
    <row r="81" spans="1:15" ht="15" customHeight="1">
      <c r="A81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</row>
    <row r="82" spans="1:15" ht="15" customHeight="1">
      <c r="A82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</row>
    <row r="83" spans="1:15" ht="15" customHeight="1">
      <c r="A83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</row>
    <row r="84" spans="1:15" ht="15" customHeight="1">
      <c r="A84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</row>
    <row r="85" spans="1:15" ht="15" customHeight="1">
      <c r="A85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</row>
    <row r="86" spans="1:15" ht="15" customHeight="1">
      <c r="A86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</row>
    <row r="87" spans="1:15" ht="15" customHeight="1">
      <c r="A87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</row>
    <row r="88" spans="1:15" ht="15" customHeight="1">
      <c r="A88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</row>
    <row r="89" spans="1:15" ht="15" customHeight="1">
      <c r="A8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</row>
    <row r="90" spans="1:15" ht="15" customHeight="1">
      <c r="A90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</row>
    <row r="91" spans="1:15" ht="15" customHeight="1">
      <c r="A91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</row>
    <row r="92" spans="1:15" ht="15" customHeight="1">
      <c r="A92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</row>
    <row r="93" spans="1:15" ht="15" customHeight="1">
      <c r="A93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</row>
    <row r="94" spans="1:15" ht="15" customHeight="1">
      <c r="A94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</row>
    <row r="95" spans="1:15" ht="15" customHeight="1">
      <c r="A95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</row>
    <row r="96" spans="1:15" ht="15" customHeight="1">
      <c r="A96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</row>
    <row r="97" spans="1:15" ht="15" customHeight="1">
      <c r="A97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</row>
    <row r="98" spans="1:15" ht="15" customHeight="1">
      <c r="A98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</row>
    <row r="99" spans="1:15" ht="15" customHeight="1">
      <c r="A9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</row>
    <row r="100" spans="1:15" ht="15" customHeight="1">
      <c r="A100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</row>
    <row r="101" spans="1:15" ht="15" customHeight="1">
      <c r="A101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</row>
    <row r="102" spans="1:15" ht="15" customHeight="1">
      <c r="A102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</row>
    <row r="103" spans="1:15" ht="15" customHeight="1">
      <c r="A103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</row>
    <row r="104" spans="1:15" ht="15" customHeight="1">
      <c r="A104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</row>
    <row r="105" spans="1:15" ht="15" customHeight="1">
      <c r="A105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</row>
    <row r="106" spans="1:15" ht="15" customHeight="1">
      <c r="A106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</row>
    <row r="107" spans="1:15" ht="15" customHeight="1">
      <c r="A107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</row>
    <row r="108" spans="1:15" ht="15" customHeight="1">
      <c r="A108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</row>
    <row r="109" spans="1:15" ht="15" customHeight="1">
      <c r="A10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</row>
    <row r="110" spans="1:15" ht="15" customHeight="1">
      <c r="A110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</row>
    <row r="111" spans="1:15" ht="15" customHeight="1">
      <c r="A111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</row>
    <row r="112" spans="1:15" ht="15" customHeight="1">
      <c r="A112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</row>
    <row r="113" spans="1:15" ht="15" customHeight="1">
      <c r="A113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</row>
    <row r="114" spans="1:15" ht="15" customHeight="1">
      <c r="A114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</row>
    <row r="115" spans="1:15" ht="15" customHeight="1">
      <c r="A115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</row>
    <row r="116" spans="1:15" ht="15" customHeight="1">
      <c r="A116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</row>
    <row r="117" spans="1:15" ht="15" customHeight="1">
      <c r="A117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</row>
    <row r="118" spans="1:15" ht="15" customHeight="1">
      <c r="A118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</row>
    <row r="119" spans="1:15" ht="15" customHeight="1">
      <c r="A119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</row>
    <row r="120" spans="1:15" ht="15" customHeight="1">
      <c r="A120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</row>
    <row r="121" spans="1:15" ht="15" customHeight="1">
      <c r="A121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</row>
    <row r="122" spans="1:15" ht="15" customHeight="1">
      <c r="A122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</row>
    <row r="123" spans="1:15" ht="15" customHeight="1">
      <c r="A123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</row>
    <row r="124" spans="1:15" ht="15" customHeight="1">
      <c r="A124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</row>
  </sheetData>
  <mergeCells count="11">
    <mergeCell ref="H8:J8"/>
    <mergeCell ref="K1:P1"/>
    <mergeCell ref="K8:M8"/>
    <mergeCell ref="N8:P8"/>
    <mergeCell ref="A2:P2"/>
    <mergeCell ref="A3:P3"/>
    <mergeCell ref="A4:P4"/>
    <mergeCell ref="A5:P5"/>
    <mergeCell ref="A8:A9"/>
    <mergeCell ref="B8:D8"/>
    <mergeCell ref="E8:G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2009-08-27T08:58:48Z</cp:lastPrinted>
  <dcterms:created xsi:type="dcterms:W3CDTF">2007-01-15T16:24:15Z</dcterms:created>
  <dcterms:modified xsi:type="dcterms:W3CDTF">2009-08-27T11:28:56Z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