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15" activeTab="25"/>
  </bookViews>
  <sheets>
    <sheet name="m-önk" sheetId="1" r:id="rId1"/>
    <sheet name="m-főbb jogcím" sheetId="2" r:id="rId2"/>
    <sheet name="felh. bev. int" sheetId="3" r:id="rId3"/>
    <sheet name="felh. bev." sheetId="4" r:id="rId4"/>
    <sheet name="műk.bev. int." sheetId="5" r:id="rId5"/>
    <sheet name="m.c.bev PH szf." sheetId="6" r:id="rId6"/>
    <sheet name="sajátos műk.bev" sheetId="7" r:id="rId7"/>
    <sheet name="tám, végl. pe.átv" sheetId="8" r:id="rId8"/>
    <sheet name="Gamesz műk bev szf" sheetId="9" r:id="rId9"/>
    <sheet name="felh. kiad. int." sheetId="10" r:id="rId10"/>
    <sheet name="felhalm. kiad." sheetId="11" r:id="rId11"/>
    <sheet name="műk. és egéb kiad. int." sheetId="12" r:id="rId12"/>
    <sheet name="Gamesz műk.kiad.szf" sheetId="13" r:id="rId13"/>
    <sheet name="m.c.kiad. PH szf." sheetId="14" r:id="rId14"/>
    <sheet name="mc. pe. átad" sheetId="15" r:id="rId15"/>
    <sheet name="tartalék" sheetId="16" r:id="rId16"/>
    <sheet name="m-ph" sheetId="17" r:id="rId17"/>
    <sheet name="int-összesen" sheetId="18" r:id="rId18"/>
    <sheet name="m-gamesz " sheetId="19" r:id="rId19"/>
    <sheet name="m-Bibó " sheetId="20" r:id="rId20"/>
    <sheet name="m-Illyés " sheetId="21" r:id="rId21"/>
    <sheet name="m-ovoda " sheetId="22" r:id="rId22"/>
    <sheet name="m-Teréz A " sheetId="23" r:id="rId23"/>
    <sheet name="m-Festetics" sheetId="24" r:id="rId24"/>
    <sheet name="int.tám" sheetId="25" r:id="rId25"/>
    <sheet name="pályázat" sheetId="26" r:id="rId26"/>
  </sheets>
  <definedNames>
    <definedName name="_xlnm.Print_Titles" localSheetId="3">'felh. bev.'!$7:$7</definedName>
    <definedName name="_xlnm.Print_Titles" localSheetId="10">'felhalm. kiad.'!$7:$8</definedName>
    <definedName name="_xlnm.Print_Titles" localSheetId="8">'Gamesz műk bev szf'!$9:$10</definedName>
    <definedName name="_xlnm.Print_Titles" localSheetId="12">'Gamesz műk.kiad.szf'!$7:$8</definedName>
    <definedName name="_xlnm.Print_Titles" localSheetId="14">'mc. pe. átad'!$8:$8</definedName>
    <definedName name="_xlnm.Print_Titles" localSheetId="16">'m-ph'!$8:$9</definedName>
    <definedName name="_xlnm.Print_Titles" localSheetId="25">'pályázat'!$6:$7</definedName>
    <definedName name="_xlnm.Print_Titles" localSheetId="7">'tám, végl. pe.átv'!$7:$7</definedName>
  </definedNames>
  <calcPr fullCalcOnLoad="1"/>
</workbook>
</file>

<file path=xl/sharedStrings.xml><?xml version="1.0" encoding="utf-8"?>
<sst xmlns="http://schemas.openxmlformats.org/spreadsheetml/2006/main" count="1916" uniqueCount="1027">
  <si>
    <t xml:space="preserve">          a.) Tárgyi eszközök, immateriális javak értékesítése</t>
  </si>
  <si>
    <t>72.</t>
  </si>
  <si>
    <t>73.</t>
  </si>
  <si>
    <t>74.</t>
  </si>
  <si>
    <t>75.</t>
  </si>
  <si>
    <t>76.</t>
  </si>
  <si>
    <t>77.</t>
  </si>
  <si>
    <t>78.</t>
  </si>
  <si>
    <t>79.</t>
  </si>
  <si>
    <t>Szabad Zöldek Egyesülete (Nagykanizsa)</t>
  </si>
  <si>
    <t>ÁHT-n kívüli működési célú  pénzeszköz-átvétel</t>
  </si>
  <si>
    <t>ÁHT-n kívüli működési c. pénzeszköz átvétel</t>
  </si>
  <si>
    <t>ÁHT-n kívüli működési c. pénzeszköz átvétel ö: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</si>
  <si>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</si>
  <si>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</si>
  <si>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</si>
  <si>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</si>
  <si>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</si>
  <si>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</si>
  <si>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</si>
  <si>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</si>
  <si>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</si>
  <si>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</si>
  <si>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</si>
  <si>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</si>
  <si>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</si>
  <si>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</si>
  <si>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Támogatás értékű bevétel</t>
  </si>
  <si>
    <t>Polgármesteri Hivatal támogatás értékű bevétel ö.:</t>
  </si>
  <si>
    <t>Polgármesteri  Hivatal működési célú pénzeszköz-átvétel ö.:</t>
  </si>
  <si>
    <t>GAMESZ:</t>
  </si>
  <si>
    <t>Munkaügyi Kp. (közhasznú munka tám.)</t>
  </si>
  <si>
    <t>Bibó István AGSZ</t>
  </si>
  <si>
    <t>Pénzügyi mérlege (e Ft)</t>
  </si>
  <si>
    <t xml:space="preserve">BEVÉTELEK    </t>
  </si>
  <si>
    <t>1. Felhalmozási bevétel</t>
  </si>
  <si>
    <t>a.) Tárgyi eszközök ért., immateriális javak ért.</t>
  </si>
  <si>
    <t>b.) Támogatás, végleges pénzeszköz átvétel felhalmozásra</t>
  </si>
  <si>
    <t xml:space="preserve">    b/1. Támogatás értékű felhalmozási pénzeszköz-átvétel</t>
  </si>
  <si>
    <t xml:space="preserve">    b/2. ÁHT-n kívüli felhalmozási pénzeszköz-átvétel</t>
  </si>
  <si>
    <t xml:space="preserve">    b/3. Támogatás felügyeleti szervtől</t>
  </si>
  <si>
    <t>Felhalmozási pénzforgalmi bevétel összesen:</t>
  </si>
  <si>
    <t>c.) Pénzforgalom nélküli bevételek</t>
  </si>
  <si>
    <t xml:space="preserve">     Fejlesztési célú pénzmaradvány</t>
  </si>
  <si>
    <t>Hévíz gyógyhely városközpont rehabilitációja megvalósíthatósági tanulmányterv</t>
  </si>
  <si>
    <t>Orvosi rendelő akadálymentesítése</t>
  </si>
  <si>
    <t>Települési Környezetvédelmi program és Helyi Hulladékgazd. terv felülvizsgálata</t>
  </si>
  <si>
    <t>Közvilágítás bővítése: Dombi sétány, Martinovics u., Petőfi u-ból induló lépcsősor, Budai Nagy Antal u.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</si>
  <si>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</si>
  <si>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</si>
  <si>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</si>
  <si>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</si>
  <si>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</si>
  <si>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</si>
  <si>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</si>
  <si>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</si>
  <si>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</si>
  <si>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</si>
  <si>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</si>
  <si>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</si>
  <si>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</si>
  <si>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</si>
  <si>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</si>
  <si>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</si>
  <si>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</si>
  <si>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</si>
  <si>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 xml:space="preserve">    1. Támogatás értékű működési bevétel</t>
  </si>
  <si>
    <t xml:space="preserve">               Ebből: társadalombiztosítási alapból átvett pénzeszköz</t>
  </si>
  <si>
    <t xml:space="preserve">    2. Támogatás értékű felhalmozási bevétel</t>
  </si>
  <si>
    <t xml:space="preserve">          d.) Központosított állami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</si>
  <si>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</si>
  <si>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</si>
  <si>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</si>
  <si>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 xml:space="preserve">          h.) Pénzforgalom nélküli bevétel, felhalmozási pénzmaradvány</t>
  </si>
  <si>
    <t>Er. ei.</t>
  </si>
  <si>
    <t>Mód. ei.</t>
  </si>
  <si>
    <t>I.      Polgármesteri hiv.</t>
  </si>
  <si>
    <t>2009. évi er. ei.</t>
  </si>
  <si>
    <t>Telj. %.</t>
  </si>
  <si>
    <t>Brunszvik T.N.O.Ó Egregy infrastruktúra fejl. Önkorm. Min.</t>
  </si>
  <si>
    <t>Központosított állami támogatás összesen:</t>
  </si>
  <si>
    <t>Támogatás értékű felhalmozási pénzeszköz átvétel felújításra</t>
  </si>
  <si>
    <t>Tám. ért. felhalmozási pénzeszk. átvétel felújításra össz.:</t>
  </si>
  <si>
    <t>Támogatás értékű felhalmozási pénzeszköz átvétel beruházásra</t>
  </si>
  <si>
    <t>Polgármesteri  Hivatal szervezetfejlesztése (ÁROP 1.2.A/2-2008.)</t>
  </si>
  <si>
    <t>Tám. ért. felhalmozási pénzeszköz átvétel beruházásra össz.:</t>
  </si>
  <si>
    <t>II/5. Teréz Anya Szoc. Integrált Int-</t>
  </si>
  <si>
    <t>II/6. Gróf I. Festetics Gy. Műv. Kp.</t>
  </si>
  <si>
    <t>II/4. Brunszvik T. N. O. Óvoda</t>
  </si>
  <si>
    <t>Működési célú és egyéb bev. összesen:</t>
  </si>
  <si>
    <t>EU parlamenti választás</t>
  </si>
  <si>
    <t xml:space="preserve">   Központosított állami támogatás</t>
  </si>
  <si>
    <t>Óvodai nevelés</t>
  </si>
  <si>
    <t>Általános iskolai oktatás, nevelés</t>
  </si>
  <si>
    <t>Önk.-i Min. Magyar Borok Ünnepnapjai Hévízen és kistérségében</t>
  </si>
  <si>
    <t xml:space="preserve">       Luxusadó</t>
  </si>
  <si>
    <t>Ált. iskolai nappali rendszerű nev., oktatás</t>
  </si>
  <si>
    <t>Pénzeszköz átadás összevontan</t>
  </si>
  <si>
    <t>Felújításra</t>
  </si>
  <si>
    <t>Beruházásra</t>
  </si>
  <si>
    <t>II/3.  Illyés Gyula Ált. és Műv. I.</t>
  </si>
  <si>
    <t>II/5.  Teréz A. Szoc. Integr. Int.</t>
  </si>
  <si>
    <t>II/6.  Gróf I. Festetics Gy. Műv. Kp.</t>
  </si>
  <si>
    <t>Brunszvik T. Napközi O. Óvoda Egregyi u. épület infrastruktúra fejl. (tetőfelújítás, szigetelés)</t>
  </si>
  <si>
    <t>3.) Finanszírozási műveletek</t>
  </si>
  <si>
    <t>4.) Pénzforgalom nélküli kiadás (tartalék)</t>
  </si>
  <si>
    <t>5.) Függő kiadás</t>
  </si>
  <si>
    <t>Szabó L.  utca, Vajda Á. utca felújításának terv., kivit.  (1+1 Ft pályázat)</t>
  </si>
  <si>
    <t>Polgármesteri Hivatal szervezetfejlesztéséhez szükséges szoftver</t>
  </si>
  <si>
    <t>Hévíz gyógyhely városközpont rehabilitációja</t>
  </si>
  <si>
    <t>Babócsay utcai szennyvíz csatorna építés</t>
  </si>
  <si>
    <t>Légkondicionáló berendezés (rendszergazda)</t>
  </si>
  <si>
    <t>Okmányirodai beléptető rendszer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</si>
  <si>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</si>
  <si>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</si>
  <si>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</si>
  <si>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Polgár Város Polgármesteri Hivatal felújításra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</si>
  <si>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</si>
  <si>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</si>
  <si>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</si>
  <si>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Felhalmozási kölcsön nyújtása összesen:</t>
  </si>
  <si>
    <t>Parkolási szoftver</t>
  </si>
  <si>
    <t>Fénymásoló beszerzés</t>
  </si>
  <si>
    <t>Támogatás értékű pénzeszköz átadás:</t>
  </si>
  <si>
    <t xml:space="preserve">Önkormányzati felhalmozási kiadások mindösszesen: </t>
  </si>
  <si>
    <t>Eredeti előirányzat</t>
  </si>
  <si>
    <t>Nettó</t>
  </si>
  <si>
    <t>Áfa</t>
  </si>
  <si>
    <t>Bruttó</t>
  </si>
  <si>
    <t>Módosított előirányzat</t>
  </si>
  <si>
    <t>II/3. Illyés Gy. Ált. és Műv. I.</t>
  </si>
  <si>
    <t>II/4. Brunszvik T.N.O.Ó.</t>
  </si>
  <si>
    <t>II/5. Teréz A. Szoc. Integr. Int.</t>
  </si>
  <si>
    <t>II/6. Gróf I. Festetics Gy.M.Kp.</t>
  </si>
  <si>
    <t>Működési c. kiadások össz.:</t>
  </si>
  <si>
    <t>EU parlamenti választások</t>
  </si>
  <si>
    <t>Könyv és zenemű kiadás</t>
  </si>
  <si>
    <t>Általános iskolai oktatás, nev.</t>
  </si>
  <si>
    <t>Gimnáziumi oktatás, nev.</t>
  </si>
  <si>
    <t>Támogatás értékű és ÁHT-n kívüli működési pénzeszköz-átadás keretének felosztása</t>
  </si>
  <si>
    <t>Bursa Hungarica ösztöndíj 178/2008.(XI.19.) KT. hat.</t>
  </si>
  <si>
    <t>Balatoni Isover Vívóklub (Keszthely)</t>
  </si>
  <si>
    <t>1/d/2. számú melléklet</t>
  </si>
  <si>
    <t>Következő képviselő-testületi ülésen felosztható keret</t>
  </si>
  <si>
    <t>Hévízen és kistérségében a Reneszánsz év jegyében 2008. év</t>
  </si>
  <si>
    <t>Támogatás értékű műk. célú pénzeszk. átadás mindösszesen:</t>
  </si>
  <si>
    <t>Támogatás értékű és ÁHT-n kívüli m. c. pe. átadás mindösszesen:</t>
  </si>
  <si>
    <t>1/d/3. számú melléklet</t>
  </si>
  <si>
    <t xml:space="preserve">          g.) Pénzforgalom nélküli bev., felhalm.-i pénzmaradvány</t>
  </si>
  <si>
    <t>Illyés Gyula Ált. és Műv. Isk.</t>
  </si>
  <si>
    <t>Brunszvik T. Napközi Otth. Ó.</t>
  </si>
  <si>
    <t>Teréz Anya Szoc. Integr. Int.</t>
  </si>
  <si>
    <t xml:space="preserve">Er. ei. </t>
  </si>
  <si>
    <t>Hévíz Város Önkormányzata által a 2009. évben benyújtott, valamint a 2009. évet érintő folyamatban lévő pályázatok alakulása</t>
  </si>
  <si>
    <t>Átutalás időpontja</t>
  </si>
  <si>
    <t>ÁROP-1.A.2/A-2008-0147</t>
  </si>
  <si>
    <t>Pozitív előzetes pályázati döntés</t>
  </si>
  <si>
    <t>Egészségügyi minisztérium</t>
  </si>
  <si>
    <t>333/2009-0017 NÜF</t>
  </si>
  <si>
    <t xml:space="preserve">Kistelepülésen lakók komplex népegészségügyi szűrés elősegítése </t>
  </si>
  <si>
    <t>Kistelepülésen lakók komplex népegészségügyi szűrés elősegítése</t>
  </si>
  <si>
    <t>333-157/2009-001 NÜF</t>
  </si>
  <si>
    <t>Polgármestei Hivatal összesen: (2007-2008.)</t>
  </si>
  <si>
    <t>2009. évben benyújtott pályázatok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</si>
  <si>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</si>
  <si>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</si>
  <si>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</si>
  <si>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</si>
  <si>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</si>
  <si>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Nem nyert</t>
  </si>
  <si>
    <t>4/2009. (I. 29.) KT. hat.</t>
  </si>
  <si>
    <t>TÁMOP 3.1.4/08/02.-2009-0134</t>
  </si>
  <si>
    <t>Kompetencia alapú oktatás egyenlő hozzáférés</t>
  </si>
  <si>
    <t>Brunszvik Teréz N. O. Óvoda (egregyi sugárúti telephely) Illyés Gyula Ált. és Műv. Isk., Bibó István AGSZ</t>
  </si>
  <si>
    <t>Ny-dunántúli Regionális Fejl. Tanács</t>
  </si>
  <si>
    <t>116/2009.(V.26.) KT. hat.</t>
  </si>
  <si>
    <t>TEUT 2009.</t>
  </si>
  <si>
    <t>Útburkolat korszerűsítés</t>
  </si>
  <si>
    <t>Szabó L., Vajda Á. u. útburkolat felújítás</t>
  </si>
  <si>
    <t>Bibó István Alternatív Gimnázium és Szakközépiskola:</t>
  </si>
  <si>
    <t>Pro Progressio Alapítvány</t>
  </si>
  <si>
    <t>Zala Megyei Közoktatási Közalapítvány</t>
  </si>
  <si>
    <t>Természettudományi ismeretek oktatásának támogatása</t>
  </si>
  <si>
    <t>Nevelés-oktatás hatékonyságának növelése, tartalmi gazdagításának támogatása</t>
  </si>
  <si>
    <t>Természet tudományos tantárgyakhoz kapcsolódó eszközök fejlesztése, és ezen tantárgyak megkedveltetése a diákokkal</t>
  </si>
  <si>
    <t>Bibó István Alternatív Gimnázium és Szakközépiskola összesen:</t>
  </si>
  <si>
    <t>Luxusadó</t>
  </si>
  <si>
    <t>Nem  nyert</t>
  </si>
  <si>
    <t>Közoktatási intézmények infrastruktúra fejlesztése</t>
  </si>
  <si>
    <t>Brunszvik Teréz N. O. Óvoda - Egregyi telephely</t>
  </si>
  <si>
    <t>Helyi Önkormányzatok fenntartásában lévő sportlétesítmények felújítása</t>
  </si>
  <si>
    <t>Tornacsarnok vizes és nem vizes helyiségeinek felújítása</t>
  </si>
  <si>
    <t>117/2009.(V.26.) KT hat.</t>
  </si>
  <si>
    <t>CÉDE 2009.</t>
  </si>
  <si>
    <t>Játszótér korszerűsítés</t>
  </si>
  <si>
    <t>Zrínyi utcai játszótér felújítás</t>
  </si>
  <si>
    <t>beruházás előirányzat</t>
  </si>
  <si>
    <t>Sajátos nev.ig.gyermekekkel, tanulókkal foglalkozó gyógypedagógiai pótlékra jogosultak tám. és az osztályfőnöki pótlékra jogosultak támogatása</t>
  </si>
  <si>
    <t>Osztályfőnöki pótlékra jogosultak támogatása</t>
  </si>
  <si>
    <t>Polgármestei Hivatal összesen: (2009.)</t>
  </si>
  <si>
    <t>Magyar Mozgókép Közalapítvány</t>
  </si>
  <si>
    <t>Art mozi termek 2009. évi üzemeltetési tevékenységének normatív támogatása</t>
  </si>
  <si>
    <t>Fontana mozi magyar és art besorolású filmek vetétésének normatív támogatása 2009. évre</t>
  </si>
  <si>
    <t>Nemzeti Kulturális Alap - Mozgókép szakmai Kollégium</t>
  </si>
  <si>
    <t>XII. Előző évi kp-i költségvetési kiegészítések igénybevétele</t>
  </si>
  <si>
    <t>Fontana Filmszínház közösségkapcsolatainak bővítése</t>
  </si>
  <si>
    <t>Fontana Filmszínház reklámlehetőségeinek bővítése</t>
  </si>
  <si>
    <t>Miniszterelnöki Hivatal</t>
  </si>
  <si>
    <t>KIHOP-2008.</t>
  </si>
  <si>
    <t>Információs társadalom és tudásalapú gazdaság fejlesztése, az elektronikus közszolgáltatások megvalósítása</t>
  </si>
  <si>
    <t>E-Közigazgatás népszerűsítése Hévízen könyvtári környezetben</t>
  </si>
  <si>
    <t>TSz/339/KIHOP-2008</t>
  </si>
  <si>
    <t xml:space="preserve"> Gróf. I. Festetics György Művelődési Központ összesen: (2009.)</t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</si>
  <si>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</si>
  <si>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</si>
  <si>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</si>
  <si>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</si>
  <si>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</si>
  <si>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</si>
  <si>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V. Intézményen belüli pénzeszköz átvétel</t>
  </si>
  <si>
    <t>Halmozódás nélküli és felhalmozási célú pénzmaradvány nélküli felhalmozási célú bevétel önk. mindösszesen:</t>
  </si>
  <si>
    <t>Közterület figyelő kamera beszerzése 2 db Móricz Zsigmond u - Fecske u. elágazáshoz, Egregyi u. Zrinyi u. elágazóhoz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</si>
  <si>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</si>
  <si>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</si>
  <si>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</si>
  <si>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</si>
  <si>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</si>
  <si>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</si>
  <si>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</si>
  <si>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</si>
  <si>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</si>
  <si>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Brunszvik T.N.O.Ó. Sugár u. épület bővítése, akadálymentesítése I. ütem</t>
  </si>
  <si>
    <t>Játszótérfejlesztés</t>
  </si>
  <si>
    <t>Immateriális javak vásárlása összesen:</t>
  </si>
  <si>
    <t>XI. Függő bevételek (-)</t>
  </si>
  <si>
    <t>Észak-nyugati városrész csapadékvíz-csatorna ép. I. ütem (befogadótól Kisfaludy utcáig)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</si>
  <si>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</si>
  <si>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</si>
  <si>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</si>
  <si>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</si>
  <si>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</si>
  <si>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</si>
  <si>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</si>
  <si>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</si>
  <si>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>II/1. Gazdasági Műszaki Ellátó Szervezete</t>
  </si>
  <si>
    <t>II/2. Bibó István Alternatív Gimnázium és Szakközépiskola</t>
  </si>
  <si>
    <t>Illyés Gyula Általános és Művészeti Iskola</t>
  </si>
  <si>
    <t>Brunszvik Teréz apközi Otthonos Óvoda</t>
  </si>
  <si>
    <t>Zala Megyei Közgyűlés</t>
  </si>
  <si>
    <t>Brunszvik T. Óvoda támogatás értékű műk. pénzeszköz átvétel</t>
  </si>
  <si>
    <t>Cserszegtomaji Önkormányzat támogatása rendezvényekre</t>
  </si>
  <si>
    <t>Rezi Várbarátok Köre támogatás rendezvényre</t>
  </si>
  <si>
    <t>NKA Mozgókép Szakmai Kollégium támogatása propagandára</t>
  </si>
  <si>
    <t>1 db. Fúró-véső kalapács</t>
  </si>
  <si>
    <t>1 db fénymásoló beszerzése</t>
  </si>
  <si>
    <t xml:space="preserve">     d.) Előző évi központi ktg.i kiegészítések</t>
  </si>
  <si>
    <t xml:space="preserve">     e.) Pénzforgalom nélküli bevétel, működési pénzmaradvány</t>
  </si>
  <si>
    <t xml:space="preserve">     e.) Felhalmozási kölcsön nyújtása</t>
  </si>
  <si>
    <t xml:space="preserve">       SZJA 8%, adóerőképesség miatti elvonás</t>
  </si>
  <si>
    <t xml:space="preserve">   Átengedett központi adók</t>
  </si>
  <si>
    <t xml:space="preserve">       Gépjárműadó</t>
  </si>
  <si>
    <r>
      <t xml:space="preserve">Hévízi Kist. Önkorm. Többcélú Társ. részére </t>
    </r>
    <r>
      <rPr>
        <sz val="11"/>
        <rFont val="Times New Roman"/>
        <family val="1"/>
      </rPr>
      <t>tagdíj</t>
    </r>
  </si>
  <si>
    <t>Non-profit szervezetek részére felhasználható keret</t>
  </si>
  <si>
    <t>89.</t>
  </si>
  <si>
    <t>Óvodai nev., isk., életm. felk.</t>
  </si>
  <si>
    <t>Katedra Nyelviskola</t>
  </si>
  <si>
    <t>Könyvkiadás támogatása Zigler nyomda 26/2009.(II.24.)</t>
  </si>
  <si>
    <t>Rogner Hotel &amp; Spa Lotus Therme</t>
  </si>
  <si>
    <t>H.és Térség Kamarai Tag.Kulturális Alapítvány 26/2009. (II.24.)</t>
  </si>
  <si>
    <t>Pelso Kung-Fu Sportegyes. (K.hely) 26/2009.(II.24)</t>
  </si>
  <si>
    <t xml:space="preserve">    1. Finanszírozási bevétel befektetés célú</t>
  </si>
  <si>
    <t xml:space="preserve">    2. Finanszírozási bevétel forgatási célú</t>
  </si>
  <si>
    <t>3/1. számú melléklet</t>
  </si>
  <si>
    <t>3/2. számú melléklet</t>
  </si>
  <si>
    <t>3/3. számú melléklet</t>
  </si>
  <si>
    <t>3/4. számú melléklet</t>
  </si>
  <si>
    <t>3/5. számú melléklet</t>
  </si>
  <si>
    <t>BEVÉTELEK  mindösszesen:</t>
  </si>
  <si>
    <t>1. Felhalmozási kiadás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</si>
  <si>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</si>
  <si>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</si>
  <si>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</si>
  <si>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</si>
  <si>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1.3. Normatív kötött felhasználású támogatások</t>
  </si>
  <si>
    <t xml:space="preserve">    1. Működési célú hitel felvétele</t>
  </si>
  <si>
    <t xml:space="preserve">    1. Előző évi előirányzat-maradvány, pénzmaradvány igénybevétele</t>
  </si>
  <si>
    <t>BEVÉTELEK MINDÖSSZESEN:</t>
  </si>
  <si>
    <t xml:space="preserve">    1. Felhalmozási célú pénzeszköz átvétel</t>
  </si>
  <si>
    <t xml:space="preserve">    2. Működési célú pénzeszköz átvétel</t>
  </si>
  <si>
    <t>Normatív állami támogatás</t>
  </si>
  <si>
    <t>Állami támogatás összesen:</t>
  </si>
  <si>
    <t>Központosított állami támogatás</t>
  </si>
  <si>
    <t>5. számú melléklet</t>
  </si>
  <si>
    <t>5.) Pénzforgalom nélküli  kiadás (tartalék)</t>
  </si>
  <si>
    <t>Felügyeleti szervtől felhalmozási célra átadott támogatás (-)</t>
  </si>
  <si>
    <t>c.) Dologi jellegű kiadás, egyéb folyó kiadás</t>
  </si>
  <si>
    <t>Pénzforgalmi kiadás összesen:</t>
  </si>
  <si>
    <t>3. Pénzforgalom nélküli kiadás</t>
  </si>
  <si>
    <t>a.) Tartalék</t>
  </si>
  <si>
    <t>KIADÁSOK  mindösszesen:</t>
  </si>
  <si>
    <r>
      <t>2.) Működési célú kiadás</t>
    </r>
    <r>
      <rPr>
        <sz val="12"/>
        <rFont val="Times New Roman"/>
        <family val="1"/>
      </rPr>
      <t xml:space="preserve"> </t>
    </r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</si>
  <si>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</si>
  <si>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</si>
  <si>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</si>
  <si>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</si>
  <si>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</si>
  <si>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</si>
  <si>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>Sorsz.</t>
  </si>
  <si>
    <t>1.</t>
  </si>
  <si>
    <t>2.</t>
  </si>
  <si>
    <t>Egészségügyi ellátás egyéb feladatai</t>
  </si>
  <si>
    <t>Egészségügyi ellátás egyéb fel.</t>
  </si>
  <si>
    <t>Csuti Antal Sportklub</t>
  </si>
  <si>
    <t>Keszthelyi Kilóméterek Egyesülete</t>
  </si>
  <si>
    <t>Zaláért Egyesület</t>
  </si>
  <si>
    <t>Zala Termálvölgye Egyesület</t>
  </si>
  <si>
    <t>Körzeti Tűzoltó Egyesület Letenye</t>
  </si>
  <si>
    <t>3.</t>
  </si>
  <si>
    <t>4.</t>
  </si>
  <si>
    <t>5.</t>
  </si>
  <si>
    <t>Bibó István AGSZ felhalmozási kiadás összesen:</t>
  </si>
  <si>
    <t>Pénzmaradvány</t>
  </si>
  <si>
    <t xml:space="preserve">         1.5. Központosított előirányzatok fejlesztés</t>
  </si>
  <si>
    <t xml:space="preserve">         1.2. Központosított előirányzatok működés</t>
  </si>
  <si>
    <t xml:space="preserve">          Érettségi és szakmai vizsgáztatás támogatása</t>
  </si>
  <si>
    <t xml:space="preserve">    Házi segítségnyújtás fejlesztése Szoc. Min.-tól</t>
  </si>
  <si>
    <t xml:space="preserve">    E közigazgatás KIHOP (művelődési intézmény)</t>
  </si>
  <si>
    <t>100.</t>
  </si>
  <si>
    <t>Illyés Gyula Általános Iskola fűtés- és világításkorszerűsítés, főépület és tornaterem összekötő folyosó felújítása</t>
  </si>
  <si>
    <t>Brunszvik T. Napközi O. Óvoda Sugár úti épület tetőszerkezet cseréje</t>
  </si>
  <si>
    <t>Déli elkerülő út tanulmány terve</t>
  </si>
  <si>
    <t xml:space="preserve">Illyés Gyula Általános Iskola geotermikus energia tervdokumentáció </t>
  </si>
  <si>
    <t>Orvosi rendelő lift beruházás akadálymentesítés</t>
  </si>
  <si>
    <t>Alsópáhok-Hévíz kerékpárút kiépítése</t>
  </si>
  <si>
    <t>1033/0208</t>
  </si>
  <si>
    <t>Mindösszesen támogatás értékű működési pe. átvétel</t>
  </si>
  <si>
    <t>Mindösszesen ÁHT-n kívüli működési pénzeszköz átvétel</t>
  </si>
  <si>
    <t>Teréz Anya Szociális Integrált Intézmény</t>
  </si>
  <si>
    <t>Szociális étkeztetés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</si>
  <si>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</si>
  <si>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</si>
  <si>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</si>
  <si>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</si>
  <si>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Szakképzés megsz.felk.isk.oktatás</t>
  </si>
  <si>
    <t>Bibó István AGSZ. műk. bev. össz.:</t>
  </si>
  <si>
    <t xml:space="preserve">                               </t>
  </si>
  <si>
    <t>II/3. Illyés Gy. Ált. és Műv. Iskola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</si>
  <si>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</si>
  <si>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</si>
  <si>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</si>
  <si>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</si>
  <si>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Védőnői szolgálat</t>
  </si>
  <si>
    <t>Ápoló-gondozó otthoni intézményi ellátás</t>
  </si>
  <si>
    <t>Teréz Anya Szoc. I. I. műk. bev. össz.:</t>
  </si>
  <si>
    <t>II/9. Gróf I. Festetics Gy. Műv. Kp.</t>
  </si>
  <si>
    <t>Művelődési központok  házak tev.</t>
  </si>
  <si>
    <t>Egyéb szórakozt. és kultúrális tev.</t>
  </si>
  <si>
    <t>Közművelődési könyvtári tev.</t>
  </si>
  <si>
    <t>Gróf I. Festetics Gy. műk. bev. össz:</t>
  </si>
  <si>
    <t>Intézményfinnanszírozás</t>
  </si>
  <si>
    <t>Szem. jutt. összesen</t>
  </si>
  <si>
    <t>Munk. terhelő járulékok</t>
  </si>
  <si>
    <t>Dologi és egyéb folyó kiad.</t>
  </si>
  <si>
    <t>Támogatás értékű és ÁHT-n kívüli pénzeszköz átadás</t>
  </si>
  <si>
    <t>Ell. pb. jutt.</t>
  </si>
  <si>
    <t>Kollégiumi intézményi étkeztetés</t>
  </si>
  <si>
    <t xml:space="preserve">     háziorvosi tevékenység (épület fenntart.)</t>
  </si>
  <si>
    <t xml:space="preserve">     anya-, gyermek- és csecsemővédelem</t>
  </si>
  <si>
    <t>Település hull. kez.</t>
  </si>
  <si>
    <t>GAMESZ műk. kiad. összesen:</t>
  </si>
  <si>
    <t>2009.09.30-ig</t>
  </si>
  <si>
    <t>Diákotthoni kollégiumi szálláshely</t>
  </si>
  <si>
    <t>Nappali rendszerű gimn. nevelés oktatás</t>
  </si>
  <si>
    <t>Nappali rendszerű szakképzés megsz. fela.</t>
  </si>
  <si>
    <t>Bibó István AGSZ. műk. kiad. össz:</t>
  </si>
  <si>
    <t>II/3. Illyés Gyula Általános és Művészeti Isk.</t>
  </si>
  <si>
    <t>Napp. rend. ált. műv. megal. okt.</t>
  </si>
  <si>
    <t>Alapfokú műv. oktatás</t>
  </si>
  <si>
    <t>Napk. otth. tanulósz. ell. okt.</t>
  </si>
  <si>
    <t>Illyés Gyula Ált. és Műv. Isk. műk. kiad. össz.:</t>
  </si>
  <si>
    <t>II/4. Brunszvik Teréz N. Otth. Óvoda</t>
  </si>
  <si>
    <t>Óvodai nev. isk. életm. felk.</t>
  </si>
  <si>
    <t>Brunszvik T. Óvoda műk. kiad.  össz:</t>
  </si>
  <si>
    <t>Ápoló-gondozó otthoni ellátás</t>
  </si>
  <si>
    <t>Házi segítségnyújtás JR</t>
  </si>
  <si>
    <t>Egyéb szoc. és gyermekjóléti szolg.</t>
  </si>
  <si>
    <t>Teréz Anya Szoc. Integ. Int. műk. kiad. össz:</t>
  </si>
  <si>
    <t>Műv. közp. házak tev.</t>
  </si>
  <si>
    <t>Egyéb szórak. kult. tev.</t>
  </si>
  <si>
    <t>Közműv. könyvt. tev.</t>
  </si>
  <si>
    <t>Múzeumi tevékenység</t>
  </si>
  <si>
    <t>Gróf I. Festetics Gy. M. Kp. műk. kiad. össz:</t>
  </si>
  <si>
    <t>Előző évi költségvetési visszatérülés</t>
  </si>
  <si>
    <t>TÁMOP kompetencia alapú oktatás</t>
  </si>
  <si>
    <t>ÁROP pályázat polg hiv szervezetfejlesztés</t>
  </si>
  <si>
    <t>VI. Véglegesen átvett pénzeszköz</t>
  </si>
  <si>
    <t>Építményadó</t>
  </si>
  <si>
    <t xml:space="preserve">Idegenforgalmi adó </t>
  </si>
  <si>
    <t>Iparűzési adó</t>
  </si>
  <si>
    <t>Helyi adók összesen:</t>
  </si>
  <si>
    <t>Gépjárműadó</t>
  </si>
  <si>
    <t>Összesen:</t>
  </si>
  <si>
    <t>Hévíz Város Önkormányzat</t>
  </si>
  <si>
    <t>Intézmény</t>
  </si>
  <si>
    <t>Összesen</t>
  </si>
  <si>
    <t>GAMESZ</t>
  </si>
  <si>
    <t>VII. Támogatási kölcsönök visszatérülése, igénybevétele, értékpapírok kibocsátásának bevétele</t>
  </si>
  <si>
    <t>VIII. Hitelek</t>
  </si>
  <si>
    <t>IX. Pénzforgalom nélküli bevételek</t>
  </si>
  <si>
    <t>X. Finanszírozási bevételek</t>
  </si>
  <si>
    <t>főbb jogcím-csoportonkénti részletezettségben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</si>
  <si>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</si>
  <si>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</si>
  <si>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</si>
  <si>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</si>
  <si>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</si>
  <si>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</si>
  <si>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</si>
  <si>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</si>
  <si>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</si>
  <si>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</si>
  <si>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</si>
  <si>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</si>
  <si>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</si>
  <si>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</si>
  <si>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</si>
  <si>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</si>
  <si>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</si>
  <si>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</t>
  </si>
  <si>
    <t xml:space="preserve">          Alapfokú művészeti oktatás támogatása</t>
  </si>
  <si>
    <t xml:space="preserve">   Normatív kötött felhaszn. tám.</t>
  </si>
  <si>
    <t>Önkormányzati Minisztérium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</si>
  <si>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</si>
  <si>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</si>
  <si>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</si>
  <si>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</si>
  <si>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</si>
  <si>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</si>
  <si>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</si>
  <si>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</si>
  <si>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</si>
  <si>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</si>
  <si>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</si>
  <si>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</si>
  <si>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</si>
  <si>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</si>
  <si>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</si>
  <si>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</si>
  <si>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</si>
  <si>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</si>
  <si>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</si>
  <si>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</si>
  <si>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1/b/1. számú melléklet</t>
  </si>
  <si>
    <t xml:space="preserve">           Ápolási díj + munkáltatót terhelő járulék (24%-nak a 90%-a)</t>
  </si>
  <si>
    <t xml:space="preserve">          Jövedelemdifferenciálás miatti állami visszatérítés beruházás arányában</t>
  </si>
  <si>
    <t>Fejezeti kezelési pénzeszk. átvétel</t>
  </si>
  <si>
    <t xml:space="preserve">    Városi jegyző által működtetett szakértői bizottság támogatása</t>
  </si>
  <si>
    <t xml:space="preserve">    Népegészségügyi feladatok (szűrés)</t>
  </si>
  <si>
    <t xml:space="preserve">    Jelzőrendszeres házi segíts. ellátás bővítése Szociális Minisztériumtól</t>
  </si>
  <si>
    <t xml:space="preserve">    Mozgáskorlátozottak közl. támogatása</t>
  </si>
  <si>
    <t>Közalapítvány Dióskál Községért 26/2009. (II.24.)</t>
  </si>
  <si>
    <t>Ny-Balatoni Hegyközség Cserszegtomaj</t>
  </si>
  <si>
    <t>74/2009. (III.31.) KT. hat.</t>
  </si>
  <si>
    <t>35/2009. (II.24.) KT. hat.</t>
  </si>
  <si>
    <t>Balatoni Fejlesztési Tanács</t>
  </si>
  <si>
    <t>P-R-18/2009.</t>
  </si>
  <si>
    <t>II. Magyar Borok Ünnepnapjai Hévízen és Kistérségében</t>
  </si>
  <si>
    <t>Balaton Kiemelt Üdülőkörzetben 2009-ben megvalósuló kiemelt rendezvények támogatása</t>
  </si>
  <si>
    <t>3 évig 300 Ft/KW, 4-7 évig 260 Ft/KW, 8-11 évig 200 Ft/KW, 12-15. évig 160 Ft/KW, 16. és felette 120 Ft/KW</t>
  </si>
  <si>
    <t>Egyéb sajátos bevétel, lakbér</t>
  </si>
  <si>
    <t>II/5. Teréz Anya Szociális Int.Int.</t>
  </si>
  <si>
    <t>Támogatás értékű felhalmozási pénzeszköz átvétel</t>
  </si>
  <si>
    <t>Intézményfinanszírozás</t>
  </si>
  <si>
    <t xml:space="preserve">     c.) Támogatás értékű felhalmozási pénzeszköz-átadás</t>
  </si>
  <si>
    <t xml:space="preserve">     d.) ÁHT-n kívüli felhalmozási pénzeszköz-átadás</t>
  </si>
  <si>
    <t xml:space="preserve">     e) Felhalmozási kölcsön nyújtása</t>
  </si>
  <si>
    <t xml:space="preserve">     f.) Előző évi pénzmaradvány felügy. szerv. részére átadás</t>
  </si>
  <si>
    <t>II/3. Illyés Gyula Általános és Művészeti Iskola</t>
  </si>
  <si>
    <t>II/4. Brunszvik Teréz Napközi Otthonos Óvoda</t>
  </si>
  <si>
    <t>II/5. Teréz Anya Szociális Integrált Intézmény</t>
  </si>
  <si>
    <t>Támogatás önkormányzati forrásból</t>
  </si>
  <si>
    <t>Működési célú és egyéb bevételek összesen</t>
  </si>
  <si>
    <t>Eon közműfejlesztési hozzájárulás (Martinovics utca)</t>
  </si>
  <si>
    <t>2009. terv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</si>
  <si>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</si>
  <si>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</si>
  <si>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</si>
  <si>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</si>
  <si>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</si>
  <si>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</si>
  <si>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 xml:space="preserve">          II/5.   Teréz Anya Szociális Integrált Intézmény</t>
  </si>
  <si>
    <r>
      <t xml:space="preserve">          </t>
    </r>
    <r>
      <rPr>
        <i/>
        <sz val="12"/>
        <rFont val="Times New Roman"/>
        <family val="1"/>
      </rPr>
      <t>Felhalmozási támogatás intézmények részére összesen:</t>
    </r>
  </si>
  <si>
    <t>Polgármesteri Hivatal</t>
  </si>
  <si>
    <t>Támogatás értékű kiadás</t>
  </si>
  <si>
    <t>Helyi adóból származó bevétel Keszthely részére</t>
  </si>
  <si>
    <t xml:space="preserve">                                              Alsópáhok részére</t>
  </si>
  <si>
    <t>Támogatás értékű műk. célú pénzeszk. átadás össz.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</si>
  <si>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</si>
  <si>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</si>
  <si>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</si>
  <si>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</si>
  <si>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</si>
  <si>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</si>
  <si>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</si>
  <si>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</si>
  <si>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</si>
  <si>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</si>
  <si>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Sajátos működési bevételek</t>
  </si>
  <si>
    <t>1.) Helyi adók, talajterhelési díj</t>
  </si>
  <si>
    <t>SZJA helyben maradó része</t>
  </si>
  <si>
    <t>SZJA-ból adóerőképesség miatti elvonás</t>
  </si>
  <si>
    <t>Átengedett központi adók összesen:</t>
  </si>
  <si>
    <t>Sajátos működési bevételek mindösszesen:</t>
  </si>
  <si>
    <t>Egyéb sajátos bevétel összesen:</t>
  </si>
  <si>
    <t>Építésügyi bírság</t>
  </si>
  <si>
    <t>Talajterhelési díjbevétel</t>
  </si>
  <si>
    <t xml:space="preserve">     f.) Felhalmozási kölcsön nyújtása</t>
  </si>
  <si>
    <t>93.</t>
  </si>
  <si>
    <t>94.</t>
  </si>
  <si>
    <t>95.</t>
  </si>
  <si>
    <t>96.</t>
  </si>
  <si>
    <t>97.</t>
  </si>
  <si>
    <t>98.</t>
  </si>
  <si>
    <t>99.</t>
  </si>
  <si>
    <t>Vörösmarty utca 39. szám előtti gyalogátkelőhely kiépítése</t>
  </si>
  <si>
    <t>Saját vagy bérelt ingatlan hasznosítás</t>
  </si>
  <si>
    <t>d.) Támogatás értékű működési célú pénzeszköz átadás</t>
  </si>
  <si>
    <t>e.) ÁHT-n kívüli működési célú pénzeszköz átadás</t>
  </si>
  <si>
    <t>f.) Ellátottak pénzbeli juttatása</t>
  </si>
  <si>
    <t>43.</t>
  </si>
  <si>
    <t>47.</t>
  </si>
  <si>
    <t>48.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</si>
  <si>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</si>
  <si>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</si>
  <si>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</si>
  <si>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</si>
  <si>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</si>
  <si>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</si>
  <si>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</si>
  <si>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</si>
  <si>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</si>
  <si>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</si>
  <si>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</si>
  <si>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</si>
  <si>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</si>
  <si>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</si>
  <si>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</si>
  <si>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</si>
  <si>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</si>
  <si>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</si>
  <si>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</si>
  <si>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</si>
  <si>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</si>
  <si>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</si>
  <si>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</si>
  <si>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</si>
  <si>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</si>
  <si>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</si>
  <si>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</si>
  <si>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</si>
  <si>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</si>
  <si>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</si>
  <si>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</si>
  <si>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</si>
  <si>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</si>
  <si>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</si>
  <si>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</si>
  <si>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</si>
  <si>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</si>
  <si>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</si>
  <si>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</si>
  <si>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</si>
  <si>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</si>
  <si>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</si>
  <si>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</si>
  <si>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</si>
  <si>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</si>
  <si>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</si>
  <si>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</si>
  <si>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</si>
  <si>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</si>
  <si>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</si>
  <si>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</si>
  <si>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</si>
  <si>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</si>
  <si>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</si>
  <si>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</si>
  <si>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</si>
  <si>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</si>
  <si>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</si>
  <si>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</si>
  <si>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</si>
  <si>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</si>
  <si>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</si>
  <si>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</si>
  <si>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Alapfokú művészeti oktatás</t>
  </si>
  <si>
    <t>Házi segítségnyújtás</t>
  </si>
  <si>
    <t>Nappali szociális ellátás</t>
  </si>
  <si>
    <t>Gróf I. Festetics Gy. Műv. Kp.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</si>
  <si>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</si>
  <si>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</si>
  <si>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</si>
  <si>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</si>
  <si>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</si>
  <si>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</si>
  <si>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</si>
  <si>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</si>
  <si>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</si>
  <si>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</si>
  <si>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</si>
  <si>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</si>
  <si>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</si>
  <si>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</si>
  <si>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</si>
  <si>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</si>
  <si>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</si>
  <si>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</si>
  <si>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</si>
  <si>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</si>
  <si>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1.4. Egyéb központi támogatás</t>
  </si>
  <si>
    <t>kistérségi</t>
  </si>
  <si>
    <t>Vajda Gimnázium támogatása</t>
  </si>
  <si>
    <t>HElikon Rádió Kft.51-47/2009</t>
  </si>
  <si>
    <t>Út, járda, csapadékcsatorna javítás közzétételi díj</t>
  </si>
  <si>
    <t>Nagyparkoló vízjogi engedély hosszabbítása</t>
  </si>
  <si>
    <t>Egészségügyi Pénztár támogatása, védőnői szolgálat</t>
  </si>
  <si>
    <t>Mozgókép Alapítvány Art Mozi működési támogatása</t>
  </si>
  <si>
    <t>Gróf I. Festetics György Műv. Kp. mindösszesen:</t>
  </si>
  <si>
    <t>Teréz Anya Szociális Integrált Int. mindösszesen:</t>
  </si>
  <si>
    <t>2009. I-III. negyedévi beszámoló</t>
  </si>
  <si>
    <t>2009. I-III. n.évi telj.</t>
  </si>
  <si>
    <t>2009. I-III. negyedévi telj.</t>
  </si>
  <si>
    <t>2008. I-III. n.évi telj.</t>
  </si>
  <si>
    <t>2009. I-III. negyedévi teljesítés</t>
  </si>
  <si>
    <t>2009. I-III. negyedévi beszámoló működési célú és egyéb kiadások</t>
  </si>
  <si>
    <t>2009. január 1. napjától 2009. szeptember 30-ig</t>
  </si>
  <si>
    <t>Bibó István AGSZ mindösszesen:</t>
  </si>
  <si>
    <t>Támogatás, végleges pénzeszköz átvétel összesen: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</si>
  <si>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</si>
  <si>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</si>
  <si>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</si>
  <si>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</si>
  <si>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</si>
  <si>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</si>
  <si>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</si>
  <si>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</si>
  <si>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</si>
  <si>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</si>
  <si>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</si>
  <si>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</si>
  <si>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</si>
  <si>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2. számú melléklet</t>
  </si>
  <si>
    <t>1/a. számú  melléklet</t>
  </si>
  <si>
    <t>1/a/1. számú melléklet</t>
  </si>
  <si>
    <t xml:space="preserve">működési célú és egyéb kiadások </t>
  </si>
  <si>
    <t>1/b/2. számú melléklet</t>
  </si>
  <si>
    <t>1/b/3. számú melléklet</t>
  </si>
  <si>
    <t>beruházási és felhalmozási kiadásai</t>
  </si>
  <si>
    <t>Felújítás</t>
  </si>
  <si>
    <t>Környezetvédelmi Alap</t>
  </si>
  <si>
    <t>1/b/4. számú melléklet</t>
  </si>
  <si>
    <t>a.) Felújítás</t>
  </si>
  <si>
    <t>b.) Beruházás</t>
  </si>
  <si>
    <t>2. Működési kiadás</t>
  </si>
  <si>
    <t>a.) Személyi jellegű kiadás</t>
  </si>
  <si>
    <t>b.) Munkaadót terhelő járulék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</si>
  <si>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</si>
  <si>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</si>
  <si>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</si>
  <si>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</si>
  <si>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2. Működési bevétel</t>
  </si>
  <si>
    <t>a.) Intézményi működési bevétel</t>
  </si>
  <si>
    <t>b.) Sajátos működési bevétel</t>
  </si>
  <si>
    <t>c.) Támogatás, végleges pénzeszköz átvétel</t>
  </si>
  <si>
    <t xml:space="preserve">    c/1. Támogatás értékű működési pénzeszköz-átvétel</t>
  </si>
  <si>
    <t xml:space="preserve">    c/2. ÁHT-n kívüli működési pénzeszköz-átvétel</t>
  </si>
  <si>
    <t xml:space="preserve">    c/3. Támogatás felügyeleti szervtől</t>
  </si>
  <si>
    <t xml:space="preserve">                       állami </t>
  </si>
  <si>
    <t xml:space="preserve">                       többcélú kistér. társ. támogatása</t>
  </si>
  <si>
    <t xml:space="preserve">                       önkormányzati forrás</t>
  </si>
  <si>
    <t>Pénzforgalmi bevétel összesen:</t>
  </si>
  <si>
    <t>3. Pénzforgalom nélküli bevétel</t>
  </si>
  <si>
    <t>2009. évi eredeti ei.</t>
  </si>
  <si>
    <t>2009. évi mód. ei.</t>
  </si>
  <si>
    <t>Telj. %</t>
  </si>
  <si>
    <t>Hévízi  Evangélikus és Református Templomépítő és Fennt.A.10/2009(IV.1)</t>
  </si>
  <si>
    <t>Zala Megyei Közoktatási Közalapítvány (Zeg.) 26/2009.(II.24.)</t>
  </si>
  <si>
    <t>Helikon Kórus Baráti Kör (Keszthely) 26/2009.(II.24.)</t>
  </si>
  <si>
    <t>Hévíz Turizmus Marketing Egyesület 26/2009.(II.24)</t>
  </si>
  <si>
    <t>Hévízi Tisztaforrás Dalkör Egyesület 26/2009.(II.24.)</t>
  </si>
  <si>
    <t>Hévíz Közbiztonságáért Polgárőr Egyesület 26/2009.(II.24.)</t>
  </si>
  <si>
    <t>Tapolcai Honvéd Kulturális Egyesület 26/2009.(II.24.)</t>
  </si>
  <si>
    <t>Musica Antiqua Együttes (Hévíz) 26/2009.(II.24.)</t>
  </si>
  <si>
    <t>MTTSZ Lövész Tömegsportklub 26/2009.(II.24.)</t>
  </si>
  <si>
    <t>Hévízi Szobakiadók Szövetsége 26/2009.II.24.)</t>
  </si>
  <si>
    <t>Csokonai Vitéz Mihály Irodalmi Társaság (Hévíz) 115/2009.(V.26.)</t>
  </si>
  <si>
    <t xml:space="preserve">          Könyvtári és Közművelődés érdekeltség növelő támogatás</t>
  </si>
  <si>
    <t xml:space="preserve">          Új Tudás Műv. Program Pedagógus anyagi ösztönzés</t>
  </si>
  <si>
    <t>Függő bevétel</t>
  </si>
  <si>
    <t>b.) Függő kiadás</t>
  </si>
  <si>
    <t>Hévízi Önkéntes Tűzoltó Egyesület (Hévíz) 114/09.(V.26.)</t>
  </si>
  <si>
    <t>Magyar Máltai Szeretetszolgálat (Keszthelyi csoport) 115/2009.(V.26.)</t>
  </si>
  <si>
    <t>Arany Pillangó Alapítvány (Rezi) 115/2009.(V.26.)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</si>
  <si>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</si>
  <si>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</si>
  <si>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 xml:space="preserve">       Működési pénzforgalmi bevétel összesen:</t>
  </si>
  <si>
    <t>3.) Pénzforgalmi bevételek összesen:</t>
  </si>
  <si>
    <t xml:space="preserve">     d.) Pénzforgalom nélküli bevételek, működési pénzmaradvány</t>
  </si>
  <si>
    <t>3.) Pénzforgalmi bevétel összesen:</t>
  </si>
  <si>
    <t>Működési bevétel összesen:</t>
  </si>
  <si>
    <r>
      <t>2.) Működési bevétel</t>
    </r>
    <r>
      <rPr>
        <sz val="12"/>
        <rFont val="Times New Roman"/>
        <family val="1"/>
      </rPr>
      <t xml:space="preserve"> </t>
    </r>
  </si>
  <si>
    <t>1.) Felhalmozási bevétel</t>
  </si>
  <si>
    <r>
      <t>Felhalmozási bevétel összesen:</t>
    </r>
    <r>
      <rPr>
        <i/>
        <sz val="12"/>
        <rFont val="Times New Roman"/>
        <family val="1"/>
      </rPr>
      <t xml:space="preserve"> </t>
    </r>
  </si>
  <si>
    <t xml:space="preserve">      b.) Finanszírozási kiadások befektetési célú          (-)</t>
  </si>
  <si>
    <t xml:space="preserve">      a.) Finanszírozási bevételek</t>
  </si>
  <si>
    <r>
      <t>1.) Felhalmozási kiadás</t>
    </r>
    <r>
      <rPr>
        <sz val="12"/>
        <rFont val="Times New Roman"/>
        <family val="1"/>
      </rPr>
      <t xml:space="preserve"> </t>
    </r>
  </si>
  <si>
    <t xml:space="preserve">     Felhalmozási kiadás összesen:</t>
  </si>
  <si>
    <r>
      <t>Felhalmozási kiadás összesen:</t>
    </r>
    <r>
      <rPr>
        <i/>
        <sz val="12"/>
        <rFont val="Times New Roman"/>
        <family val="1"/>
      </rPr>
      <t xml:space="preserve"> </t>
    </r>
  </si>
  <si>
    <t xml:space="preserve">     Működési kiadás összesen:</t>
  </si>
  <si>
    <t xml:space="preserve">      a.1.) Hosszú lejáratú fejlesztési hiteltörlesztés </t>
  </si>
  <si>
    <t xml:space="preserve">1.) Felhalmozási bevétel </t>
  </si>
  <si>
    <t xml:space="preserve">          f.) Felhalmozási kölcsön-visszatérülés</t>
  </si>
  <si>
    <r>
      <t>Felhalmozási bevétel összesen:</t>
    </r>
    <r>
      <rPr>
        <b/>
        <i/>
        <sz val="12"/>
        <rFont val="Times New Roman"/>
        <family val="1"/>
      </rPr>
      <t xml:space="preserve"> </t>
    </r>
  </si>
  <si>
    <t xml:space="preserve">     Működési pénzforgalmi bevétel összesen: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</si>
  <si>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</si>
  <si>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</si>
  <si>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</si>
  <si>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r>
      <t>Felhalmozási kiadás összesen:</t>
    </r>
    <r>
      <rPr>
        <b/>
        <i/>
        <sz val="12"/>
        <rFont val="Times New Roman"/>
        <family val="1"/>
      </rPr>
      <t xml:space="preserve"> </t>
    </r>
  </si>
  <si>
    <t xml:space="preserve">2.) Működési kiadás </t>
  </si>
  <si>
    <t>2%,</t>
  </si>
  <si>
    <t>2.) Pótlék, bírság</t>
  </si>
  <si>
    <t>3.) Átengedett központi adók</t>
  </si>
  <si>
    <t>4.) Egyéb sajátos bevétel</t>
  </si>
  <si>
    <t>működési támogatás, végleges pénzeszköz átvétel</t>
  </si>
  <si>
    <t>2009. évi kereset kiegészítés (1 havi ill. 11/12-ed része+32 %) állami t.</t>
  </si>
  <si>
    <t>Lisztézérkenyek Zala Megyei Egyesülete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</si>
  <si>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</si>
  <si>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</si>
  <si>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</si>
  <si>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</si>
  <si>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</si>
  <si>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</si>
  <si>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</si>
  <si>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</si>
  <si>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</si>
  <si>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</si>
  <si>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</si>
  <si>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</si>
  <si>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</si>
  <si>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</si>
  <si>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Működési kiadás összesen:</t>
  </si>
  <si>
    <t>Prémiumévek program miatti támogatás</t>
  </si>
  <si>
    <t>Állami támogatás</t>
  </si>
  <si>
    <t>Hévíz Város Önkormányzat Gazdasági Műszaki Ellátó Szervezete</t>
  </si>
  <si>
    <t>eFt</t>
  </si>
  <si>
    <t>Sajátos műk. bev.</t>
  </si>
  <si>
    <t>Támogatás, végleges pénzeszköz-átvétel</t>
  </si>
  <si>
    <t>Kisegítő mezőgazd. szolg.</t>
  </si>
  <si>
    <t>Óvodai intézményi étkeztetés</t>
  </si>
  <si>
    <t>Iskolai intézményi étkeztetés</t>
  </si>
  <si>
    <t>Kollégiumi intézményi közétkeztetés</t>
  </si>
  <si>
    <t>Munkahelyi vendéglátás</t>
  </si>
  <si>
    <t>Önkorm. int. ell. kiseg. szolg.</t>
  </si>
  <si>
    <t>Köztemető fennt. felad.</t>
  </si>
  <si>
    <t>Önkormányzatok elszámolásai</t>
  </si>
  <si>
    <t>Háziorvosi szolgálat</t>
  </si>
  <si>
    <t xml:space="preserve">     háziorvosi tevékenység (üzemorv.tev.)</t>
  </si>
  <si>
    <t xml:space="preserve">     ügyeleti szolgálat</t>
  </si>
  <si>
    <t xml:space="preserve">     iskolaegészségügy</t>
  </si>
  <si>
    <t>Fogorvosi szolgálat</t>
  </si>
  <si>
    <t>Település hulladékok kezelése</t>
  </si>
  <si>
    <t>GAMESZ műk. bev. összesen:</t>
  </si>
  <si>
    <t>Diákotthoni, kollégiumi szálláshelynyújtás</t>
  </si>
  <si>
    <t>Gimnáziumi nevelés, oktatás</t>
  </si>
  <si>
    <t>3/6. számú melléklet</t>
  </si>
  <si>
    <t>Hunyadi-Marinovics utca TEUT pályázat</t>
  </si>
  <si>
    <t>Hévízi Kistérség Önk-ainak T. Tárulásától átvett pénzeszköz</t>
  </si>
  <si>
    <t xml:space="preserve">     gyermekjóléti szolgálat feladataira</t>
  </si>
  <si>
    <t xml:space="preserve">     mozgókönyvtári feladatok ellátása</t>
  </si>
  <si>
    <t xml:space="preserve">          óvoda támogatása</t>
  </si>
  <si>
    <t xml:space="preserve">          iskolabusz működési támogatása (Vindornyaszőlős)</t>
  </si>
  <si>
    <t xml:space="preserve">          általános iskola oktatási feladat támogatása</t>
  </si>
  <si>
    <t xml:space="preserve">          általános iskola szakszolgálat feladatellátás támogatása</t>
  </si>
  <si>
    <t xml:space="preserve">     szociális alapszolgáltatási feladat támogatása</t>
  </si>
  <si>
    <t xml:space="preserve">     közoktatási feladat támogatása</t>
  </si>
  <si>
    <t xml:space="preserve">          családsegítési feladatokra</t>
  </si>
  <si>
    <t xml:space="preserve">          házi segítségnyújtás </t>
  </si>
  <si>
    <t xml:space="preserve">          jelzőrendszeres házi segítségnyújtás támogatása</t>
  </si>
  <si>
    <t>Tempus Közalapítvány</t>
  </si>
  <si>
    <t xml:space="preserve">     a.) Intézményi működési bevétel </t>
  </si>
  <si>
    <t>GAMESZ és önállóín műk. int. össz.</t>
  </si>
  <si>
    <t>GAMESZ és önállóan műk. int. felhalmozási bev. összesen:</t>
  </si>
  <si>
    <t>II. GAMESZ és önállóan működő intézmények összesen</t>
  </si>
  <si>
    <t>Gamesz és önállóan működő int. támogatás értékű pe. átv. ö.:</t>
  </si>
  <si>
    <t>Gamesz és önállóan működő int. ÁHT-n kívüli műk. c. pe. átv.</t>
  </si>
  <si>
    <t>Gamesz és önállóan működő int. működési c. pe. átv.összesen:</t>
  </si>
  <si>
    <t>és önállóan működő intézmények</t>
  </si>
  <si>
    <t>GAMESZ és önálllóan műk. int. összesen:</t>
  </si>
  <si>
    <t>GAMESZ és önállóan. műk. int. bev. mindössz:</t>
  </si>
  <si>
    <t>Gamesz és önállóan működő int. összesen</t>
  </si>
  <si>
    <t>GAMESZ és önállóan működő int. felhalmozási kiadások összesen:</t>
  </si>
  <si>
    <t>II. GAMESZ és önállóan működő int. össz.:</t>
  </si>
  <si>
    <t>GAMESZ és önállóan műk. int. műk. kiad. mindösszesen:</t>
  </si>
  <si>
    <t>és részben önállóan működő intézmények</t>
  </si>
  <si>
    <t>GAMESZ és önállóan működő intézmények</t>
  </si>
  <si>
    <t>II/. Gazdasági Műszaki Ellátó Szervezete és önállóan működő intézmények</t>
  </si>
  <si>
    <t>%</t>
  </si>
  <si>
    <t xml:space="preserve">          c.) Pénzügyi felhalmozási befektetések </t>
  </si>
  <si>
    <t xml:space="preserve">          b.) Sajátos felhalmozási bevétel</t>
  </si>
  <si>
    <t xml:space="preserve">          c.) Pénzügyi felhalmozási befektetések</t>
  </si>
  <si>
    <t>32.</t>
  </si>
  <si>
    <t>33.</t>
  </si>
  <si>
    <t>3. számú melléklet</t>
  </si>
  <si>
    <t xml:space="preserve">    1. Működési célú pénzeszköz átvétel államháztartáson kívülről</t>
  </si>
  <si>
    <t xml:space="preserve">    2. Felhalmozási célú pénzeszköz átvétel államháztartáson kívülről</t>
  </si>
  <si>
    <t xml:space="preserve">    2. Felhalmozási célú hitel felvétele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</si>
  <si>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</si>
  <si>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</si>
  <si>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</si>
  <si>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</si>
  <si>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</si>
  <si>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</si>
  <si>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</si>
  <si>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</si>
  <si>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</si>
  <si>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</si>
  <si>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</si>
  <si>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</si>
  <si>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</si>
  <si>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Működési bevétel önkormányzati szinten</t>
  </si>
  <si>
    <t xml:space="preserve">            Pedagógusok szakmai továbbképzése</t>
  </si>
  <si>
    <t xml:space="preserve">            Pedagógiai szakszolgálat</t>
  </si>
  <si>
    <t xml:space="preserve">            Diáksporttal kapcsolatos  támogatás</t>
  </si>
  <si>
    <t xml:space="preserve">           Szociális területen dolgozók továbbképzése és szakvizsga tám.</t>
  </si>
  <si>
    <t xml:space="preserve">           Rendszeres szociális segély</t>
  </si>
  <si>
    <t xml:space="preserve">           Lakásfenntartási támogatás</t>
  </si>
  <si>
    <t xml:space="preserve">           Gyermekvéd. támogatásban részesülők részére</t>
  </si>
  <si>
    <t xml:space="preserve">           Közcélú foglalkoztatás támogatása</t>
  </si>
  <si>
    <t xml:space="preserve">           Rendelkezésre állási támogatás</t>
  </si>
  <si>
    <t xml:space="preserve">    Szociális juttatások és kieg. feladatok támogatása összesen:</t>
  </si>
  <si>
    <t xml:space="preserve">    Oktatási feladatok támogatása összesen:</t>
  </si>
  <si>
    <t>ÁHT-n kívüli működési célú pénzeszköz-átvétel (Hévízgyógyfürdő Nonprofit Kft)</t>
  </si>
  <si>
    <t>Házi segítségnyújtás, jelzőrendszeres házi segítségnyújtás</t>
  </si>
  <si>
    <t>Családsegítés és gyermekjóléti feladatok</t>
  </si>
  <si>
    <t>Közművelődési, könyvtári tevékenység</t>
  </si>
  <si>
    <t>90.</t>
  </si>
  <si>
    <t>91.</t>
  </si>
  <si>
    <t>92.</t>
  </si>
  <si>
    <t>2009.09.31</t>
  </si>
  <si>
    <t>Eseti pénzbeli szoc. ell. (mozgáskorlátozottak közlekedési támogatása)</t>
  </si>
  <si>
    <t>Rendszeres gyv. pénzbeli ellátás</t>
  </si>
  <si>
    <t>Munkanélküli ellátás</t>
  </si>
  <si>
    <t>Ápoló, gond. otth. rehab. int. ell.</t>
  </si>
  <si>
    <t>Szociális étkezés</t>
  </si>
  <si>
    <t>Nappali szoc. ellátás</t>
  </si>
  <si>
    <t>Eseti pénzbeli szoc. ellátás</t>
  </si>
  <si>
    <t>Eseti pénzbeli gyerm.v. ellátás</t>
  </si>
  <si>
    <t>Sportint, sport létesítények műk.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</si>
  <si>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</si>
  <si>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</si>
  <si>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</si>
  <si>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</si>
  <si>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Nyugat-dunántúli Regionális Fejlesztési Tanács</t>
  </si>
  <si>
    <t xml:space="preserve">         g.) Központosított állami támogatás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</si>
  <si>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</si>
  <si>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</si>
  <si>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</si>
  <si>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</si>
  <si>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</si>
  <si>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</si>
  <si>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</si>
  <si>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</si>
  <si>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</si>
  <si>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</si>
  <si>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</si>
  <si>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</si>
  <si>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</si>
  <si>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</si>
  <si>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Módosított kivitelezési összeg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</si>
  <si>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</si>
  <si>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</si>
  <si>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</si>
  <si>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</si>
  <si>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</si>
  <si>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</si>
  <si>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</si>
  <si>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</si>
  <si>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</si>
  <si>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Gróf. I. Festetics György Művelődési Központ: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</si>
  <si>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</si>
  <si>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</si>
  <si>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</si>
  <si>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</si>
  <si>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2007. évről áthúzódó pályázat</t>
  </si>
  <si>
    <t>2008. évről áthúzódó pályázatok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</si>
  <si>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</si>
  <si>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</si>
  <si>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</si>
  <si>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</si>
  <si>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</si>
  <si>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</si>
  <si>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</si>
  <si>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</si>
  <si>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38.</t>
  </si>
  <si>
    <t>39.</t>
  </si>
  <si>
    <t>40.</t>
  </si>
  <si>
    <t>41.</t>
  </si>
  <si>
    <t>42.</t>
  </si>
  <si>
    <t>44.</t>
  </si>
  <si>
    <t>45.</t>
  </si>
  <si>
    <t>46.</t>
  </si>
  <si>
    <t>49.</t>
  </si>
  <si>
    <t>50.</t>
  </si>
  <si>
    <t>51.</t>
  </si>
  <si>
    <t>63.</t>
  </si>
  <si>
    <t>Társult önkormányzatok oktatási cél támogatására Vindornyaszőlős</t>
  </si>
  <si>
    <t>Társult önkormányzatok oktatási cél támogatására Nemesbük</t>
  </si>
  <si>
    <t>Orvosi rendelő akadálymentesítésére pályázati forrás NFÜ</t>
  </si>
  <si>
    <t>ÁHT-n kívüli működési c.  pénzeszköz átadás</t>
  </si>
  <si>
    <t>c.) Támogatás-értékű felhalmozási pénzeszköz átadás</t>
  </si>
  <si>
    <t>d.) Pénzmaradvány átadás</t>
  </si>
  <si>
    <t>Hévízi Rendőrörs térfigyelő rendszer üzemeltetéséhez pénzeszk. átadás</t>
  </si>
  <si>
    <t>Hévízí Rendőrörs mozgóőri szolgálatra</t>
  </si>
  <si>
    <t>Pénzügyi befektetések</t>
  </si>
  <si>
    <t>I.      Polgármesteri hivatal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</si>
  <si>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</si>
  <si>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</si>
  <si>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</si>
  <si>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</si>
  <si>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</si>
  <si>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</si>
  <si>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</si>
  <si>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</si>
  <si>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</si>
  <si>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 xml:space="preserve">          2009. évi keresetkiegészítés</t>
  </si>
  <si>
    <t xml:space="preserve">          Prémiumévek 2009. II. ütem támogatása</t>
  </si>
  <si>
    <t>Hévíz Sportkör 26/2009.(II.24.)</t>
  </si>
  <si>
    <t>Függő bevételek  (-)</t>
  </si>
  <si>
    <t>5.)Függő bevételek</t>
  </si>
  <si>
    <t>6.) Függő kiadás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</si>
  <si>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</si>
  <si>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</si>
  <si>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</si>
  <si>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</si>
  <si>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</si>
  <si>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</si>
  <si>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</si>
  <si>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</si>
  <si>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Lakásépítési kölcsön visszatérülés</t>
  </si>
  <si>
    <t>Sajátos felhalmozási bevétel</t>
  </si>
  <si>
    <t>4. számú melléklet</t>
  </si>
  <si>
    <t>Támogatás felügyeleti szervtől felhalmozásra</t>
  </si>
  <si>
    <t>Helyi közutak</t>
  </si>
  <si>
    <t>Helyhatósági választások</t>
  </si>
  <si>
    <t>Támogatás értékű műk. c. pe.-átadás</t>
  </si>
  <si>
    <t>Támogatás ért. működési pénzeszköz átvétel összesen:</t>
  </si>
  <si>
    <t>600,- Ft/m2/év</t>
  </si>
  <si>
    <t>II/6. Gróf I. Festetics Gy. M. Kp.</t>
  </si>
  <si>
    <t>Működési bevétel összesen</t>
  </si>
  <si>
    <t>Egészségügyi Pénztár tám. anya-, gyermek, csecsemő véd. (isk.eü.)</t>
  </si>
  <si>
    <t xml:space="preserve">          II/6.   Gróf I. Festetics György Művelődési Központ</t>
  </si>
  <si>
    <t>II/6. Gróf I. Festetics  György Művelődési Központ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</si>
  <si>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</si>
  <si>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</si>
  <si>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</si>
  <si>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</si>
  <si>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</si>
  <si>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</si>
  <si>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Mérték  (2009. évi január 1. napjától)</t>
  </si>
  <si>
    <t>380,- Ft/fő/éjszaka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</si>
  <si>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</si>
  <si>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</si>
  <si>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</si>
  <si>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</si>
  <si>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</si>
  <si>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Támogatás értékű működési pénzeszköz-átvétel</t>
  </si>
  <si>
    <t>OKM Támogatáskezelő Igazgatóság</t>
  </si>
  <si>
    <t>Bibó I. AGSZ. támogatás értékű műk. pénzeszköz-átvétel ö.:</t>
  </si>
  <si>
    <t>Bibó István AGSZ ÁHT-n kívüli műk. pénzeszk.-átv. ö.:</t>
  </si>
  <si>
    <t>Dr. Moll Károly Közh. Alapítvány működésre</t>
  </si>
  <si>
    <t xml:space="preserve">          d.) Támogatás értékű felhalmozási pénzeszköz-átvétel</t>
  </si>
  <si>
    <t xml:space="preserve">          e.) Áht-n kívüli felhalmozási pénzeszköz-átvétel</t>
  </si>
  <si>
    <t>Háziorvosi Szolgálat</t>
  </si>
  <si>
    <t>-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</si>
  <si>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</si>
  <si>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</si>
  <si>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</si>
  <si>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</si>
  <si>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</si>
  <si>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</si>
  <si>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</si>
  <si>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Polgármesteri Hivatala</t>
  </si>
  <si>
    <t xml:space="preserve">     h.) Működési támogatás intézmények részére</t>
  </si>
  <si>
    <t xml:space="preserve">     g.) Felhalmozási támogatás intézmények részére</t>
  </si>
  <si>
    <t xml:space="preserve">          II/1.   GAMESZ</t>
  </si>
  <si>
    <t xml:space="preserve">          II/2.   Bibó István AGSZ</t>
  </si>
  <si>
    <t xml:space="preserve">          II/3.   Illyés Gyula Általános és Művészeti Iskola</t>
  </si>
  <si>
    <t xml:space="preserve">          II/4.   Brunszvik Teréz Napközi Otthonos Óvoda</t>
  </si>
  <si>
    <r>
      <t xml:space="preserve">          </t>
    </r>
    <r>
      <rPr>
        <i/>
        <sz val="12"/>
        <rFont val="Times New Roman"/>
        <family val="1"/>
      </rPr>
      <t>Működési támogatás intézmények részére összesen:</t>
    </r>
  </si>
  <si>
    <t xml:space="preserve">      a.2.) Értékpapír-beváltás forgatási célú</t>
  </si>
  <si>
    <t xml:space="preserve">          Gyerekszegénység elleni nyári gyermekétkeztetés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</si>
  <si>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</si>
  <si>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</si>
  <si>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</si>
  <si>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</si>
  <si>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</si>
  <si>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ÁHT-n kívüli műk. célú pénzeszk. átadás össz.</t>
  </si>
  <si>
    <t>P. H. tám. értékű és ÁHT-n kívüli m. c. pe.-átadás ö.:</t>
  </si>
  <si>
    <t>ÁHT-n kívüli működési c. pénzeszk. átadás mindösszesen:</t>
  </si>
  <si>
    <t>36.</t>
  </si>
  <si>
    <t xml:space="preserve">Pályázat </t>
  </si>
  <si>
    <t>azonosítója</t>
  </si>
  <si>
    <t>címe</t>
  </si>
  <si>
    <t>Normatív kötött állami hozzájárulás</t>
  </si>
  <si>
    <t xml:space="preserve">     d.) Előző évi központi költségvetési kiegészítések</t>
  </si>
  <si>
    <t>Normatív kötött állami hozzájárulás összesen:</t>
  </si>
  <si>
    <t>GAMESZ támogatás értékű működési pénzeszköz-átvétel ö.:</t>
  </si>
  <si>
    <t>Támogatás értékű működési pénzeszköz-átvétel:</t>
  </si>
  <si>
    <t>Támogatás értékű működési pénzeszköz-átvétel összesen:</t>
  </si>
  <si>
    <t>Társult önkormányzatok orvosi ügyeleti kiadásokhoz hozzájárulás</t>
  </si>
  <si>
    <t>Társult önkormányzatok gyepmesteri tevékenység kiadásaihoz hozzájár.</t>
  </si>
  <si>
    <t>Egészségügyi Pénztár támogatása orvosi ügyeletre</t>
  </si>
  <si>
    <t>Teréz Anya  Szociális Integrált Intézmény</t>
  </si>
  <si>
    <t>Bibó I. Gimnáziumért Alapítvány</t>
  </si>
  <si>
    <t>Vindornyaszőlős Önkorm. iskolabusz kistérségi forrásból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</si>
  <si>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</si>
  <si>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Szennyvízelvezetés- és kezelés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</si>
</sst>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000000"/>
    <numFmt numFmtId="172" formatCode="0.000000"/>
    <numFmt numFmtId="173" formatCode="0.0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51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  <font>
      <sz val="11"/>
      <name val="Arial"/>
      <family val="0"/>
    </font>
    <font>
      <sz val="11"/>
      <color indexed="52"/>
      <name val="Times New Roman"/>
      <family val="1"/>
    </font>
    <font>
      <sz val="11"/>
      <color indexed="52"/>
      <name val="Arial"/>
      <family val="0"/>
    </font>
    <font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Arial"/>
      <family val="0"/>
    </font>
    <font>
      <sz val="10"/>
      <color indexed="60"/>
      <name val="Times New Roman"/>
      <family val="1"/>
    </font>
    <font>
      <sz val="12"/>
      <color indexed="8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Arial CE"/>
      <family val="0"/>
    </font>
    <font>
      <b/>
      <sz val="9"/>
      <color indexed="10"/>
      <name val="Times New Roman"/>
      <family val="1"/>
    </font>
    <font>
      <sz val="9"/>
      <color indexed="10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19" applyFont="1" applyBorder="1">
      <alignment/>
      <protection/>
    </xf>
    <xf numFmtId="0" fontId="1" fillId="0" borderId="0" xfId="19" applyFont="1">
      <alignment/>
      <protection/>
    </xf>
    <xf numFmtId="0" fontId="10" fillId="0" borderId="0" xfId="19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10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vertical="top"/>
    </xf>
    <xf numFmtId="10" fontId="7" fillId="0" borderId="0" xfId="0" applyNumberFormat="1" applyFont="1" applyBorder="1" applyAlignment="1">
      <alignment wrapText="1"/>
    </xf>
    <xf numFmtId="10" fontId="16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10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0" fillId="0" borderId="0" xfId="21" applyFont="1" applyAlignment="1">
      <alignment horizontal="center" vertical="center" wrapText="1"/>
      <protection/>
    </xf>
    <xf numFmtId="0" fontId="10" fillId="0" borderId="0" xfId="21" applyFont="1" applyAlignment="1">
      <alignment horizontal="left" vertical="center" wrapText="1"/>
      <protection/>
    </xf>
    <xf numFmtId="3" fontId="10" fillId="0" borderId="0" xfId="21" applyNumberFormat="1" applyFont="1">
      <alignment/>
      <protection/>
    </xf>
    <xf numFmtId="0" fontId="23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3" fontId="6" fillId="0" borderId="0" xfId="19" applyNumberFormat="1" applyFont="1" applyBorder="1">
      <alignment/>
      <protection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textRotation="90"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29" fillId="0" borderId="0" xfId="0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Fill="1" applyAlignment="1">
      <alignment/>
    </xf>
    <xf numFmtId="3" fontId="10" fillId="0" borderId="0" xfId="19" applyNumberFormat="1" applyFont="1">
      <alignment/>
      <protection/>
    </xf>
    <xf numFmtId="3" fontId="20" fillId="0" borderId="0" xfId="19" applyNumberFormat="1" applyFo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19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10" fontId="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0" fontId="10" fillId="0" borderId="1" xfId="0" applyFont="1" applyBorder="1" applyAlignment="1">
      <alignment textRotation="90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20" fillId="0" borderId="0" xfId="21" applyNumberFormat="1" applyFont="1">
      <alignment/>
      <protection/>
    </xf>
    <xf numFmtId="0" fontId="20" fillId="0" borderId="0" xfId="21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0" fillId="0" borderId="0" xfId="2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16" fillId="0" borderId="0" xfId="0" applyNumberFormat="1" applyFont="1" applyBorder="1" applyAlignment="1">
      <alignment horizontal="right"/>
    </xf>
    <xf numFmtId="3" fontId="1" fillId="0" borderId="0" xfId="0" applyNumberFormat="1" applyFont="1" applyAlignment="1" quotePrefix="1">
      <alignment/>
    </xf>
    <xf numFmtId="0" fontId="9" fillId="0" borderId="0" xfId="0" applyFont="1" applyAlignment="1">
      <alignment wrapText="1"/>
    </xf>
    <xf numFmtId="0" fontId="10" fillId="0" borderId="0" xfId="21" applyFont="1" applyBorder="1">
      <alignment/>
      <protection/>
    </xf>
    <xf numFmtId="3" fontId="10" fillId="0" borderId="0" xfId="21" applyNumberFormat="1" applyFont="1" applyBorder="1">
      <alignment/>
      <protection/>
    </xf>
    <xf numFmtId="0" fontId="10" fillId="0" borderId="0" xfId="21" applyFont="1" applyFill="1" applyAlignment="1">
      <alignment horizontal="left" vertical="center" wrapText="1"/>
      <protection/>
    </xf>
    <xf numFmtId="3" fontId="4" fillId="0" borderId="0" xfId="21" applyNumberFormat="1" applyFont="1" applyBorder="1">
      <alignment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14" fontId="30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3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/>
    </xf>
    <xf numFmtId="0" fontId="3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9" fontId="2" fillId="0" borderId="0" xfId="19" applyNumberFormat="1" applyFont="1" applyBorder="1">
      <alignment/>
      <protection/>
    </xf>
    <xf numFmtId="1" fontId="1" fillId="0" borderId="0" xfId="19" applyNumberFormat="1" applyFont="1" applyBorder="1">
      <alignment/>
      <protection/>
    </xf>
    <xf numFmtId="1" fontId="2" fillId="0" borderId="0" xfId="19" applyNumberFormat="1" applyFont="1" applyBorder="1">
      <alignment/>
      <protection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14" fontId="3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20" fillId="0" borderId="0" xfId="21" applyNumberFormat="1" applyFont="1" applyBorder="1">
      <alignment/>
      <protection/>
    </xf>
    <xf numFmtId="3" fontId="28" fillId="0" borderId="0" xfId="21" applyNumberFormat="1" applyFont="1" applyBorder="1">
      <alignment/>
      <protection/>
    </xf>
    <xf numFmtId="0" fontId="28" fillId="0" borderId="0" xfId="21" applyFont="1" applyBorder="1">
      <alignment/>
      <protection/>
    </xf>
    <xf numFmtId="3" fontId="20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3" fontId="36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4" fillId="0" borderId="0" xfId="21" applyFont="1" applyBorder="1">
      <alignment/>
      <protection/>
    </xf>
    <xf numFmtId="0" fontId="18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0" fontId="13" fillId="0" borderId="0" xfId="0" applyFont="1" applyAlignment="1">
      <alignment/>
    </xf>
    <xf numFmtId="0" fontId="41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14" fontId="13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3" fillId="0" borderId="0" xfId="20" applyFont="1" applyBorder="1" applyAlignment="1">
      <alignment wrapText="1"/>
      <protection/>
    </xf>
    <xf numFmtId="0" fontId="4" fillId="0" borderId="0" xfId="0" applyFont="1" applyBorder="1" applyAlignment="1">
      <alignment wrapText="1"/>
    </xf>
    <xf numFmtId="1" fontId="3" fillId="0" borderId="0" xfId="0" applyNumberFormat="1" applyFont="1" applyAlignment="1">
      <alignment/>
    </xf>
    <xf numFmtId="1" fontId="10" fillId="0" borderId="0" xfId="21" applyNumberFormat="1" applyFont="1">
      <alignment/>
      <protection/>
    </xf>
    <xf numFmtId="1" fontId="4" fillId="0" borderId="0" xfId="21" applyNumberFormat="1" applyFont="1">
      <alignment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1" fillId="0" borderId="6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/>
      <protection/>
    </xf>
    <xf numFmtId="0" fontId="4" fillId="0" borderId="1" xfId="21" applyFont="1" applyFill="1" applyBorder="1" applyAlignment="1">
      <alignment horizontal="center" textRotation="90"/>
      <protection/>
    </xf>
    <xf numFmtId="0" fontId="4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10" fillId="0" borderId="10" xfId="21" applyFont="1" applyBorder="1" applyAlignment="1">
      <alignment horizontal="center"/>
      <protection/>
    </xf>
    <xf numFmtId="0" fontId="10" fillId="0" borderId="11" xfId="21" applyFont="1" applyBorder="1" applyAlignment="1">
      <alignment horizontal="center"/>
      <protection/>
    </xf>
    <xf numFmtId="0" fontId="10" fillId="0" borderId="5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2" xfId="2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right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4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E81"/>
  <sheetViews>
    <sheetView workbookViewId="0" topLeftCell="A64">
      <selection activeCell="A86" sqref="A86"/>
    </sheetView>
  </sheetViews>
  <sheetFormatPr defaultColWidth="9.140625" defaultRowHeight="12.75"/>
  <cols>
    <col min="1" max="1" width="58.57421875" style="1" customWidth="1"/>
    <col min="2" max="2" width="10.7109375" style="143" customWidth="1"/>
    <col min="3" max="3" width="10.140625" style="1" bestFit="1" customWidth="1"/>
    <col min="4" max="4" width="9.8515625" style="1" customWidth="1"/>
    <col min="5" max="16384" width="9.140625" style="1" customWidth="1"/>
  </cols>
  <sheetData>
    <row r="1" spans="2:5" ht="15.75">
      <c r="B1" s="24"/>
      <c r="C1" s="310" t="s">
        <v>600</v>
      </c>
      <c r="D1" s="310"/>
      <c r="E1" s="310"/>
    </row>
    <row r="2" spans="1:5" ht="15.75">
      <c r="A2" s="309" t="s">
        <v>402</v>
      </c>
      <c r="B2" s="309"/>
      <c r="C2" s="309"/>
      <c r="D2" s="309"/>
      <c r="E2" s="309"/>
    </row>
    <row r="3" spans="1:5" ht="15.75">
      <c r="A3" s="309" t="s">
        <v>629</v>
      </c>
      <c r="B3" s="309"/>
      <c r="C3" s="309"/>
      <c r="D3" s="309"/>
      <c r="E3" s="309"/>
    </row>
    <row r="4" spans="1:5" ht="15.75">
      <c r="A4" s="309" t="s">
        <v>601</v>
      </c>
      <c r="B4" s="309"/>
      <c r="C4" s="309"/>
      <c r="D4" s="309"/>
      <c r="E4" s="309"/>
    </row>
    <row r="5" spans="1:5" ht="15.75">
      <c r="A5" s="309" t="s">
        <v>932</v>
      </c>
      <c r="B5" s="309"/>
      <c r="C5" s="309"/>
      <c r="D5" s="309"/>
      <c r="E5" s="309"/>
    </row>
    <row r="6" ht="15.75">
      <c r="A6" s="121"/>
    </row>
    <row r="9" spans="1:5" ht="42.75">
      <c r="A9" s="6" t="s">
        <v>933</v>
      </c>
      <c r="B9" s="37" t="s">
        <v>682</v>
      </c>
      <c r="C9" s="37" t="s">
        <v>683</v>
      </c>
      <c r="D9" s="37" t="s">
        <v>630</v>
      </c>
      <c r="E9" s="37" t="s">
        <v>684</v>
      </c>
    </row>
    <row r="11" ht="15.75">
      <c r="A11" s="18" t="s">
        <v>602</v>
      </c>
    </row>
    <row r="13" ht="15.75">
      <c r="A13" s="8" t="s">
        <v>720</v>
      </c>
    </row>
    <row r="14" spans="1:5" ht="15.75">
      <c r="A14" s="1" t="s">
        <v>0</v>
      </c>
      <c r="B14" s="141">
        <v>27670</v>
      </c>
      <c r="C14" s="141">
        <v>27670</v>
      </c>
      <c r="D14" s="9">
        <v>3684</v>
      </c>
      <c r="E14" s="233">
        <f>D14/C14*100</f>
        <v>13.314058547162993</v>
      </c>
    </row>
    <row r="15" spans="1:5" ht="15.75">
      <c r="A15" s="1" t="s">
        <v>808</v>
      </c>
      <c r="B15" s="141">
        <v>1300</v>
      </c>
      <c r="C15" s="141">
        <v>1300</v>
      </c>
      <c r="D15" s="9">
        <v>945</v>
      </c>
      <c r="E15" s="233">
        <f aca="true" t="shared" si="0" ref="E15:E75">D15/C15*100</f>
        <v>72.6923076923077</v>
      </c>
    </row>
    <row r="16" spans="1:5" ht="15.75">
      <c r="A16" s="1" t="s">
        <v>807</v>
      </c>
      <c r="B16" s="141">
        <v>300</v>
      </c>
      <c r="C16" s="141">
        <v>300</v>
      </c>
      <c r="D16" s="9">
        <v>471</v>
      </c>
      <c r="E16" s="233">
        <f t="shared" si="0"/>
        <v>157</v>
      </c>
    </row>
    <row r="17" spans="1:5" ht="15.75">
      <c r="A17" s="1" t="s">
        <v>69</v>
      </c>
      <c r="B17" s="141"/>
      <c r="C17" s="9">
        <v>17699</v>
      </c>
      <c r="D17" s="9">
        <v>17699</v>
      </c>
      <c r="E17" s="233">
        <f t="shared" si="0"/>
        <v>100</v>
      </c>
    </row>
    <row r="18" spans="1:5" ht="15.75">
      <c r="A18" s="1" t="s">
        <v>70</v>
      </c>
      <c r="B18" s="141">
        <v>14483</v>
      </c>
      <c r="C18" s="9">
        <v>10764</v>
      </c>
      <c r="D18" s="9">
        <v>5024</v>
      </c>
      <c r="E18" s="233">
        <f t="shared" si="0"/>
        <v>46.674098848011894</v>
      </c>
    </row>
    <row r="19" spans="1:5" ht="15.75">
      <c r="A19" s="1" t="s">
        <v>71</v>
      </c>
      <c r="B19" s="141"/>
      <c r="C19" s="9"/>
      <c r="D19" s="9"/>
      <c r="E19" s="233"/>
    </row>
    <row r="20" spans="1:5" ht="15.75">
      <c r="A20" s="1" t="s">
        <v>72</v>
      </c>
      <c r="B20" s="141">
        <v>3686</v>
      </c>
      <c r="C20" s="9">
        <v>3686</v>
      </c>
      <c r="D20" s="9">
        <v>3010</v>
      </c>
      <c r="E20" s="233">
        <f t="shared" si="0"/>
        <v>81.66033640803039</v>
      </c>
    </row>
    <row r="21" spans="1:5" ht="15.75">
      <c r="A21" s="8" t="s">
        <v>704</v>
      </c>
      <c r="B21" s="12">
        <f>SUM(B14:B20)</f>
        <v>47439</v>
      </c>
      <c r="C21" s="12">
        <f>SUM(C14:C20)</f>
        <v>61419</v>
      </c>
      <c r="D21" s="12">
        <f>SUM(D14:D20)</f>
        <v>30833</v>
      </c>
      <c r="E21" s="48">
        <f t="shared" si="0"/>
        <v>50.201077842361485</v>
      </c>
    </row>
    <row r="22" spans="1:5" ht="15.75">
      <c r="A22" s="1" t="s">
        <v>73</v>
      </c>
      <c r="B22" s="9">
        <v>744936</v>
      </c>
      <c r="C22" s="9">
        <v>744936</v>
      </c>
      <c r="D22" s="9">
        <v>14380</v>
      </c>
      <c r="E22" s="233">
        <f t="shared" si="0"/>
        <v>1.9303671724819313</v>
      </c>
    </row>
    <row r="23" spans="1:5" ht="15.75">
      <c r="A23" s="8" t="s">
        <v>722</v>
      </c>
      <c r="B23" s="12">
        <f>SUM(B21:B22)</f>
        <v>792375</v>
      </c>
      <c r="C23" s="12">
        <f>SUM(C21:C22)</f>
        <v>806355</v>
      </c>
      <c r="D23" s="12">
        <f>SUM(D21:D22)</f>
        <v>45213</v>
      </c>
      <c r="E23" s="48">
        <f t="shared" si="0"/>
        <v>5.60708372863069</v>
      </c>
    </row>
    <row r="24" spans="2:5" ht="15.75">
      <c r="B24" s="141"/>
      <c r="C24" s="9"/>
      <c r="D24" s="43"/>
      <c r="E24" s="233"/>
    </row>
    <row r="25" spans="1:5" ht="15.75">
      <c r="A25" s="8" t="s">
        <v>725</v>
      </c>
      <c r="B25" s="141"/>
      <c r="C25" s="9"/>
      <c r="D25" s="43"/>
      <c r="E25" s="233"/>
    </row>
    <row r="26" spans="1:5" ht="15.75">
      <c r="A26" s="1" t="s">
        <v>789</v>
      </c>
      <c r="B26" s="141">
        <v>266327</v>
      </c>
      <c r="C26" s="9">
        <v>312327</v>
      </c>
      <c r="D26" s="9">
        <v>275978</v>
      </c>
      <c r="E26" s="233">
        <f t="shared" si="0"/>
        <v>88.36187713518203</v>
      </c>
    </row>
    <row r="27" spans="1:5" ht="15.75">
      <c r="A27" s="1" t="s">
        <v>603</v>
      </c>
      <c r="B27" s="141">
        <v>785424</v>
      </c>
      <c r="C27" s="9">
        <v>785424</v>
      </c>
      <c r="D27" s="9">
        <v>708120</v>
      </c>
      <c r="E27" s="233">
        <f t="shared" si="0"/>
        <v>90.1576727983866</v>
      </c>
    </row>
    <row r="28" spans="1:5" ht="15.75">
      <c r="A28" s="1" t="s">
        <v>984</v>
      </c>
      <c r="B28" s="141"/>
      <c r="C28" s="9"/>
      <c r="D28" s="9"/>
      <c r="E28" s="233"/>
    </row>
    <row r="29" spans="1:5" ht="15.75">
      <c r="A29" s="1" t="s">
        <v>985</v>
      </c>
      <c r="B29" s="156">
        <v>817136</v>
      </c>
      <c r="C29" s="9">
        <v>839858</v>
      </c>
      <c r="D29" s="9">
        <v>660750</v>
      </c>
      <c r="E29" s="233">
        <f t="shared" si="0"/>
        <v>78.67401394045184</v>
      </c>
    </row>
    <row r="30" spans="1:5" ht="15.75">
      <c r="A30" s="1" t="s">
        <v>987</v>
      </c>
      <c r="B30" s="141">
        <v>111711</v>
      </c>
      <c r="C30" s="9">
        <v>101029</v>
      </c>
      <c r="D30" s="9">
        <v>80811</v>
      </c>
      <c r="E30" s="233">
        <f t="shared" si="0"/>
        <v>79.98792425937107</v>
      </c>
    </row>
    <row r="31" spans="1:5" ht="15.75">
      <c r="A31" s="1" t="s">
        <v>986</v>
      </c>
      <c r="B31" s="141">
        <v>2475</v>
      </c>
      <c r="C31" s="9">
        <v>2725</v>
      </c>
      <c r="D31" s="9">
        <v>4890</v>
      </c>
      <c r="E31" s="233">
        <f t="shared" si="0"/>
        <v>179.44954128440367</v>
      </c>
    </row>
    <row r="32" spans="1:5" ht="15.75">
      <c r="A32" s="1" t="s">
        <v>255</v>
      </c>
      <c r="B32" s="141"/>
      <c r="C32" s="9"/>
      <c r="D32" s="9">
        <v>52147</v>
      </c>
      <c r="E32" s="233"/>
    </row>
    <row r="33" spans="1:5" ht="15.75">
      <c r="A33" s="13" t="s">
        <v>604</v>
      </c>
      <c r="B33" s="148">
        <f>SUM(B29:B31)</f>
        <v>931322</v>
      </c>
      <c r="C33" s="148">
        <f>SUM(C29:C31)</f>
        <v>943612</v>
      </c>
      <c r="D33" s="148">
        <f>SUM(D29:D32)</f>
        <v>798598</v>
      </c>
      <c r="E33" s="233">
        <f>D33/C33*100</f>
        <v>84.6320309618784</v>
      </c>
    </row>
    <row r="34" spans="1:5" ht="15.75">
      <c r="A34" s="8" t="s">
        <v>723</v>
      </c>
      <c r="B34" s="12">
        <f>B26+B27+B33</f>
        <v>1983073</v>
      </c>
      <c r="C34" s="12">
        <f>C26+C27+C33</f>
        <v>2041363</v>
      </c>
      <c r="D34" s="12">
        <f>D26+D27+D33</f>
        <v>1782696</v>
      </c>
      <c r="E34" s="48">
        <f t="shared" si="0"/>
        <v>87.32871125811529</v>
      </c>
    </row>
    <row r="35" spans="1:5" ht="15.75">
      <c r="A35" s="1" t="s">
        <v>256</v>
      </c>
      <c r="B35" s="141">
        <v>275894</v>
      </c>
      <c r="C35" s="9">
        <v>275894</v>
      </c>
      <c r="D35" s="9">
        <v>21377</v>
      </c>
      <c r="E35" s="233">
        <f t="shared" si="0"/>
        <v>7.748265638252372</v>
      </c>
    </row>
    <row r="36" spans="1:5" ht="15.75">
      <c r="A36" s="8" t="s">
        <v>709</v>
      </c>
      <c r="B36" s="12">
        <f>B34+B35</f>
        <v>2258967</v>
      </c>
      <c r="C36" s="12">
        <f>C34+C35</f>
        <v>2317257</v>
      </c>
      <c r="D36" s="12">
        <f>D34+D35</f>
        <v>1804073</v>
      </c>
      <c r="E36" s="48">
        <f t="shared" si="0"/>
        <v>77.85381595567517</v>
      </c>
    </row>
    <row r="37" spans="1:5" ht="15.75">
      <c r="A37" s="8"/>
      <c r="B37" s="12"/>
      <c r="C37" s="9"/>
      <c r="D37" s="9"/>
      <c r="E37" s="233"/>
    </row>
    <row r="38" spans="1:5" ht="15.75">
      <c r="A38" s="8" t="s">
        <v>706</v>
      </c>
      <c r="B38" s="12">
        <f>B21+B34</f>
        <v>2030512</v>
      </c>
      <c r="C38" s="12">
        <f>C21+C34</f>
        <v>2102782</v>
      </c>
      <c r="D38" s="12">
        <f>D21+D34</f>
        <v>1813529</v>
      </c>
      <c r="E38" s="48">
        <f t="shared" si="0"/>
        <v>86.24427068521607</v>
      </c>
    </row>
    <row r="39" spans="1:5" ht="15.75">
      <c r="A39" s="8"/>
      <c r="B39" s="12"/>
      <c r="C39" s="9"/>
      <c r="D39" s="9"/>
      <c r="E39" s="233"/>
    </row>
    <row r="40" spans="1:5" ht="15.75">
      <c r="A40" s="8" t="s">
        <v>605</v>
      </c>
      <c r="B40" s="12">
        <f>B38+B35+B22</f>
        <v>3051342</v>
      </c>
      <c r="C40" s="12">
        <f>C38+C35+C22</f>
        <v>3123612</v>
      </c>
      <c r="D40" s="12">
        <f>D38+D35+D22</f>
        <v>1849286</v>
      </c>
      <c r="E40" s="48">
        <f t="shared" si="0"/>
        <v>59.20344780337635</v>
      </c>
    </row>
    <row r="41" spans="1:5" ht="15.75">
      <c r="A41" s="153" t="s">
        <v>497</v>
      </c>
      <c r="B41" s="155"/>
      <c r="C41" s="9"/>
      <c r="D41" s="9"/>
      <c r="E41" s="233"/>
    </row>
    <row r="42" spans="1:5" ht="15.75">
      <c r="A42" s="152" t="s">
        <v>714</v>
      </c>
      <c r="B42" s="156"/>
      <c r="C42" s="9"/>
      <c r="D42" s="9"/>
      <c r="E42" s="233"/>
    </row>
    <row r="43" spans="1:5" ht="15.75">
      <c r="A43" s="152" t="s">
        <v>591</v>
      </c>
      <c r="B43" s="156">
        <v>9420</v>
      </c>
      <c r="C43" s="9">
        <v>9420</v>
      </c>
      <c r="D43" s="9">
        <v>9420</v>
      </c>
      <c r="E43" s="233">
        <f t="shared" si="0"/>
        <v>100</v>
      </c>
    </row>
    <row r="44" spans="1:5" ht="15.75">
      <c r="A44" s="152" t="s">
        <v>999</v>
      </c>
      <c r="B44" s="156" t="s">
        <v>703</v>
      </c>
      <c r="C44" s="9"/>
      <c r="D44" s="9"/>
      <c r="E44" s="233"/>
    </row>
    <row r="45" spans="1:5" ht="15.75">
      <c r="A45" s="152" t="s">
        <v>724</v>
      </c>
      <c r="B45" s="156"/>
      <c r="C45" s="9"/>
      <c r="D45" s="9"/>
      <c r="E45" s="233"/>
    </row>
    <row r="46" spans="1:5" ht="15.75">
      <c r="A46" s="153" t="s">
        <v>967</v>
      </c>
      <c r="B46" s="154">
        <f>SUM(B43:B44)-B45</f>
        <v>9420</v>
      </c>
      <c r="C46" s="154">
        <f>SUM(C43:C44)-C45</f>
        <v>9420</v>
      </c>
      <c r="D46" s="154">
        <v>9420</v>
      </c>
      <c r="E46" s="48">
        <f t="shared" si="0"/>
        <v>100</v>
      </c>
    </row>
    <row r="47" spans="1:5" ht="15.75">
      <c r="A47" s="153" t="s">
        <v>937</v>
      </c>
      <c r="B47" s="154"/>
      <c r="C47" s="154"/>
      <c r="D47" s="154">
        <v>-56988</v>
      </c>
      <c r="E47" s="233"/>
    </row>
    <row r="48" spans="1:5" ht="15.75">
      <c r="A48" s="153" t="s">
        <v>606</v>
      </c>
      <c r="B48" s="154">
        <f>B40+B46</f>
        <v>3060762</v>
      </c>
      <c r="C48" s="154">
        <f>C40+C46+C47</f>
        <v>3133032</v>
      </c>
      <c r="D48" s="154">
        <f>D40+D46+D47</f>
        <v>1801718</v>
      </c>
      <c r="E48" s="48">
        <f>D48/C48*100</f>
        <v>57.50716877452895</v>
      </c>
    </row>
    <row r="49" spans="1:5" ht="42.75">
      <c r="A49" s="6" t="s">
        <v>933</v>
      </c>
      <c r="B49" s="37" t="s">
        <v>682</v>
      </c>
      <c r="C49" s="37" t="s">
        <v>683</v>
      </c>
      <c r="D49" s="37" t="s">
        <v>630</v>
      </c>
      <c r="E49" s="37" t="s">
        <v>684</v>
      </c>
    </row>
    <row r="50" ht="15.75">
      <c r="E50" s="233"/>
    </row>
    <row r="51" spans="1:5" ht="15.75">
      <c r="A51" s="18" t="s">
        <v>607</v>
      </c>
      <c r="B51" s="141"/>
      <c r="E51" s="233"/>
    </row>
    <row r="52" spans="1:5" ht="15.75">
      <c r="A52" s="30"/>
      <c r="B52" s="141"/>
      <c r="E52" s="233"/>
    </row>
    <row r="53" spans="1:5" ht="15.75">
      <c r="A53" s="8" t="s">
        <v>726</v>
      </c>
      <c r="B53" s="141"/>
      <c r="E53" s="233"/>
    </row>
    <row r="54" spans="1:5" ht="15.75">
      <c r="A54" s="1" t="s">
        <v>608</v>
      </c>
      <c r="B54" s="141">
        <v>134502</v>
      </c>
      <c r="C54" s="141">
        <v>146170</v>
      </c>
      <c r="D54" s="9">
        <v>27927</v>
      </c>
      <c r="E54" s="233">
        <f t="shared" si="0"/>
        <v>19.10583567079428</v>
      </c>
    </row>
    <row r="55" spans="1:5" ht="15.75">
      <c r="A55" s="1" t="s">
        <v>609</v>
      </c>
      <c r="B55" s="9">
        <v>212151</v>
      </c>
      <c r="C55" s="9">
        <v>412486</v>
      </c>
      <c r="D55" s="9">
        <v>29330</v>
      </c>
      <c r="E55" s="233">
        <f t="shared" si="0"/>
        <v>7.110544357869116</v>
      </c>
    </row>
    <row r="56" spans="1:5" ht="15.75">
      <c r="A56" s="1" t="s">
        <v>473</v>
      </c>
      <c r="B56" s="141"/>
      <c r="C56" s="141">
        <v>20</v>
      </c>
      <c r="D56" s="9">
        <v>950</v>
      </c>
      <c r="E56" s="233">
        <f t="shared" si="0"/>
        <v>4750</v>
      </c>
    </row>
    <row r="57" spans="1:5" ht="15.75">
      <c r="A57" s="1" t="s">
        <v>474</v>
      </c>
      <c r="B57" s="141">
        <v>2250</v>
      </c>
      <c r="C57" s="141">
        <v>3750</v>
      </c>
      <c r="D57" s="9">
        <v>1500</v>
      </c>
      <c r="E57" s="233">
        <f t="shared" si="0"/>
        <v>40</v>
      </c>
    </row>
    <row r="58" spans="1:5" ht="15.75">
      <c r="A58" s="1" t="s">
        <v>257</v>
      </c>
      <c r="B58" s="141">
        <v>3000</v>
      </c>
      <c r="C58" s="141">
        <v>4000</v>
      </c>
      <c r="D58" s="9">
        <v>4000</v>
      </c>
      <c r="E58" s="233">
        <f t="shared" si="0"/>
        <v>100</v>
      </c>
    </row>
    <row r="59" spans="1:5" ht="15.75">
      <c r="A59" s="1" t="s">
        <v>476</v>
      </c>
      <c r="B59" s="141"/>
      <c r="C59" s="141"/>
      <c r="E59" s="233"/>
    </row>
    <row r="60" spans="1:5" ht="15.75">
      <c r="A60" s="8" t="s">
        <v>727</v>
      </c>
      <c r="B60" s="144">
        <f>SUM(B54:B59)</f>
        <v>351903</v>
      </c>
      <c r="C60" s="144">
        <f>SUM(C54:C59)</f>
        <v>566426</v>
      </c>
      <c r="D60" s="144">
        <f>SUM(D54:D59)</f>
        <v>63707</v>
      </c>
      <c r="E60" s="48">
        <f t="shared" si="0"/>
        <v>11.247188511826787</v>
      </c>
    </row>
    <row r="61" spans="1:5" ht="15.75">
      <c r="A61" s="8"/>
      <c r="B61" s="144"/>
      <c r="E61" s="233"/>
    </row>
    <row r="62" spans="1:5" ht="15.75">
      <c r="A62" s="8" t="s">
        <v>728</v>
      </c>
      <c r="B62" s="141"/>
      <c r="E62" s="233"/>
    </row>
    <row r="63" spans="1:5" ht="15.75">
      <c r="A63" s="1" t="s">
        <v>610</v>
      </c>
      <c r="B63" s="141">
        <v>862393</v>
      </c>
      <c r="C63" s="141">
        <v>897167</v>
      </c>
      <c r="D63" s="9">
        <v>633739</v>
      </c>
      <c r="E63" s="233">
        <f t="shared" si="0"/>
        <v>70.63779653063477</v>
      </c>
    </row>
    <row r="64" spans="1:5" ht="15.75">
      <c r="A64" s="1" t="s">
        <v>611</v>
      </c>
      <c r="B64" s="141">
        <v>247900</v>
      </c>
      <c r="C64" s="141">
        <v>258608</v>
      </c>
      <c r="D64" s="9">
        <v>170677</v>
      </c>
      <c r="E64" s="233">
        <f t="shared" si="0"/>
        <v>65.99834498546062</v>
      </c>
    </row>
    <row r="65" spans="1:5" ht="15.75">
      <c r="A65" s="1" t="s">
        <v>612</v>
      </c>
      <c r="B65" s="141">
        <v>517430</v>
      </c>
      <c r="C65" s="141">
        <v>551388</v>
      </c>
      <c r="D65" s="9">
        <v>359462</v>
      </c>
      <c r="E65" s="233">
        <f t="shared" si="0"/>
        <v>65.19220585141497</v>
      </c>
    </row>
    <row r="66" spans="1:5" ht="15.75">
      <c r="A66" s="1" t="s">
        <v>613</v>
      </c>
      <c r="B66" s="141">
        <v>52646</v>
      </c>
      <c r="C66" s="141">
        <v>52720</v>
      </c>
      <c r="D66" s="9">
        <v>48270</v>
      </c>
      <c r="E66" s="233">
        <f t="shared" si="0"/>
        <v>91.55918057663126</v>
      </c>
    </row>
    <row r="67" spans="1:5" ht="15.75">
      <c r="A67" s="1" t="s">
        <v>614</v>
      </c>
      <c r="B67" s="141">
        <v>77955</v>
      </c>
      <c r="C67" s="141">
        <v>77521</v>
      </c>
      <c r="D67" s="9">
        <v>79286</v>
      </c>
      <c r="E67" s="233">
        <f t="shared" si="0"/>
        <v>102.27680241482953</v>
      </c>
    </row>
    <row r="68" spans="1:5" ht="15.75">
      <c r="A68" s="1" t="s">
        <v>615</v>
      </c>
      <c r="B68" s="141">
        <v>2400</v>
      </c>
      <c r="C68" s="141">
        <v>2400</v>
      </c>
      <c r="D68" s="9">
        <v>2110</v>
      </c>
      <c r="E68" s="233">
        <f t="shared" si="0"/>
        <v>87.91666666666667</v>
      </c>
    </row>
    <row r="69" spans="1:5" ht="15.75">
      <c r="A69" s="1" t="s">
        <v>616</v>
      </c>
      <c r="B69" s="141">
        <v>34635</v>
      </c>
      <c r="C69" s="141">
        <v>34815</v>
      </c>
      <c r="D69" s="9">
        <v>22140</v>
      </c>
      <c r="E69" s="233">
        <f t="shared" si="0"/>
        <v>63.59327875915554</v>
      </c>
    </row>
    <row r="70" spans="1:5" ht="15.75">
      <c r="A70" s="8" t="s">
        <v>750</v>
      </c>
      <c r="B70" s="144">
        <f>SUM(B63:B69)</f>
        <v>1795359</v>
      </c>
      <c r="C70" s="144">
        <f>SUM(C63:C69)</f>
        <v>1874619</v>
      </c>
      <c r="D70" s="144">
        <f>SUM(D63:D69)</f>
        <v>1315684</v>
      </c>
      <c r="E70" s="48">
        <f t="shared" si="0"/>
        <v>70.18407473731996</v>
      </c>
    </row>
    <row r="71" spans="1:5" ht="15.75">
      <c r="A71" s="8" t="s">
        <v>617</v>
      </c>
      <c r="B71" s="144">
        <f>B60+B70</f>
        <v>2147262</v>
      </c>
      <c r="C71" s="144">
        <f>C60+C70</f>
        <v>2441045</v>
      </c>
      <c r="D71" s="144">
        <f>D60+D70</f>
        <v>1379391</v>
      </c>
      <c r="E71" s="48">
        <f t="shared" si="0"/>
        <v>56.508216767818695</v>
      </c>
    </row>
    <row r="72" spans="1:5" ht="15.75">
      <c r="A72" s="8"/>
      <c r="B72" s="144"/>
      <c r="D72" s="121"/>
      <c r="E72" s="233"/>
    </row>
    <row r="73" spans="1:5" ht="15.75">
      <c r="A73" s="8" t="s">
        <v>497</v>
      </c>
      <c r="B73" s="141"/>
      <c r="C73" s="141"/>
      <c r="D73" s="121"/>
      <c r="E73" s="233"/>
    </row>
    <row r="74" spans="1:5" ht="15.75">
      <c r="A74" s="1" t="s">
        <v>1001</v>
      </c>
      <c r="B74" s="141"/>
      <c r="C74" s="141"/>
      <c r="E74" s="233"/>
    </row>
    <row r="75" spans="1:5" ht="15.75">
      <c r="A75" s="1" t="s">
        <v>965</v>
      </c>
      <c r="B75" s="141">
        <v>37500</v>
      </c>
      <c r="C75" s="141">
        <v>37500</v>
      </c>
      <c r="D75" s="9">
        <v>37500</v>
      </c>
      <c r="E75" s="233">
        <f t="shared" si="0"/>
        <v>100</v>
      </c>
    </row>
    <row r="76" spans="1:5" ht="15.75">
      <c r="A76" s="1" t="s">
        <v>966</v>
      </c>
      <c r="B76" s="141"/>
      <c r="C76" s="141"/>
      <c r="E76" s="233"/>
    </row>
    <row r="77" spans="1:5" ht="15.75">
      <c r="A77" s="8" t="s">
        <v>967</v>
      </c>
      <c r="B77" s="144">
        <f>SUM(B75:B76)</f>
        <v>37500</v>
      </c>
      <c r="C77" s="144">
        <f>SUM(C75:C76)</f>
        <v>37500</v>
      </c>
      <c r="D77" s="144">
        <f>SUM(D75:D76)</f>
        <v>37500</v>
      </c>
      <c r="E77" s="48">
        <f>D77/C77*100</f>
        <v>100</v>
      </c>
    </row>
    <row r="78" spans="1:5" ht="15.75">
      <c r="A78" s="8"/>
      <c r="B78" s="144"/>
      <c r="E78" s="233"/>
    </row>
    <row r="79" spans="1:5" ht="15.75">
      <c r="A79" s="8" t="s">
        <v>293</v>
      </c>
      <c r="B79" s="144">
        <v>876000</v>
      </c>
      <c r="C79" s="144">
        <v>654487</v>
      </c>
      <c r="D79" s="144"/>
      <c r="E79" s="48">
        <f>D79/C79*100</f>
        <v>0</v>
      </c>
    </row>
    <row r="80" spans="1:5" ht="15.75">
      <c r="A80" s="8" t="s">
        <v>939</v>
      </c>
      <c r="B80" s="144"/>
      <c r="D80" s="9">
        <v>-29409</v>
      </c>
      <c r="E80" s="233"/>
    </row>
    <row r="81" spans="1:5" ht="15.75">
      <c r="A81" s="8" t="s">
        <v>618</v>
      </c>
      <c r="B81" s="144">
        <f>B71+B76+B79+B75</f>
        <v>3060762</v>
      </c>
      <c r="C81" s="144">
        <f>C71+C76+C79+C75+C80</f>
        <v>3133032</v>
      </c>
      <c r="D81" s="144">
        <f>D71+D76+D79+D75+D80</f>
        <v>1387482</v>
      </c>
      <c r="E81" s="48">
        <f>D81/C81*100</f>
        <v>44.28559938104686</v>
      </c>
    </row>
  </sheetData>
  <mergeCells count="5">
    <mergeCell ref="A5:E5"/>
    <mergeCell ref="C1:E1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89" r:id="rId1"/>
  <rowBreaks count="1" manualBreakCount="1">
    <brk id="4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V20"/>
  <sheetViews>
    <sheetView workbookViewId="0" topLeftCell="A1">
      <selection activeCell="A23" sqref="A23"/>
    </sheetView>
  </sheetViews>
  <sheetFormatPr defaultColWidth="9.140625" defaultRowHeight="12.75"/>
  <cols>
    <col min="1" max="1" width="28.00390625" style="0" customWidth="1"/>
    <col min="2" max="7" width="8.421875" style="0" customWidth="1"/>
    <col min="8" max="8" width="6.140625" style="0" bestFit="1" customWidth="1"/>
    <col min="9" max="9" width="7.421875" style="0" customWidth="1"/>
    <col min="10" max="10" width="8.00390625" style="0" customWidth="1"/>
    <col min="11" max="11" width="5.00390625" style="0" customWidth="1"/>
    <col min="12" max="13" width="8.421875" style="0" customWidth="1"/>
    <col min="14" max="14" width="4.28125" style="0" customWidth="1"/>
    <col min="15" max="22" width="8.421875" style="0" customWidth="1"/>
  </cols>
  <sheetData>
    <row r="1" spans="17:22" ht="15.75" customHeight="1">
      <c r="Q1" s="310" t="s">
        <v>963</v>
      </c>
      <c r="R1" s="310"/>
      <c r="S1" s="310"/>
      <c r="T1" s="310"/>
      <c r="U1" s="310"/>
      <c r="V1" s="310"/>
    </row>
    <row r="2" spans="1:22" s="13" customFormat="1" ht="15.75">
      <c r="A2" s="309" t="s">
        <v>402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s="13" customFormat="1" ht="15.75">
      <c r="A3" s="309" t="s">
        <v>629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s="13" customFormat="1" ht="15.75">
      <c r="A4" s="309" t="s">
        <v>668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13" customFormat="1" ht="15.75">
      <c r="A5" s="309" t="s">
        <v>932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</row>
    <row r="6" spans="1:20" s="13" customFormat="1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83"/>
    </row>
    <row r="7" spans="1:19" s="1" customFormat="1" ht="15.75">
      <c r="A7" s="3"/>
      <c r="B7" s="3"/>
      <c r="C7" s="3"/>
      <c r="D7" s="3"/>
      <c r="E7" s="3"/>
      <c r="F7" s="3"/>
      <c r="G7" s="3"/>
      <c r="Q7" s="3"/>
      <c r="R7" s="3"/>
      <c r="S7" s="3"/>
    </row>
    <row r="8" spans="1:22" s="78" customFormat="1" ht="12.75" customHeight="1">
      <c r="A8" s="322" t="s">
        <v>403</v>
      </c>
      <c r="B8" s="312" t="s">
        <v>658</v>
      </c>
      <c r="C8" s="312"/>
      <c r="D8" s="312"/>
      <c r="E8" s="312" t="s">
        <v>436</v>
      </c>
      <c r="F8" s="312"/>
      <c r="G8" s="312"/>
      <c r="H8" s="290" t="s">
        <v>97</v>
      </c>
      <c r="I8" s="290"/>
      <c r="J8" s="290"/>
      <c r="K8" s="290" t="s">
        <v>669</v>
      </c>
      <c r="L8" s="290"/>
      <c r="M8" s="290"/>
      <c r="N8" s="290"/>
      <c r="O8" s="290"/>
      <c r="P8" s="290"/>
      <c r="Q8" s="290" t="s">
        <v>217</v>
      </c>
      <c r="R8" s="290"/>
      <c r="S8" s="290"/>
      <c r="T8" s="312" t="s">
        <v>404</v>
      </c>
      <c r="U8" s="312"/>
      <c r="V8" s="312"/>
    </row>
    <row r="9" spans="1:22" s="78" customFormat="1" ht="12.75" customHeight="1">
      <c r="A9" s="323"/>
      <c r="B9" s="312"/>
      <c r="C9" s="312"/>
      <c r="D9" s="312"/>
      <c r="E9" s="312"/>
      <c r="F9" s="312"/>
      <c r="G9" s="312"/>
      <c r="H9" s="290"/>
      <c r="I9" s="290"/>
      <c r="J9" s="290"/>
      <c r="K9" s="290" t="s">
        <v>98</v>
      </c>
      <c r="L9" s="290"/>
      <c r="M9" s="290"/>
      <c r="N9" s="290" t="s">
        <v>99</v>
      </c>
      <c r="O9" s="290"/>
      <c r="P9" s="290"/>
      <c r="Q9" s="290"/>
      <c r="R9" s="290"/>
      <c r="S9" s="290"/>
      <c r="T9" s="312"/>
      <c r="U9" s="312"/>
      <c r="V9" s="312"/>
    </row>
    <row r="10" spans="1:22" s="78" customFormat="1" ht="38.25">
      <c r="A10" s="324"/>
      <c r="B10" s="7" t="s">
        <v>74</v>
      </c>
      <c r="C10" s="7" t="s">
        <v>75</v>
      </c>
      <c r="D10" s="7" t="s">
        <v>630</v>
      </c>
      <c r="E10" s="7" t="s">
        <v>74</v>
      </c>
      <c r="F10" s="7" t="s">
        <v>75</v>
      </c>
      <c r="G10" s="7" t="s">
        <v>630</v>
      </c>
      <c r="H10" s="7" t="s">
        <v>74</v>
      </c>
      <c r="I10" s="7" t="s">
        <v>75</v>
      </c>
      <c r="J10" s="7" t="s">
        <v>630</v>
      </c>
      <c r="K10" s="7" t="s">
        <v>74</v>
      </c>
      <c r="L10" s="7" t="s">
        <v>75</v>
      </c>
      <c r="M10" s="7" t="s">
        <v>630</v>
      </c>
      <c r="N10" s="7" t="s">
        <v>74</v>
      </c>
      <c r="O10" s="7" t="s">
        <v>75</v>
      </c>
      <c r="P10" s="7" t="s">
        <v>630</v>
      </c>
      <c r="Q10" s="7" t="s">
        <v>74</v>
      </c>
      <c r="R10" s="7" t="s">
        <v>75</v>
      </c>
      <c r="S10" s="7" t="s">
        <v>630</v>
      </c>
      <c r="T10" s="7" t="s">
        <v>74</v>
      </c>
      <c r="U10" s="7" t="s">
        <v>75</v>
      </c>
      <c r="V10" s="7" t="s">
        <v>630</v>
      </c>
    </row>
    <row r="11" spans="2:19" s="1" customFormat="1" ht="15.75">
      <c r="B11" s="185"/>
      <c r="C11" s="185"/>
      <c r="D11" s="185"/>
      <c r="E11" s="2"/>
      <c r="F11" s="2"/>
      <c r="G11" s="2"/>
      <c r="Q11" s="2"/>
      <c r="R11" s="2"/>
      <c r="S11" s="2"/>
    </row>
    <row r="12" spans="1:22" s="8" customFormat="1" ht="24.75" customHeight="1">
      <c r="A12" s="20" t="s">
        <v>590</v>
      </c>
      <c r="B12" s="154">
        <v>134502</v>
      </c>
      <c r="C12" s="154">
        <v>146170</v>
      </c>
      <c r="D12" s="154">
        <v>27927</v>
      </c>
      <c r="E12" s="12">
        <v>208719</v>
      </c>
      <c r="F12" s="12">
        <v>405730</v>
      </c>
      <c r="G12" s="12">
        <v>24781</v>
      </c>
      <c r="H12" s="12">
        <v>2250</v>
      </c>
      <c r="I12" s="12"/>
      <c r="J12" s="12"/>
      <c r="K12" s="12"/>
      <c r="L12" s="12">
        <v>1520</v>
      </c>
      <c r="M12" s="12">
        <v>2450</v>
      </c>
      <c r="N12" s="12"/>
      <c r="O12" s="12">
        <v>2250</v>
      </c>
      <c r="P12" s="12"/>
      <c r="Q12" s="12">
        <v>3000</v>
      </c>
      <c r="R12" s="12">
        <v>4000</v>
      </c>
      <c r="S12" s="12">
        <v>4000</v>
      </c>
      <c r="T12" s="12">
        <f>B12+E12+H12+K12+N12+Q12</f>
        <v>348471</v>
      </c>
      <c r="U12" s="12">
        <f aca="true" t="shared" si="0" ref="U12:V20">C12+F12+I12+L12+O12+R12</f>
        <v>559670</v>
      </c>
      <c r="V12" s="12">
        <f t="shared" si="0"/>
        <v>59158</v>
      </c>
    </row>
    <row r="13" spans="1:22" s="1" customFormat="1" ht="24.75" customHeight="1">
      <c r="A13" s="14" t="s">
        <v>1005</v>
      </c>
      <c r="B13" s="9"/>
      <c r="C13" s="9"/>
      <c r="D13" s="9"/>
      <c r="E13" s="9">
        <v>1000</v>
      </c>
      <c r="F13" s="9">
        <v>3844</v>
      </c>
      <c r="G13" s="9">
        <v>3476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">
        <f aca="true" t="shared" si="1" ref="T13:T19">B13+E13+H13+K13+N13+Q13</f>
        <v>1000</v>
      </c>
      <c r="U13" s="12">
        <f t="shared" si="0"/>
        <v>3844</v>
      </c>
      <c r="V13" s="12">
        <f t="shared" si="0"/>
        <v>3476</v>
      </c>
    </row>
    <row r="14" spans="1:22" s="8" customFormat="1" ht="24.75" customHeight="1">
      <c r="A14" s="14" t="s">
        <v>498</v>
      </c>
      <c r="B14" s="9"/>
      <c r="C14" s="9"/>
      <c r="D14" s="9"/>
      <c r="E14" s="9">
        <v>1832</v>
      </c>
      <c r="F14" s="9">
        <v>1832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>
        <f t="shared" si="1"/>
        <v>1832</v>
      </c>
      <c r="U14" s="12">
        <f t="shared" si="0"/>
        <v>1832</v>
      </c>
      <c r="V14" s="12">
        <f t="shared" si="0"/>
        <v>0</v>
      </c>
    </row>
    <row r="15" spans="1:22" s="1" customFormat="1" ht="24.75" customHeight="1">
      <c r="A15" s="14" t="s">
        <v>100</v>
      </c>
      <c r="B15" s="9"/>
      <c r="C15" s="9"/>
      <c r="D15" s="9"/>
      <c r="E15" s="9">
        <v>0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>
        <f t="shared" si="1"/>
        <v>0</v>
      </c>
      <c r="U15" s="12">
        <f t="shared" si="0"/>
        <v>0</v>
      </c>
      <c r="V15" s="12">
        <f t="shared" si="0"/>
        <v>0</v>
      </c>
    </row>
    <row r="16" spans="1:22" s="1" customFormat="1" ht="24.75" customHeight="1">
      <c r="A16" s="14" t="s">
        <v>236</v>
      </c>
      <c r="B16" s="9"/>
      <c r="C16" s="9"/>
      <c r="D16" s="9"/>
      <c r="E16" s="9">
        <v>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>
        <f t="shared" si="1"/>
        <v>0</v>
      </c>
      <c r="U16" s="12">
        <f t="shared" si="0"/>
        <v>0</v>
      </c>
      <c r="V16" s="12">
        <f t="shared" si="0"/>
        <v>0</v>
      </c>
    </row>
    <row r="17" spans="1:22" s="1" customFormat="1" ht="24.75" customHeight="1">
      <c r="A17" s="14" t="s">
        <v>101</v>
      </c>
      <c r="B17" s="9"/>
      <c r="C17" s="9"/>
      <c r="D17" s="9"/>
      <c r="E17" s="9">
        <v>400</v>
      </c>
      <c r="F17" s="9">
        <v>880</v>
      </c>
      <c r="G17" s="9">
        <v>873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2">
        <f t="shared" si="1"/>
        <v>400</v>
      </c>
      <c r="U17" s="12">
        <f t="shared" si="0"/>
        <v>880</v>
      </c>
      <c r="V17" s="12">
        <f t="shared" si="0"/>
        <v>873</v>
      </c>
    </row>
    <row r="18" spans="1:22" s="1" customFormat="1" ht="24.75" customHeight="1">
      <c r="A18" s="14" t="s">
        <v>102</v>
      </c>
      <c r="B18" s="9"/>
      <c r="C18" s="9"/>
      <c r="D18" s="9"/>
      <c r="E18" s="9">
        <v>200</v>
      </c>
      <c r="F18" s="9">
        <v>200</v>
      </c>
      <c r="G18" s="9">
        <v>200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>
        <f t="shared" si="1"/>
        <v>200</v>
      </c>
      <c r="U18" s="12">
        <f t="shared" si="0"/>
        <v>200</v>
      </c>
      <c r="V18" s="12">
        <f t="shared" si="0"/>
        <v>200</v>
      </c>
    </row>
    <row r="19" spans="1:22" s="8" customFormat="1" ht="29.25">
      <c r="A19" s="202" t="s">
        <v>799</v>
      </c>
      <c r="B19" s="12">
        <f aca="true" t="shared" si="2" ref="B19:S19">SUM(B13:B18)</f>
        <v>0</v>
      </c>
      <c r="C19" s="12">
        <f t="shared" si="2"/>
        <v>0</v>
      </c>
      <c r="D19" s="12">
        <f t="shared" si="2"/>
        <v>0</v>
      </c>
      <c r="E19" s="12">
        <f t="shared" si="2"/>
        <v>3432</v>
      </c>
      <c r="F19" s="12">
        <f t="shared" si="2"/>
        <v>6756</v>
      </c>
      <c r="G19" s="12">
        <f t="shared" si="2"/>
        <v>4549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1"/>
        <v>3432</v>
      </c>
      <c r="U19" s="12">
        <f t="shared" si="0"/>
        <v>6756</v>
      </c>
      <c r="V19" s="12">
        <f t="shared" si="0"/>
        <v>4549</v>
      </c>
    </row>
    <row r="20" spans="1:22" s="8" customFormat="1" ht="24.75" customHeight="1">
      <c r="A20" s="20" t="s">
        <v>401</v>
      </c>
      <c r="B20" s="12">
        <f aca="true" t="shared" si="3" ref="B20:S20">B12+B19</f>
        <v>134502</v>
      </c>
      <c r="C20" s="12">
        <f t="shared" si="3"/>
        <v>146170</v>
      </c>
      <c r="D20" s="12">
        <f t="shared" si="3"/>
        <v>27927</v>
      </c>
      <c r="E20" s="12">
        <f t="shared" si="3"/>
        <v>212151</v>
      </c>
      <c r="F20" s="12">
        <f t="shared" si="3"/>
        <v>412486</v>
      </c>
      <c r="G20" s="12">
        <f t="shared" si="3"/>
        <v>29330</v>
      </c>
      <c r="H20" s="12">
        <f t="shared" si="3"/>
        <v>2250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1520</v>
      </c>
      <c r="M20" s="12">
        <f t="shared" si="3"/>
        <v>2450</v>
      </c>
      <c r="N20" s="12">
        <f t="shared" si="3"/>
        <v>0</v>
      </c>
      <c r="O20" s="12">
        <f t="shared" si="3"/>
        <v>2250</v>
      </c>
      <c r="P20" s="12">
        <f t="shared" si="3"/>
        <v>0</v>
      </c>
      <c r="Q20" s="12">
        <f t="shared" si="3"/>
        <v>3000</v>
      </c>
      <c r="R20" s="12">
        <f t="shared" si="3"/>
        <v>4000</v>
      </c>
      <c r="S20" s="12">
        <f t="shared" si="3"/>
        <v>4000</v>
      </c>
      <c r="T20" s="12">
        <f>B20+E20+H20+K20+N20+Q20</f>
        <v>351903</v>
      </c>
      <c r="U20" s="12">
        <f t="shared" si="0"/>
        <v>566426</v>
      </c>
      <c r="V20" s="12">
        <f t="shared" si="0"/>
        <v>63707</v>
      </c>
    </row>
  </sheetData>
  <mergeCells count="14">
    <mergeCell ref="A5:V5"/>
    <mergeCell ref="A8:A10"/>
    <mergeCell ref="Q1:V1"/>
    <mergeCell ref="H8:J9"/>
    <mergeCell ref="A2:V2"/>
    <mergeCell ref="A3:V3"/>
    <mergeCell ref="A4:V4"/>
    <mergeCell ref="K9:M9"/>
    <mergeCell ref="N9:P9"/>
    <mergeCell ref="Q8:S9"/>
    <mergeCell ref="T8:V9"/>
    <mergeCell ref="K8:P8"/>
    <mergeCell ref="B8:D9"/>
    <mergeCell ref="E8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L159"/>
  <sheetViews>
    <sheetView workbookViewId="0" topLeftCell="A58">
      <selection activeCell="L27" sqref="L27"/>
    </sheetView>
  </sheetViews>
  <sheetFormatPr defaultColWidth="9.140625" defaultRowHeight="13.5" customHeight="1"/>
  <cols>
    <col min="1" max="1" width="3.421875" style="100" customWidth="1"/>
    <col min="2" max="2" width="64.00390625" style="100" customWidth="1"/>
    <col min="3" max="3" width="7.421875" style="100" bestFit="1" customWidth="1"/>
    <col min="4" max="4" width="6.421875" style="100" bestFit="1" customWidth="1"/>
    <col min="5" max="10" width="7.421875" style="100" bestFit="1" customWidth="1"/>
    <col min="11" max="11" width="9.140625" style="100" customWidth="1"/>
    <col min="12" max="12" width="6.421875" style="100" customWidth="1"/>
    <col min="13" max="16384" width="9.140625" style="100" customWidth="1"/>
  </cols>
  <sheetData>
    <row r="1" spans="1:11" ht="12.75" customHeight="1">
      <c r="A1" s="328" t="s">
        <v>339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3.5" customHeight="1">
      <c r="A2" s="333" t="s">
        <v>402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3.5" customHeight="1">
      <c r="A3" s="333" t="s">
        <v>629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3.5" customHeight="1">
      <c r="A4" s="333" t="s">
        <v>657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3.5" customHeight="1">
      <c r="A5" s="329" t="s">
        <v>932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2" ht="15" customHeight="1">
      <c r="A6" s="334"/>
      <c r="B6" s="329"/>
    </row>
    <row r="7" spans="1:12" ht="12.75">
      <c r="A7" s="326" t="s">
        <v>218</v>
      </c>
      <c r="B7" s="327" t="s">
        <v>933</v>
      </c>
      <c r="C7" s="325" t="s">
        <v>125</v>
      </c>
      <c r="D7" s="325"/>
      <c r="E7" s="325"/>
      <c r="F7" s="330" t="s">
        <v>129</v>
      </c>
      <c r="G7" s="331"/>
      <c r="H7" s="332"/>
      <c r="I7" s="325" t="s">
        <v>633</v>
      </c>
      <c r="J7" s="325"/>
      <c r="K7" s="325"/>
      <c r="L7" s="325"/>
    </row>
    <row r="8" spans="1:12" ht="12.75">
      <c r="A8" s="326"/>
      <c r="B8" s="327"/>
      <c r="C8" s="7" t="s">
        <v>126</v>
      </c>
      <c r="D8" s="7" t="s">
        <v>127</v>
      </c>
      <c r="E8" s="7" t="s">
        <v>128</v>
      </c>
      <c r="F8" s="7" t="s">
        <v>126</v>
      </c>
      <c r="G8" s="7" t="s">
        <v>127</v>
      </c>
      <c r="H8" s="7" t="s">
        <v>128</v>
      </c>
      <c r="I8" s="7" t="s">
        <v>126</v>
      </c>
      <c r="J8" s="7" t="s">
        <v>127</v>
      </c>
      <c r="K8" s="7" t="s">
        <v>128</v>
      </c>
      <c r="L8" s="7" t="s">
        <v>806</v>
      </c>
    </row>
    <row r="9" spans="2:9" ht="13.5" customHeight="1">
      <c r="B9" s="101" t="s">
        <v>492</v>
      </c>
      <c r="C9" s="104"/>
      <c r="D9" s="104"/>
      <c r="E9" s="104"/>
      <c r="G9" s="203"/>
      <c r="H9" s="203"/>
      <c r="I9" s="203"/>
    </row>
    <row r="10" spans="2:9" ht="12.75">
      <c r="B10" s="101"/>
      <c r="C10" s="104"/>
      <c r="D10" s="104"/>
      <c r="E10" s="104"/>
      <c r="G10" s="203"/>
      <c r="H10" s="203"/>
      <c r="I10" s="203"/>
    </row>
    <row r="11" spans="2:9" ht="13.5" customHeight="1">
      <c r="B11" s="101" t="s">
        <v>658</v>
      </c>
      <c r="C11" s="104"/>
      <c r="D11" s="104"/>
      <c r="E11" s="104"/>
      <c r="G11" s="203"/>
      <c r="H11" s="203"/>
      <c r="I11" s="203"/>
    </row>
    <row r="12" spans="2:9" ht="13.5" customHeight="1">
      <c r="B12" s="105" t="s">
        <v>239</v>
      </c>
      <c r="C12" s="104"/>
      <c r="D12" s="104"/>
      <c r="E12" s="104"/>
      <c r="G12" s="203"/>
      <c r="H12" s="203"/>
      <c r="I12" s="203"/>
    </row>
    <row r="13" spans="1:12" ht="25.5">
      <c r="A13" s="102" t="s">
        <v>308</v>
      </c>
      <c r="B13" s="103" t="s">
        <v>328</v>
      </c>
      <c r="C13" s="104">
        <v>20000</v>
      </c>
      <c r="D13" s="104">
        <v>3000</v>
      </c>
      <c r="E13" s="104">
        <f>SUM(C13:D13)</f>
        <v>23000</v>
      </c>
      <c r="F13" s="204">
        <v>20000</v>
      </c>
      <c r="G13" s="204">
        <v>5000</v>
      </c>
      <c r="H13" s="204">
        <f>SUM(F13:G13)</f>
        <v>25000</v>
      </c>
      <c r="I13" s="204">
        <v>7</v>
      </c>
      <c r="J13" s="204"/>
      <c r="K13" s="204">
        <v>7</v>
      </c>
      <c r="L13" s="288">
        <f>K13/H13*100</f>
        <v>0.027999999999999997</v>
      </c>
    </row>
    <row r="14" spans="1:12" ht="12.75">
      <c r="A14" s="102" t="s">
        <v>309</v>
      </c>
      <c r="B14" s="103" t="s">
        <v>237</v>
      </c>
      <c r="C14" s="104">
        <v>3500</v>
      </c>
      <c r="D14" s="104">
        <v>700</v>
      </c>
      <c r="E14" s="104">
        <f aca="true" t="shared" si="0" ref="E14:E26">SUM(C14:D14)</f>
        <v>4200</v>
      </c>
      <c r="F14" s="204">
        <v>3500</v>
      </c>
      <c r="G14" s="204">
        <v>872</v>
      </c>
      <c r="H14" s="204">
        <f aca="true" t="shared" si="1" ref="H14:H26">SUM(F14:G14)</f>
        <v>4372</v>
      </c>
      <c r="I14" s="204">
        <v>67</v>
      </c>
      <c r="J14" s="204">
        <v>4</v>
      </c>
      <c r="K14" s="204">
        <f aca="true" t="shared" si="2" ref="K14:K26">SUM(I14:J14)</f>
        <v>71</v>
      </c>
      <c r="L14" s="288">
        <f aca="true" t="shared" si="3" ref="L14:L77">K14/H14*100</f>
        <v>1.6239707227813358</v>
      </c>
    </row>
    <row r="15" spans="1:12" ht="12.75">
      <c r="A15" s="102" t="s">
        <v>317</v>
      </c>
      <c r="B15" s="103" t="s">
        <v>50</v>
      </c>
      <c r="C15" s="104">
        <v>2500</v>
      </c>
      <c r="D15" s="104">
        <v>500</v>
      </c>
      <c r="E15" s="104">
        <f t="shared" si="0"/>
        <v>3000</v>
      </c>
      <c r="F15" s="204">
        <v>2500</v>
      </c>
      <c r="G15" s="204">
        <v>564</v>
      </c>
      <c r="H15" s="204">
        <f t="shared" si="1"/>
        <v>3064</v>
      </c>
      <c r="I15" s="204">
        <v>1244</v>
      </c>
      <c r="J15" s="204">
        <v>249</v>
      </c>
      <c r="K15" s="204">
        <v>1493</v>
      </c>
      <c r="L15" s="288">
        <f t="shared" si="3"/>
        <v>48.72715404699739</v>
      </c>
    </row>
    <row r="16" spans="1:12" ht="12.75">
      <c r="A16" s="102" t="s">
        <v>318</v>
      </c>
      <c r="B16" s="103" t="s">
        <v>45</v>
      </c>
      <c r="C16" s="104">
        <v>10735</v>
      </c>
      <c r="D16" s="104">
        <v>2147</v>
      </c>
      <c r="E16" s="104">
        <f t="shared" si="0"/>
        <v>12882</v>
      </c>
      <c r="F16" s="204">
        <v>11236</v>
      </c>
      <c r="G16" s="204">
        <v>2358</v>
      </c>
      <c r="H16" s="204">
        <f t="shared" si="1"/>
        <v>13594</v>
      </c>
      <c r="I16" s="204">
        <v>10772</v>
      </c>
      <c r="J16" s="204">
        <v>2216</v>
      </c>
      <c r="K16" s="204">
        <f t="shared" si="2"/>
        <v>12988</v>
      </c>
      <c r="L16" s="288">
        <f t="shared" si="3"/>
        <v>95.54215094894806</v>
      </c>
    </row>
    <row r="17" spans="1:12" ht="12.75">
      <c r="A17" s="102" t="s">
        <v>319</v>
      </c>
      <c r="B17" s="103" t="s">
        <v>736</v>
      </c>
      <c r="C17" s="104">
        <v>25183</v>
      </c>
      <c r="D17" s="104">
        <v>5037</v>
      </c>
      <c r="E17" s="104">
        <f t="shared" si="0"/>
        <v>30220</v>
      </c>
      <c r="F17" s="204">
        <v>25183</v>
      </c>
      <c r="G17" s="204">
        <v>6296</v>
      </c>
      <c r="H17" s="204">
        <f t="shared" si="1"/>
        <v>31479</v>
      </c>
      <c r="I17" s="204"/>
      <c r="J17" s="204"/>
      <c r="K17" s="204">
        <f t="shared" si="2"/>
        <v>0</v>
      </c>
      <c r="L17" s="288">
        <f t="shared" si="3"/>
        <v>0</v>
      </c>
    </row>
    <row r="18" spans="1:12" ht="25.5">
      <c r="A18" s="102" t="s">
        <v>737</v>
      </c>
      <c r="B18" s="103" t="s">
        <v>103</v>
      </c>
      <c r="C18" s="104"/>
      <c r="D18" s="104"/>
      <c r="E18" s="104"/>
      <c r="F18" s="204">
        <v>11000</v>
      </c>
      <c r="G18" s="204">
        <v>2750</v>
      </c>
      <c r="H18" s="204">
        <f t="shared" si="1"/>
        <v>13750</v>
      </c>
      <c r="I18" s="204">
        <v>100</v>
      </c>
      <c r="J18" s="204">
        <v>12</v>
      </c>
      <c r="K18" s="204">
        <f t="shared" si="2"/>
        <v>112</v>
      </c>
      <c r="L18" s="288">
        <f>K18/H18*100</f>
        <v>0.8145454545454546</v>
      </c>
    </row>
    <row r="19" spans="1:12" ht="12.75">
      <c r="A19" s="102" t="s">
        <v>738</v>
      </c>
      <c r="B19" s="103" t="s">
        <v>329</v>
      </c>
      <c r="C19" s="104"/>
      <c r="D19" s="104"/>
      <c r="E19" s="104"/>
      <c r="F19" s="204"/>
      <c r="G19" s="204"/>
      <c r="H19" s="204"/>
      <c r="I19" s="204">
        <v>8804</v>
      </c>
      <c r="J19" s="204">
        <v>2198</v>
      </c>
      <c r="K19" s="204">
        <f t="shared" si="2"/>
        <v>11002</v>
      </c>
      <c r="L19" s="288"/>
    </row>
    <row r="20" spans="1:12" ht="12.75">
      <c r="A20" s="102"/>
      <c r="B20" s="103"/>
      <c r="C20" s="104"/>
      <c r="D20" s="104"/>
      <c r="E20" s="104"/>
      <c r="F20" s="204"/>
      <c r="G20" s="204"/>
      <c r="H20" s="204"/>
      <c r="I20" s="204"/>
      <c r="J20" s="204"/>
      <c r="K20" s="204"/>
      <c r="L20" s="288"/>
    </row>
    <row r="21" spans="1:12" ht="12.75">
      <c r="A21" s="102"/>
      <c r="B21" s="105" t="s">
        <v>238</v>
      </c>
      <c r="C21" s="104"/>
      <c r="D21" s="104"/>
      <c r="E21" s="104"/>
      <c r="F21" s="204"/>
      <c r="G21" s="204"/>
      <c r="H21" s="204"/>
      <c r="I21" s="204"/>
      <c r="J21" s="204"/>
      <c r="K21" s="204"/>
      <c r="L21" s="288"/>
    </row>
    <row r="22" spans="1:12" ht="12.75">
      <c r="A22" s="102" t="s">
        <v>739</v>
      </c>
      <c r="B22" s="103" t="s">
        <v>49</v>
      </c>
      <c r="C22" s="104">
        <v>4500</v>
      </c>
      <c r="D22" s="104">
        <v>900</v>
      </c>
      <c r="E22" s="104">
        <f t="shared" si="0"/>
        <v>5400</v>
      </c>
      <c r="F22" s="204">
        <v>4500</v>
      </c>
      <c r="G22" s="204">
        <v>1125</v>
      </c>
      <c r="H22" s="204">
        <f t="shared" si="1"/>
        <v>5625</v>
      </c>
      <c r="I22" s="204"/>
      <c r="J22" s="204"/>
      <c r="K22" s="204">
        <f t="shared" si="2"/>
        <v>0</v>
      </c>
      <c r="L22" s="288">
        <f t="shared" si="3"/>
        <v>0</v>
      </c>
    </row>
    <row r="23" spans="1:12" ht="12.75">
      <c r="A23" s="102" t="s">
        <v>740</v>
      </c>
      <c r="B23" s="103" t="s">
        <v>107</v>
      </c>
      <c r="C23" s="104">
        <v>20000</v>
      </c>
      <c r="D23" s="104">
        <v>4000</v>
      </c>
      <c r="E23" s="104">
        <f t="shared" si="0"/>
        <v>24000</v>
      </c>
      <c r="F23" s="204">
        <v>14000</v>
      </c>
      <c r="G23" s="204">
        <v>3448</v>
      </c>
      <c r="H23" s="204">
        <f t="shared" si="1"/>
        <v>17448</v>
      </c>
      <c r="I23" s="204">
        <v>800</v>
      </c>
      <c r="J23" s="204">
        <v>160</v>
      </c>
      <c r="K23" s="204">
        <f t="shared" si="2"/>
        <v>960</v>
      </c>
      <c r="L23" s="288">
        <f t="shared" si="3"/>
        <v>5.502063273727647</v>
      </c>
    </row>
    <row r="24" spans="1:12" ht="12.75">
      <c r="A24" s="102" t="s">
        <v>741</v>
      </c>
      <c r="B24" s="103" t="s">
        <v>56</v>
      </c>
      <c r="C24" s="104">
        <v>1500</v>
      </c>
      <c r="D24" s="104">
        <v>300</v>
      </c>
      <c r="E24" s="104">
        <f t="shared" si="0"/>
        <v>1800</v>
      </c>
      <c r="F24" s="204">
        <v>500</v>
      </c>
      <c r="G24" s="204">
        <v>109</v>
      </c>
      <c r="H24" s="204">
        <f t="shared" si="1"/>
        <v>609</v>
      </c>
      <c r="I24" s="204">
        <v>325</v>
      </c>
      <c r="J24" s="204">
        <v>65</v>
      </c>
      <c r="K24" s="204">
        <f t="shared" si="2"/>
        <v>390</v>
      </c>
      <c r="L24" s="288">
        <f t="shared" si="3"/>
        <v>64.03940886699507</v>
      </c>
    </row>
    <row r="25" spans="1:12" ht="12.75">
      <c r="A25" s="102" t="s">
        <v>742</v>
      </c>
      <c r="B25" s="103" t="s">
        <v>52</v>
      </c>
      <c r="C25" s="104">
        <v>18000</v>
      </c>
      <c r="D25" s="104">
        <v>3600</v>
      </c>
      <c r="E25" s="104">
        <f t="shared" si="0"/>
        <v>21600</v>
      </c>
      <c r="F25" s="204">
        <v>18000</v>
      </c>
      <c r="G25" s="204">
        <v>4479</v>
      </c>
      <c r="H25" s="204">
        <f t="shared" si="1"/>
        <v>22479</v>
      </c>
      <c r="I25" s="204">
        <v>420</v>
      </c>
      <c r="J25" s="204">
        <v>84</v>
      </c>
      <c r="K25" s="204">
        <f t="shared" si="2"/>
        <v>504</v>
      </c>
      <c r="L25" s="288">
        <f t="shared" si="3"/>
        <v>2.2420926197784596</v>
      </c>
    </row>
    <row r="26" spans="1:12" ht="25.5">
      <c r="A26" s="102" t="s">
        <v>743</v>
      </c>
      <c r="B26" s="103" t="s">
        <v>940</v>
      </c>
      <c r="C26" s="104">
        <v>7000</v>
      </c>
      <c r="D26" s="104">
        <v>1400</v>
      </c>
      <c r="E26" s="104">
        <f t="shared" si="0"/>
        <v>8400</v>
      </c>
      <c r="F26" s="204">
        <v>7000</v>
      </c>
      <c r="G26" s="204">
        <v>1750</v>
      </c>
      <c r="H26" s="204">
        <f t="shared" si="1"/>
        <v>8750</v>
      </c>
      <c r="I26" s="204"/>
      <c r="J26" s="204"/>
      <c r="K26" s="204">
        <f t="shared" si="2"/>
        <v>0</v>
      </c>
      <c r="L26" s="288">
        <f t="shared" si="3"/>
        <v>0</v>
      </c>
    </row>
    <row r="27" spans="1:12" ht="12.75">
      <c r="A27" s="102" t="s">
        <v>744</v>
      </c>
      <c r="B27" s="103" t="s">
        <v>623</v>
      </c>
      <c r="C27" s="104"/>
      <c r="D27" s="104"/>
      <c r="E27" s="104"/>
      <c r="F27" s="204"/>
      <c r="G27" s="204"/>
      <c r="H27" s="204"/>
      <c r="I27" s="204">
        <v>320</v>
      </c>
      <c r="J27" s="204">
        <v>80</v>
      </c>
      <c r="K27" s="204">
        <v>400</v>
      </c>
      <c r="L27" s="288"/>
    </row>
    <row r="28" spans="1:12" ht="13.5" customHeight="1">
      <c r="A28" s="102"/>
      <c r="B28" s="101" t="s">
        <v>487</v>
      </c>
      <c r="C28" s="106">
        <f aca="true" t="shared" si="4" ref="C28:H28">SUM(C13:C26)</f>
        <v>112918</v>
      </c>
      <c r="D28" s="106">
        <f t="shared" si="4"/>
        <v>21584</v>
      </c>
      <c r="E28" s="106">
        <f t="shared" si="4"/>
        <v>134502</v>
      </c>
      <c r="F28" s="206">
        <f t="shared" si="4"/>
        <v>117419</v>
      </c>
      <c r="G28" s="206">
        <f t="shared" si="4"/>
        <v>28751</v>
      </c>
      <c r="H28" s="206">
        <f t="shared" si="4"/>
        <v>146170</v>
      </c>
      <c r="I28" s="206">
        <f>SUM(I13:I27)</f>
        <v>22859</v>
      </c>
      <c r="J28" s="206">
        <f>SUM(J13:J27)</f>
        <v>5068</v>
      </c>
      <c r="K28" s="206">
        <f>SUM(K13:K27)</f>
        <v>27927</v>
      </c>
      <c r="L28" s="289">
        <f t="shared" si="3"/>
        <v>19.10583567079428</v>
      </c>
    </row>
    <row r="29" spans="1:12" ht="12.75">
      <c r="A29" s="102"/>
      <c r="B29" s="101"/>
      <c r="C29" s="104"/>
      <c r="D29" s="104"/>
      <c r="E29" s="104"/>
      <c r="F29" s="204"/>
      <c r="G29" s="204"/>
      <c r="H29" s="204"/>
      <c r="I29" s="204"/>
      <c r="J29" s="204"/>
      <c r="K29" s="203"/>
      <c r="L29" s="288"/>
    </row>
    <row r="30" spans="1:12" ht="13.5" customHeight="1">
      <c r="A30" s="102"/>
      <c r="B30" s="101" t="s">
        <v>436</v>
      </c>
      <c r="C30" s="104"/>
      <c r="D30" s="104"/>
      <c r="E30" s="104"/>
      <c r="F30" s="204"/>
      <c r="G30" s="204"/>
      <c r="H30" s="204"/>
      <c r="I30" s="204"/>
      <c r="J30" s="204"/>
      <c r="K30" s="203"/>
      <c r="L30" s="288"/>
    </row>
    <row r="31" spans="1:12" ht="13.5" customHeight="1">
      <c r="A31" s="102"/>
      <c r="B31" s="105" t="s">
        <v>902</v>
      </c>
      <c r="C31" s="104"/>
      <c r="D31" s="104"/>
      <c r="E31" s="104"/>
      <c r="F31" s="204"/>
      <c r="G31" s="204"/>
      <c r="H31" s="204"/>
      <c r="I31" s="204"/>
      <c r="J31" s="204"/>
      <c r="K31" s="203"/>
      <c r="L31" s="288"/>
    </row>
    <row r="32" spans="1:12" ht="13.5" customHeight="1">
      <c r="A32" s="102" t="s">
        <v>745</v>
      </c>
      <c r="B32" s="103" t="s">
        <v>941</v>
      </c>
      <c r="C32" s="104">
        <v>9000</v>
      </c>
      <c r="D32" s="104">
        <v>1800</v>
      </c>
      <c r="E32" s="104">
        <f>SUM(C32:D32)</f>
        <v>10800</v>
      </c>
      <c r="F32" s="204">
        <v>9000</v>
      </c>
      <c r="G32" s="204">
        <v>2240</v>
      </c>
      <c r="H32" s="204">
        <f>SUM(F32:G32)</f>
        <v>11240</v>
      </c>
      <c r="I32" s="204">
        <v>193</v>
      </c>
      <c r="J32" s="204">
        <v>38</v>
      </c>
      <c r="K32" s="204">
        <f>SUM(I32:J32)</f>
        <v>231</v>
      </c>
      <c r="L32" s="288">
        <f t="shared" si="3"/>
        <v>2.0551601423487544</v>
      </c>
    </row>
    <row r="33" spans="1:12" ht="13.5" customHeight="1">
      <c r="A33" s="102" t="s">
        <v>746</v>
      </c>
      <c r="B33" s="103" t="s">
        <v>108</v>
      </c>
      <c r="C33" s="104"/>
      <c r="D33" s="104"/>
      <c r="E33" s="104"/>
      <c r="F33" s="204">
        <v>2384</v>
      </c>
      <c r="G33" s="204">
        <v>596</v>
      </c>
      <c r="H33" s="204">
        <f aca="true" t="shared" si="5" ref="H33:H38">SUM(F33:G33)</f>
        <v>2980</v>
      </c>
      <c r="I33" s="204"/>
      <c r="J33" s="204"/>
      <c r="K33" s="204">
        <f aca="true" t="shared" si="6" ref="K33:K38">SUM(I33:J33)</f>
        <v>0</v>
      </c>
      <c r="L33" s="288">
        <f t="shared" si="3"/>
        <v>0</v>
      </c>
    </row>
    <row r="34" spans="1:12" ht="13.5" customHeight="1">
      <c r="A34" s="102" t="s">
        <v>747</v>
      </c>
      <c r="B34" s="103" t="s">
        <v>216</v>
      </c>
      <c r="C34" s="104">
        <v>1000</v>
      </c>
      <c r="D34" s="104">
        <v>200</v>
      </c>
      <c r="E34" s="104">
        <f>SUM(C34:D34)</f>
        <v>1200</v>
      </c>
      <c r="F34" s="204">
        <v>1000</v>
      </c>
      <c r="G34" s="204">
        <v>250</v>
      </c>
      <c r="H34" s="204">
        <f t="shared" si="5"/>
        <v>1250</v>
      </c>
      <c r="I34" s="204"/>
      <c r="J34" s="204"/>
      <c r="K34" s="204">
        <f t="shared" si="6"/>
        <v>0</v>
      </c>
      <c r="L34" s="288">
        <f t="shared" si="3"/>
        <v>0</v>
      </c>
    </row>
    <row r="35" spans="1:12" ht="14.25" customHeight="1">
      <c r="A35" s="102" t="s">
        <v>748</v>
      </c>
      <c r="B35" s="103" t="s">
        <v>46</v>
      </c>
      <c r="C35" s="104">
        <v>1000</v>
      </c>
      <c r="D35" s="104">
        <v>200</v>
      </c>
      <c r="E35" s="104">
        <f>SUM(C35:D35)</f>
        <v>1200</v>
      </c>
      <c r="F35" s="204">
        <v>1000</v>
      </c>
      <c r="G35" s="204">
        <v>200</v>
      </c>
      <c r="H35" s="204">
        <f t="shared" si="5"/>
        <v>1200</v>
      </c>
      <c r="I35" s="204">
        <v>1000</v>
      </c>
      <c r="J35" s="204">
        <v>200</v>
      </c>
      <c r="K35" s="204">
        <f t="shared" si="6"/>
        <v>1200</v>
      </c>
      <c r="L35" s="288">
        <f t="shared" si="3"/>
        <v>100</v>
      </c>
    </row>
    <row r="36" spans="1:12" ht="14.25" customHeight="1">
      <c r="A36" s="102" t="s">
        <v>749</v>
      </c>
      <c r="B36" s="103" t="s">
        <v>48</v>
      </c>
      <c r="C36" s="104">
        <v>1000</v>
      </c>
      <c r="D36" s="104">
        <v>200</v>
      </c>
      <c r="E36" s="104">
        <f>SUM(C36:D36)</f>
        <v>1200</v>
      </c>
      <c r="F36" s="204">
        <v>1000</v>
      </c>
      <c r="G36" s="204">
        <v>250</v>
      </c>
      <c r="H36" s="204">
        <f t="shared" si="5"/>
        <v>1250</v>
      </c>
      <c r="I36" s="204"/>
      <c r="J36" s="204"/>
      <c r="K36" s="204">
        <f t="shared" si="6"/>
        <v>0</v>
      </c>
      <c r="L36" s="288">
        <f t="shared" si="3"/>
        <v>0</v>
      </c>
    </row>
    <row r="37" spans="1:12" ht="14.25" customHeight="1">
      <c r="A37" s="102" t="s">
        <v>638</v>
      </c>
      <c r="B37" s="103" t="s">
        <v>330</v>
      </c>
      <c r="C37" s="104">
        <v>1000</v>
      </c>
      <c r="D37" s="104">
        <v>200</v>
      </c>
      <c r="E37" s="104">
        <f>SUM(C37:D37)</f>
        <v>1200</v>
      </c>
      <c r="F37" s="204">
        <v>1000</v>
      </c>
      <c r="G37" s="204">
        <v>250</v>
      </c>
      <c r="H37" s="204">
        <f t="shared" si="5"/>
        <v>1250</v>
      </c>
      <c r="I37" s="204"/>
      <c r="J37" s="204"/>
      <c r="K37" s="204">
        <f t="shared" si="6"/>
        <v>0</v>
      </c>
      <c r="L37" s="288">
        <f t="shared" si="3"/>
        <v>0</v>
      </c>
    </row>
    <row r="38" spans="1:12" ht="13.5" customHeight="1">
      <c r="A38" s="102" t="s">
        <v>639</v>
      </c>
      <c r="B38" s="103" t="s">
        <v>1002</v>
      </c>
      <c r="C38" s="104">
        <v>500</v>
      </c>
      <c r="D38" s="104">
        <v>100</v>
      </c>
      <c r="E38" s="104">
        <f>SUM(C38:D38)</f>
        <v>600</v>
      </c>
      <c r="F38" s="204">
        <v>500</v>
      </c>
      <c r="G38" s="204">
        <v>125</v>
      </c>
      <c r="H38" s="204">
        <f t="shared" si="5"/>
        <v>625</v>
      </c>
      <c r="I38" s="204">
        <v>48</v>
      </c>
      <c r="J38" s="204">
        <v>10</v>
      </c>
      <c r="K38" s="204">
        <f t="shared" si="6"/>
        <v>58</v>
      </c>
      <c r="L38" s="288">
        <f t="shared" si="3"/>
        <v>9.28</v>
      </c>
    </row>
    <row r="39" spans="1:12" ht="13.5" customHeight="1">
      <c r="A39" s="102"/>
      <c r="B39" s="101" t="s">
        <v>233</v>
      </c>
      <c r="C39" s="106">
        <f aca="true" t="shared" si="7" ref="C39:K39">SUM(C32:C38)</f>
        <v>13500</v>
      </c>
      <c r="D39" s="106">
        <f t="shared" si="7"/>
        <v>2700</v>
      </c>
      <c r="E39" s="106">
        <f t="shared" si="7"/>
        <v>16200</v>
      </c>
      <c r="F39" s="106">
        <f t="shared" si="7"/>
        <v>15884</v>
      </c>
      <c r="G39" s="106">
        <f t="shared" si="7"/>
        <v>3911</v>
      </c>
      <c r="H39" s="106">
        <f t="shared" si="7"/>
        <v>19795</v>
      </c>
      <c r="I39" s="106">
        <f t="shared" si="7"/>
        <v>1241</v>
      </c>
      <c r="J39" s="106">
        <f t="shared" si="7"/>
        <v>248</v>
      </c>
      <c r="K39" s="106">
        <f t="shared" si="7"/>
        <v>1489</v>
      </c>
      <c r="L39" s="289">
        <f t="shared" si="3"/>
        <v>7.52210154079313</v>
      </c>
    </row>
    <row r="40" spans="1:12" ht="12.75">
      <c r="A40" s="102"/>
      <c r="B40" s="182"/>
      <c r="C40" s="181"/>
      <c r="D40" s="181"/>
      <c r="E40" s="181"/>
      <c r="F40" s="204"/>
      <c r="G40" s="204"/>
      <c r="H40" s="204"/>
      <c r="I40" s="204"/>
      <c r="J40" s="204"/>
      <c r="K40" s="203"/>
      <c r="L40" s="288"/>
    </row>
    <row r="41" spans="1:12" ht="13.5" customHeight="1">
      <c r="A41" s="102"/>
      <c r="B41" s="105" t="s">
        <v>486</v>
      </c>
      <c r="C41" s="106"/>
      <c r="D41" s="106"/>
      <c r="E41" s="106"/>
      <c r="F41" s="204"/>
      <c r="G41" s="204"/>
      <c r="H41" s="204"/>
      <c r="I41" s="204"/>
      <c r="J41" s="204"/>
      <c r="K41" s="203"/>
      <c r="L41" s="288"/>
    </row>
    <row r="42" spans="1:12" ht="13.5" customHeight="1">
      <c r="A42" s="102" t="s">
        <v>640</v>
      </c>
      <c r="B42" s="103" t="s">
        <v>44</v>
      </c>
      <c r="C42" s="104">
        <v>8000</v>
      </c>
      <c r="D42" s="104">
        <v>1600</v>
      </c>
      <c r="E42" s="104">
        <f>SUM(C42:D42)</f>
        <v>9600</v>
      </c>
      <c r="F42" s="204">
        <v>8000</v>
      </c>
      <c r="G42" s="204">
        <v>1857</v>
      </c>
      <c r="H42" s="204">
        <f>SUM(F42:G42)</f>
        <v>9857</v>
      </c>
      <c r="I42" s="204">
        <v>2868</v>
      </c>
      <c r="J42" s="204">
        <v>571</v>
      </c>
      <c r="K42" s="204">
        <f>SUM(I42:J42)</f>
        <v>3439</v>
      </c>
      <c r="L42" s="288">
        <f t="shared" si="3"/>
        <v>34.88891143349904</v>
      </c>
    </row>
    <row r="43" spans="1:12" ht="13.5" customHeight="1">
      <c r="A43" s="102" t="s">
        <v>641</v>
      </c>
      <c r="B43" s="103" t="s">
        <v>109</v>
      </c>
      <c r="C43" s="104"/>
      <c r="D43" s="104"/>
      <c r="E43" s="104">
        <f aca="true" t="shared" si="8" ref="E43:E55">SUM(C43:D43)</f>
        <v>0</v>
      </c>
      <c r="F43" s="204">
        <v>143193</v>
      </c>
      <c r="G43" s="204">
        <v>35798</v>
      </c>
      <c r="H43" s="204">
        <f aca="true" t="shared" si="9" ref="H43:H56">SUM(F43:G43)</f>
        <v>178991</v>
      </c>
      <c r="I43" s="204">
        <v>11500</v>
      </c>
      <c r="J43" s="204">
        <v>2523</v>
      </c>
      <c r="K43" s="204">
        <f aca="true" t="shared" si="10" ref="K43:K56">SUM(I43:J43)</f>
        <v>14023</v>
      </c>
      <c r="L43" s="288">
        <f t="shared" si="3"/>
        <v>7.834472124296752</v>
      </c>
    </row>
    <row r="44" spans="1:12" ht="13.5" customHeight="1">
      <c r="A44" s="102" t="s">
        <v>642</v>
      </c>
      <c r="B44" s="103" t="s">
        <v>231</v>
      </c>
      <c r="C44" s="104">
        <v>80000</v>
      </c>
      <c r="D44" s="104">
        <v>16000</v>
      </c>
      <c r="E44" s="104">
        <f t="shared" si="8"/>
        <v>96000</v>
      </c>
      <c r="F44" s="204">
        <v>80000</v>
      </c>
      <c r="G44" s="204">
        <v>20000</v>
      </c>
      <c r="H44" s="204">
        <f t="shared" si="9"/>
        <v>100000</v>
      </c>
      <c r="I44" s="251"/>
      <c r="J44" s="251"/>
      <c r="K44" s="204">
        <f t="shared" si="10"/>
        <v>0</v>
      </c>
      <c r="L44" s="288">
        <f t="shared" si="3"/>
        <v>0</v>
      </c>
    </row>
    <row r="45" spans="1:12" ht="13.5" customHeight="1">
      <c r="A45" s="102" t="s">
        <v>643</v>
      </c>
      <c r="B45" s="103" t="s">
        <v>331</v>
      </c>
      <c r="C45" s="104">
        <v>138</v>
      </c>
      <c r="D45" s="104">
        <v>28</v>
      </c>
      <c r="E45" s="104">
        <f t="shared" si="8"/>
        <v>166</v>
      </c>
      <c r="F45" s="204">
        <v>138</v>
      </c>
      <c r="G45" s="204">
        <v>34</v>
      </c>
      <c r="H45" s="204">
        <f t="shared" si="9"/>
        <v>172</v>
      </c>
      <c r="I45" s="204">
        <v>138</v>
      </c>
      <c r="J45" s="204">
        <v>28</v>
      </c>
      <c r="K45" s="204">
        <f t="shared" si="10"/>
        <v>166</v>
      </c>
      <c r="L45" s="288">
        <f t="shared" si="3"/>
        <v>96.51162790697676</v>
      </c>
    </row>
    <row r="46" spans="1:12" ht="25.5" customHeight="1">
      <c r="A46" s="102" t="s">
        <v>644</v>
      </c>
      <c r="B46" s="103" t="s">
        <v>47</v>
      </c>
      <c r="C46" s="104">
        <v>5500</v>
      </c>
      <c r="D46" s="104">
        <v>1100</v>
      </c>
      <c r="E46" s="104">
        <f t="shared" si="8"/>
        <v>6600</v>
      </c>
      <c r="F46" s="204">
        <v>5500</v>
      </c>
      <c r="G46" s="204">
        <v>1375</v>
      </c>
      <c r="H46" s="204">
        <f t="shared" si="9"/>
        <v>6875</v>
      </c>
      <c r="I46" s="204">
        <v>429</v>
      </c>
      <c r="J46" s="204">
        <v>87</v>
      </c>
      <c r="K46" s="204">
        <f t="shared" si="10"/>
        <v>516</v>
      </c>
      <c r="L46" s="288">
        <f t="shared" si="3"/>
        <v>7.505454545454546</v>
      </c>
    </row>
    <row r="47" spans="1:12" ht="13.5" customHeight="1">
      <c r="A47" s="102" t="s">
        <v>645</v>
      </c>
      <c r="B47" s="103" t="s">
        <v>232</v>
      </c>
      <c r="C47" s="104">
        <v>20000</v>
      </c>
      <c r="D47" s="104">
        <v>4000</v>
      </c>
      <c r="E47" s="104">
        <f t="shared" si="8"/>
        <v>24000</v>
      </c>
      <c r="F47" s="204">
        <v>20000</v>
      </c>
      <c r="G47" s="204">
        <v>4990</v>
      </c>
      <c r="H47" s="204">
        <f t="shared" si="9"/>
        <v>24990</v>
      </c>
      <c r="I47" s="204"/>
      <c r="J47" s="204"/>
      <c r="K47" s="204">
        <f t="shared" si="10"/>
        <v>0</v>
      </c>
      <c r="L47" s="288">
        <f t="shared" si="3"/>
        <v>0</v>
      </c>
    </row>
    <row r="48" spans="1:12" ht="13.5" customHeight="1">
      <c r="A48" s="102" t="s">
        <v>646</v>
      </c>
      <c r="B48" s="103" t="s">
        <v>51</v>
      </c>
      <c r="C48" s="104">
        <v>3500</v>
      </c>
      <c r="D48" s="104">
        <v>700</v>
      </c>
      <c r="E48" s="104">
        <f t="shared" si="8"/>
        <v>4200</v>
      </c>
      <c r="F48" s="204">
        <v>3500</v>
      </c>
      <c r="G48" s="204">
        <v>875</v>
      </c>
      <c r="H48" s="204">
        <f t="shared" si="9"/>
        <v>4375</v>
      </c>
      <c r="I48" s="204"/>
      <c r="J48" s="204"/>
      <c r="K48" s="204">
        <f t="shared" si="10"/>
        <v>0</v>
      </c>
      <c r="L48" s="288">
        <f t="shared" si="3"/>
        <v>0</v>
      </c>
    </row>
    <row r="49" spans="1:12" ht="13.5" customHeight="1">
      <c r="A49" s="102" t="s">
        <v>647</v>
      </c>
      <c r="B49" s="103" t="s">
        <v>53</v>
      </c>
      <c r="C49" s="104">
        <v>500</v>
      </c>
      <c r="D49" s="104">
        <v>100</v>
      </c>
      <c r="E49" s="104">
        <f t="shared" si="8"/>
        <v>600</v>
      </c>
      <c r="F49" s="204">
        <v>300</v>
      </c>
      <c r="G49" s="204">
        <v>60</v>
      </c>
      <c r="H49" s="204">
        <f t="shared" si="9"/>
        <v>360</v>
      </c>
      <c r="I49" s="204">
        <v>328</v>
      </c>
      <c r="J49" s="204">
        <v>15</v>
      </c>
      <c r="K49" s="204">
        <f t="shared" si="10"/>
        <v>343</v>
      </c>
      <c r="L49" s="288">
        <f t="shared" si="3"/>
        <v>95.27777777777777</v>
      </c>
    </row>
    <row r="50" spans="1:12" ht="13.5" customHeight="1">
      <c r="A50" s="102" t="s">
        <v>648</v>
      </c>
      <c r="B50" s="103" t="s">
        <v>942</v>
      </c>
      <c r="C50" s="104">
        <v>4500</v>
      </c>
      <c r="D50" s="104">
        <v>900</v>
      </c>
      <c r="E50" s="104">
        <f t="shared" si="8"/>
        <v>5400</v>
      </c>
      <c r="F50" s="204">
        <v>4500</v>
      </c>
      <c r="G50" s="204">
        <v>1125</v>
      </c>
      <c r="H50" s="204">
        <f t="shared" si="9"/>
        <v>5625</v>
      </c>
      <c r="I50" s="204"/>
      <c r="J50" s="204"/>
      <c r="K50" s="204">
        <f t="shared" si="10"/>
        <v>0</v>
      </c>
      <c r="L50" s="288">
        <f t="shared" si="3"/>
        <v>0</v>
      </c>
    </row>
    <row r="51" spans="1:12" ht="25.5">
      <c r="A51" s="102" t="s">
        <v>649</v>
      </c>
      <c r="B51" s="103" t="s">
        <v>235</v>
      </c>
      <c r="C51" s="104">
        <v>10000</v>
      </c>
      <c r="D51" s="104">
        <v>2000</v>
      </c>
      <c r="E51" s="104">
        <f t="shared" si="8"/>
        <v>12000</v>
      </c>
      <c r="F51" s="204">
        <v>10000</v>
      </c>
      <c r="G51" s="204">
        <v>2500</v>
      </c>
      <c r="H51" s="204">
        <f t="shared" si="9"/>
        <v>12500</v>
      </c>
      <c r="I51" s="204"/>
      <c r="J51" s="204"/>
      <c r="K51" s="204">
        <f t="shared" si="10"/>
        <v>0</v>
      </c>
      <c r="L51" s="288">
        <f t="shared" si="3"/>
        <v>0</v>
      </c>
    </row>
    <row r="52" spans="1:12" ht="13.5" customHeight="1">
      <c r="A52" s="102" t="s">
        <v>650</v>
      </c>
      <c r="B52" s="103" t="s">
        <v>54</v>
      </c>
      <c r="C52" s="104">
        <v>500</v>
      </c>
      <c r="D52" s="104">
        <v>100</v>
      </c>
      <c r="E52" s="104">
        <f t="shared" si="8"/>
        <v>600</v>
      </c>
      <c r="F52" s="204">
        <v>500</v>
      </c>
      <c r="G52" s="204">
        <v>125</v>
      </c>
      <c r="H52" s="204">
        <f t="shared" si="9"/>
        <v>625</v>
      </c>
      <c r="I52" s="204">
        <v>456</v>
      </c>
      <c r="J52" s="204"/>
      <c r="K52" s="204">
        <f t="shared" si="10"/>
        <v>456</v>
      </c>
      <c r="L52" s="288">
        <f t="shared" si="3"/>
        <v>72.96000000000001</v>
      </c>
    </row>
    <row r="53" spans="1:12" ht="13.5" customHeight="1">
      <c r="A53" s="102" t="s">
        <v>810</v>
      </c>
      <c r="B53" s="103" t="s">
        <v>55</v>
      </c>
      <c r="C53" s="104">
        <v>18500</v>
      </c>
      <c r="D53" s="104">
        <v>4700</v>
      </c>
      <c r="E53" s="104">
        <f t="shared" si="8"/>
        <v>23200</v>
      </c>
      <c r="F53" s="204">
        <v>12891</v>
      </c>
      <c r="G53" s="204">
        <v>3223</v>
      </c>
      <c r="H53" s="204">
        <f t="shared" si="9"/>
        <v>16114</v>
      </c>
      <c r="I53" s="204"/>
      <c r="J53" s="204"/>
      <c r="K53" s="204">
        <f t="shared" si="10"/>
        <v>0</v>
      </c>
      <c r="L53" s="288">
        <f t="shared" si="3"/>
        <v>0</v>
      </c>
    </row>
    <row r="54" spans="1:12" ht="13.5" customHeight="1">
      <c r="A54" s="102" t="s">
        <v>811</v>
      </c>
      <c r="B54" s="103" t="s">
        <v>946</v>
      </c>
      <c r="C54" s="104">
        <v>2000</v>
      </c>
      <c r="D54" s="104">
        <v>400</v>
      </c>
      <c r="E54" s="104">
        <f t="shared" si="8"/>
        <v>2400</v>
      </c>
      <c r="F54" s="204">
        <v>2000</v>
      </c>
      <c r="G54" s="204">
        <v>500</v>
      </c>
      <c r="H54" s="204">
        <f t="shared" si="9"/>
        <v>2500</v>
      </c>
      <c r="I54" s="204"/>
      <c r="J54" s="204"/>
      <c r="K54" s="204">
        <f t="shared" si="10"/>
        <v>0</v>
      </c>
      <c r="L54" s="288">
        <f t="shared" si="3"/>
        <v>0</v>
      </c>
    </row>
    <row r="55" spans="1:12" ht="13.5" customHeight="1">
      <c r="A55" s="102" t="s">
        <v>432</v>
      </c>
      <c r="B55" s="103" t="s">
        <v>524</v>
      </c>
      <c r="C55" s="104">
        <v>1500</v>
      </c>
      <c r="D55" s="104">
        <v>300</v>
      </c>
      <c r="E55" s="104">
        <f t="shared" si="8"/>
        <v>1800</v>
      </c>
      <c r="F55" s="204">
        <v>1500</v>
      </c>
      <c r="G55" s="204">
        <v>375</v>
      </c>
      <c r="H55" s="204">
        <f t="shared" si="9"/>
        <v>1875</v>
      </c>
      <c r="I55" s="204"/>
      <c r="J55" s="204"/>
      <c r="K55" s="204">
        <f t="shared" si="10"/>
        <v>0</v>
      </c>
      <c r="L55" s="288">
        <f t="shared" si="3"/>
        <v>0</v>
      </c>
    </row>
    <row r="56" spans="1:12" ht="13.5" customHeight="1">
      <c r="A56" s="102" t="s">
        <v>433</v>
      </c>
      <c r="B56" s="205" t="s">
        <v>110</v>
      </c>
      <c r="C56" s="104"/>
      <c r="D56" s="104"/>
      <c r="E56" s="104"/>
      <c r="F56" s="204">
        <v>10000</v>
      </c>
      <c r="G56" s="204">
        <v>2500</v>
      </c>
      <c r="H56" s="204">
        <f t="shared" si="9"/>
        <v>12500</v>
      </c>
      <c r="I56" s="204">
        <v>108</v>
      </c>
      <c r="J56" s="204"/>
      <c r="K56" s="204">
        <f t="shared" si="10"/>
        <v>108</v>
      </c>
      <c r="L56" s="288">
        <f t="shared" si="3"/>
        <v>0.864</v>
      </c>
    </row>
    <row r="57" spans="1:12" ht="13.5" customHeight="1">
      <c r="A57" s="102" t="s">
        <v>1009</v>
      </c>
      <c r="B57" s="205" t="s">
        <v>624</v>
      </c>
      <c r="C57" s="104"/>
      <c r="D57" s="104"/>
      <c r="E57" s="104"/>
      <c r="F57" s="204"/>
      <c r="G57" s="204"/>
      <c r="H57" s="204"/>
      <c r="I57" s="204">
        <v>36</v>
      </c>
      <c r="J57" s="204"/>
      <c r="K57" s="204">
        <v>36</v>
      </c>
      <c r="L57" s="288"/>
    </row>
    <row r="58" spans="1:12" ht="12.75">
      <c r="A58" s="102"/>
      <c r="B58" s="101" t="s">
        <v>488</v>
      </c>
      <c r="C58" s="106">
        <f aca="true" t="shared" si="11" ref="C58:H58">SUM(C42:C56)</f>
        <v>154638</v>
      </c>
      <c r="D58" s="106">
        <f t="shared" si="11"/>
        <v>31928</v>
      </c>
      <c r="E58" s="106">
        <f t="shared" si="11"/>
        <v>186566</v>
      </c>
      <c r="F58" s="206">
        <f t="shared" si="11"/>
        <v>302022</v>
      </c>
      <c r="G58" s="206">
        <f t="shared" si="11"/>
        <v>75337</v>
      </c>
      <c r="H58" s="206">
        <f t="shared" si="11"/>
        <v>377359</v>
      </c>
      <c r="I58" s="206">
        <f>SUM(I42:I57)</f>
        <v>15863</v>
      </c>
      <c r="J58" s="206">
        <f>SUM(J42:J57)</f>
        <v>3224</v>
      </c>
      <c r="K58" s="206">
        <f>SUM(K42:K57)</f>
        <v>19087</v>
      </c>
      <c r="L58" s="289">
        <f t="shared" si="3"/>
        <v>5.058048171634969</v>
      </c>
    </row>
    <row r="59" spans="1:12" ht="11.25" customHeight="1">
      <c r="A59" s="102"/>
      <c r="B59" s="103"/>
      <c r="C59" s="104"/>
      <c r="D59" s="104"/>
      <c r="E59" s="104"/>
      <c r="F59" s="204"/>
      <c r="G59" s="204"/>
      <c r="H59" s="204"/>
      <c r="I59" s="204"/>
      <c r="J59" s="204"/>
      <c r="K59" s="203"/>
      <c r="L59" s="288"/>
    </row>
    <row r="60" spans="1:12" ht="13.5" customHeight="1">
      <c r="A60" s="102"/>
      <c r="B60" s="105" t="s">
        <v>435</v>
      </c>
      <c r="C60" s="104"/>
      <c r="D60" s="104"/>
      <c r="E60" s="104"/>
      <c r="F60" s="204"/>
      <c r="G60" s="204"/>
      <c r="H60" s="204"/>
      <c r="I60" s="204"/>
      <c r="J60" s="204"/>
      <c r="K60" s="203"/>
      <c r="L60" s="288"/>
    </row>
    <row r="61" spans="1:12" ht="13.5" customHeight="1">
      <c r="A61" s="102" t="s">
        <v>434</v>
      </c>
      <c r="B61" s="103" t="s">
        <v>900</v>
      </c>
      <c r="C61" s="104">
        <v>1091</v>
      </c>
      <c r="D61" s="104">
        <v>218</v>
      </c>
      <c r="E61" s="104">
        <f>SUM(C61:D61)</f>
        <v>1309</v>
      </c>
      <c r="F61" s="204">
        <v>1491</v>
      </c>
      <c r="G61" s="204">
        <v>298</v>
      </c>
      <c r="H61" s="204">
        <f>SUM(F61:G61)</f>
        <v>1789</v>
      </c>
      <c r="I61" s="204">
        <v>1459</v>
      </c>
      <c r="J61" s="204">
        <v>292</v>
      </c>
      <c r="K61" s="204">
        <f>SUM(I61:J61)</f>
        <v>1751</v>
      </c>
      <c r="L61" s="288">
        <f t="shared" si="3"/>
        <v>97.87590832867524</v>
      </c>
    </row>
    <row r="62" spans="1:12" ht="13.5" customHeight="1">
      <c r="A62" s="102" t="s">
        <v>903</v>
      </c>
      <c r="B62" s="103" t="s">
        <v>901</v>
      </c>
      <c r="C62" s="104">
        <v>240</v>
      </c>
      <c r="D62" s="104">
        <v>48</v>
      </c>
      <c r="E62" s="104">
        <f>SUM(C62:D62)</f>
        <v>288</v>
      </c>
      <c r="F62" s="204">
        <v>240</v>
      </c>
      <c r="G62" s="204">
        <v>60</v>
      </c>
      <c r="H62" s="204">
        <f aca="true" t="shared" si="12" ref="H62:H68">SUM(F62:G62)</f>
        <v>300</v>
      </c>
      <c r="I62" s="204"/>
      <c r="J62" s="204"/>
      <c r="K62" s="204">
        <f aca="true" t="shared" si="13" ref="K62:K68">SUM(I62:J62)</f>
        <v>0</v>
      </c>
      <c r="L62" s="288">
        <f t="shared" si="3"/>
        <v>0</v>
      </c>
    </row>
    <row r="63" spans="1:12" ht="13.5" customHeight="1">
      <c r="A63" s="102" t="s">
        <v>904</v>
      </c>
      <c r="B63" s="103" t="s">
        <v>943</v>
      </c>
      <c r="C63" s="104">
        <v>130</v>
      </c>
      <c r="D63" s="104">
        <v>26</v>
      </c>
      <c r="E63" s="104">
        <f>SUM(C63:D63)</f>
        <v>156</v>
      </c>
      <c r="F63" s="204">
        <v>130</v>
      </c>
      <c r="G63" s="204">
        <v>32</v>
      </c>
      <c r="H63" s="204">
        <f t="shared" si="12"/>
        <v>162</v>
      </c>
      <c r="I63" s="204"/>
      <c r="J63" s="204"/>
      <c r="K63" s="204">
        <f t="shared" si="13"/>
        <v>0</v>
      </c>
      <c r="L63" s="288">
        <f t="shared" si="3"/>
        <v>0</v>
      </c>
    </row>
    <row r="64" spans="1:12" ht="13.5" customHeight="1">
      <c r="A64" s="102" t="s">
        <v>905</v>
      </c>
      <c r="B64" s="103" t="s">
        <v>592</v>
      </c>
      <c r="C64" s="104">
        <v>1000</v>
      </c>
      <c r="D64" s="104">
        <v>200</v>
      </c>
      <c r="E64" s="104">
        <f>SUM(C64:D64)</f>
        <v>1200</v>
      </c>
      <c r="F64" s="204">
        <v>1000</v>
      </c>
      <c r="G64" s="204">
        <v>235</v>
      </c>
      <c r="H64" s="204">
        <f t="shared" si="12"/>
        <v>1235</v>
      </c>
      <c r="I64" s="204">
        <v>304</v>
      </c>
      <c r="J64" s="204">
        <v>61</v>
      </c>
      <c r="K64" s="204">
        <f t="shared" si="13"/>
        <v>365</v>
      </c>
      <c r="L64" s="288">
        <f t="shared" si="3"/>
        <v>29.554655870445345</v>
      </c>
    </row>
    <row r="65" spans="1:12" ht="25.5" customHeight="1">
      <c r="A65" s="102" t="s">
        <v>906</v>
      </c>
      <c r="B65" s="103" t="s">
        <v>221</v>
      </c>
      <c r="C65" s="104">
        <v>2500</v>
      </c>
      <c r="D65" s="104">
        <v>500</v>
      </c>
      <c r="E65" s="104">
        <f>SUM(C65:D65)</f>
        <v>3000</v>
      </c>
      <c r="F65" s="204">
        <v>2500</v>
      </c>
      <c r="G65" s="204">
        <v>500</v>
      </c>
      <c r="H65" s="204">
        <f t="shared" si="12"/>
        <v>3000</v>
      </c>
      <c r="I65" s="204"/>
      <c r="J65" s="204"/>
      <c r="K65" s="204">
        <f t="shared" si="13"/>
        <v>0</v>
      </c>
      <c r="L65" s="288">
        <f t="shared" si="3"/>
        <v>0</v>
      </c>
    </row>
    <row r="66" spans="1:12" ht="12.75">
      <c r="A66" s="102" t="s">
        <v>907</v>
      </c>
      <c r="B66" s="103" t="s">
        <v>332</v>
      </c>
      <c r="C66" s="104"/>
      <c r="D66" s="104"/>
      <c r="E66" s="104"/>
      <c r="F66" s="204">
        <v>1199</v>
      </c>
      <c r="G66" s="204">
        <v>240</v>
      </c>
      <c r="H66" s="204">
        <f t="shared" si="12"/>
        <v>1439</v>
      </c>
      <c r="I66" s="204">
        <v>1199</v>
      </c>
      <c r="J66" s="204">
        <v>240</v>
      </c>
      <c r="K66" s="204">
        <f t="shared" si="13"/>
        <v>1439</v>
      </c>
      <c r="L66" s="288">
        <f t="shared" si="3"/>
        <v>100</v>
      </c>
    </row>
    <row r="67" spans="1:12" ht="13.5" customHeight="1">
      <c r="A67" s="102" t="s">
        <v>529</v>
      </c>
      <c r="B67" s="103" t="s">
        <v>111</v>
      </c>
      <c r="C67" s="104"/>
      <c r="D67" s="104"/>
      <c r="E67" s="104"/>
      <c r="F67" s="204">
        <v>286</v>
      </c>
      <c r="G67" s="204">
        <v>57</v>
      </c>
      <c r="H67" s="204">
        <f t="shared" si="12"/>
        <v>343</v>
      </c>
      <c r="I67" s="204">
        <v>286</v>
      </c>
      <c r="J67" s="204">
        <v>57</v>
      </c>
      <c r="K67" s="204">
        <f t="shared" si="13"/>
        <v>343</v>
      </c>
      <c r="L67" s="288">
        <f t="shared" si="3"/>
        <v>100</v>
      </c>
    </row>
    <row r="68" spans="1:12" ht="12.75">
      <c r="A68" s="102" t="s">
        <v>908</v>
      </c>
      <c r="B68" s="103" t="s">
        <v>112</v>
      </c>
      <c r="C68" s="104"/>
      <c r="D68" s="104"/>
      <c r="E68" s="104"/>
      <c r="F68" s="204">
        <v>256</v>
      </c>
      <c r="G68" s="204">
        <v>52</v>
      </c>
      <c r="H68" s="204">
        <f t="shared" si="12"/>
        <v>308</v>
      </c>
      <c r="I68" s="204">
        <v>256</v>
      </c>
      <c r="J68" s="204">
        <v>51</v>
      </c>
      <c r="K68" s="204">
        <f t="shared" si="13"/>
        <v>307</v>
      </c>
      <c r="L68" s="288">
        <f t="shared" si="3"/>
        <v>99.67532467532467</v>
      </c>
    </row>
    <row r="69" spans="1:12" ht="13.5" customHeight="1">
      <c r="A69" s="102"/>
      <c r="B69" s="101" t="s">
        <v>437</v>
      </c>
      <c r="C69" s="106">
        <f aca="true" t="shared" si="14" ref="C69:K69">SUM(C61:C68)</f>
        <v>4961</v>
      </c>
      <c r="D69" s="106">
        <f t="shared" si="14"/>
        <v>992</v>
      </c>
      <c r="E69" s="106">
        <f t="shared" si="14"/>
        <v>5953</v>
      </c>
      <c r="F69" s="206">
        <f t="shared" si="14"/>
        <v>7102</v>
      </c>
      <c r="G69" s="206">
        <f t="shared" si="14"/>
        <v>1474</v>
      </c>
      <c r="H69" s="206">
        <f t="shared" si="14"/>
        <v>8576</v>
      </c>
      <c r="I69" s="206">
        <f t="shared" si="14"/>
        <v>3504</v>
      </c>
      <c r="J69" s="206">
        <f t="shared" si="14"/>
        <v>701</v>
      </c>
      <c r="K69" s="206">
        <f t="shared" si="14"/>
        <v>4205</v>
      </c>
      <c r="L69" s="289">
        <f t="shared" si="3"/>
        <v>49.0321828358209</v>
      </c>
    </row>
    <row r="70" spans="1:12" ht="12.75">
      <c r="A70" s="102"/>
      <c r="B70" s="103"/>
      <c r="C70" s="104"/>
      <c r="D70" s="104"/>
      <c r="E70" s="104"/>
      <c r="F70" s="204"/>
      <c r="G70" s="204"/>
      <c r="H70" s="204"/>
      <c r="I70" s="204"/>
      <c r="J70" s="204"/>
      <c r="K70" s="203"/>
      <c r="L70" s="288"/>
    </row>
    <row r="71" spans="1:12" ht="13.5" customHeight="1">
      <c r="A71" s="102"/>
      <c r="B71" s="101" t="s">
        <v>438</v>
      </c>
      <c r="C71" s="106">
        <f>C39+C58+C69</f>
        <v>173099</v>
      </c>
      <c r="D71" s="106">
        <f aca="true" t="shared" si="15" ref="D71:K71">D39+D58+D69</f>
        <v>35620</v>
      </c>
      <c r="E71" s="106">
        <f t="shared" si="15"/>
        <v>208719</v>
      </c>
      <c r="F71" s="206">
        <f t="shared" si="15"/>
        <v>325008</v>
      </c>
      <c r="G71" s="206">
        <f t="shared" si="15"/>
        <v>80722</v>
      </c>
      <c r="H71" s="206">
        <f t="shared" si="15"/>
        <v>405730</v>
      </c>
      <c r="I71" s="206">
        <f t="shared" si="15"/>
        <v>20608</v>
      </c>
      <c r="J71" s="206">
        <f t="shared" si="15"/>
        <v>4173</v>
      </c>
      <c r="K71" s="206">
        <f t="shared" si="15"/>
        <v>24781</v>
      </c>
      <c r="L71" s="289">
        <f t="shared" si="3"/>
        <v>6.1077563897172995</v>
      </c>
    </row>
    <row r="72" spans="1:12" ht="13.5" customHeight="1">
      <c r="A72" s="102"/>
      <c r="B72" s="103"/>
      <c r="C72" s="104"/>
      <c r="D72" s="104"/>
      <c r="E72" s="104"/>
      <c r="F72" s="204"/>
      <c r="G72" s="204"/>
      <c r="H72" s="204"/>
      <c r="I72" s="204"/>
      <c r="J72" s="204"/>
      <c r="K72" s="203"/>
      <c r="L72" s="288"/>
    </row>
    <row r="73" spans="1:12" ht="12.75">
      <c r="A73" s="102"/>
      <c r="B73" s="101" t="s">
        <v>484</v>
      </c>
      <c r="C73" s="106"/>
      <c r="D73" s="106"/>
      <c r="E73" s="106"/>
      <c r="F73" s="204"/>
      <c r="G73" s="204"/>
      <c r="H73" s="204"/>
      <c r="I73" s="204"/>
      <c r="J73" s="204"/>
      <c r="K73" s="203"/>
      <c r="L73" s="288"/>
    </row>
    <row r="74" spans="1:12" ht="12.75">
      <c r="A74" s="102" t="s">
        <v>909</v>
      </c>
      <c r="B74" s="103" t="s">
        <v>482</v>
      </c>
      <c r="C74" s="104">
        <v>2250</v>
      </c>
      <c r="D74" s="104"/>
      <c r="E74" s="104">
        <f>SUM(C74:D74)</f>
        <v>2250</v>
      </c>
      <c r="F74" s="204"/>
      <c r="G74" s="204"/>
      <c r="H74" s="204">
        <f>SUM(F74:G74)</f>
        <v>0</v>
      </c>
      <c r="I74" s="204"/>
      <c r="J74" s="204"/>
      <c r="K74" s="204">
        <f>SUM(I74:J74)</f>
        <v>0</v>
      </c>
      <c r="L74" s="288"/>
    </row>
    <row r="75" spans="1:12" ht="12.75">
      <c r="A75" s="102" t="s">
        <v>910</v>
      </c>
      <c r="B75" s="103" t="s">
        <v>113</v>
      </c>
      <c r="C75" s="104"/>
      <c r="D75" s="104"/>
      <c r="E75" s="104">
        <f>SUM(C75:D75)</f>
        <v>0</v>
      </c>
      <c r="F75" s="204">
        <v>2250</v>
      </c>
      <c r="G75" s="204"/>
      <c r="H75" s="204">
        <f>SUM(F75:G75)</f>
        <v>2250</v>
      </c>
      <c r="I75" s="204"/>
      <c r="J75" s="204"/>
      <c r="K75" s="204">
        <f>SUM(I75:J75)</f>
        <v>0</v>
      </c>
      <c r="L75" s="288">
        <f t="shared" si="3"/>
        <v>0</v>
      </c>
    </row>
    <row r="76" spans="1:12" ht="12.75">
      <c r="A76" s="102" t="s">
        <v>530</v>
      </c>
      <c r="B76" s="103" t="s">
        <v>114</v>
      </c>
      <c r="C76" s="104"/>
      <c r="D76" s="104"/>
      <c r="E76" s="104">
        <f>SUM(C76:D76)</f>
        <v>0</v>
      </c>
      <c r="F76" s="204">
        <v>1500</v>
      </c>
      <c r="G76" s="204"/>
      <c r="H76" s="204">
        <f>SUM(F76:G76)</f>
        <v>1500</v>
      </c>
      <c r="I76" s="204">
        <v>1500</v>
      </c>
      <c r="J76" s="204"/>
      <c r="K76" s="204">
        <f>SUM(I76:J76)</f>
        <v>1500</v>
      </c>
      <c r="L76" s="288">
        <f t="shared" si="3"/>
        <v>100</v>
      </c>
    </row>
    <row r="77" spans="1:12" ht="12.75">
      <c r="A77" s="102"/>
      <c r="B77" s="101" t="s">
        <v>485</v>
      </c>
      <c r="C77" s="106">
        <f aca="true" t="shared" si="16" ref="C77:K77">SUM(C74:C76)</f>
        <v>2250</v>
      </c>
      <c r="D77" s="106">
        <f t="shared" si="16"/>
        <v>0</v>
      </c>
      <c r="E77" s="106">
        <f t="shared" si="16"/>
        <v>2250</v>
      </c>
      <c r="F77" s="206">
        <f t="shared" si="16"/>
        <v>3750</v>
      </c>
      <c r="G77" s="206">
        <f t="shared" si="16"/>
        <v>0</v>
      </c>
      <c r="H77" s="206">
        <f t="shared" si="16"/>
        <v>3750</v>
      </c>
      <c r="I77" s="206">
        <f t="shared" si="16"/>
        <v>1500</v>
      </c>
      <c r="J77" s="206">
        <f t="shared" si="16"/>
        <v>0</v>
      </c>
      <c r="K77" s="206">
        <f t="shared" si="16"/>
        <v>1500</v>
      </c>
      <c r="L77" s="289">
        <f t="shared" si="3"/>
        <v>40</v>
      </c>
    </row>
    <row r="78" spans="1:12" ht="12.75">
      <c r="A78" s="102"/>
      <c r="B78" s="101"/>
      <c r="C78" s="106"/>
      <c r="D78" s="106"/>
      <c r="E78" s="106"/>
      <c r="F78" s="206"/>
      <c r="G78" s="206"/>
      <c r="H78" s="206"/>
      <c r="I78" s="206"/>
      <c r="J78" s="206"/>
      <c r="K78" s="203"/>
      <c r="L78" s="288"/>
    </row>
    <row r="79" spans="1:12" ht="12.75">
      <c r="A79" s="102"/>
      <c r="B79" s="101" t="s">
        <v>115</v>
      </c>
      <c r="C79" s="106"/>
      <c r="D79" s="106"/>
      <c r="E79" s="106"/>
      <c r="F79" s="206"/>
      <c r="G79" s="206"/>
      <c r="H79" s="206"/>
      <c r="I79" s="206"/>
      <c r="J79" s="206"/>
      <c r="K79" s="203"/>
      <c r="L79" s="288"/>
    </row>
    <row r="80" spans="1:12" ht="12.75">
      <c r="A80" s="102" t="s">
        <v>531</v>
      </c>
      <c r="B80" s="103" t="s">
        <v>116</v>
      </c>
      <c r="C80" s="104"/>
      <c r="D80" s="104"/>
      <c r="E80" s="104"/>
      <c r="F80" s="204">
        <v>20</v>
      </c>
      <c r="G80" s="204">
        <f>C80+E80</f>
        <v>0</v>
      </c>
      <c r="H80" s="204">
        <f>SUM(F80:G80)</f>
        <v>20</v>
      </c>
      <c r="I80" s="204">
        <v>20</v>
      </c>
      <c r="J80" s="204"/>
      <c r="K80" s="204">
        <f>SUM(I80:J80)</f>
        <v>20</v>
      </c>
      <c r="L80" s="288">
        <f aca="true" t="shared" si="17" ref="L80:L124">K80/H80*100</f>
        <v>100</v>
      </c>
    </row>
    <row r="81" spans="1:12" ht="12.75">
      <c r="A81" s="102" t="s">
        <v>911</v>
      </c>
      <c r="B81" s="103" t="s">
        <v>333</v>
      </c>
      <c r="C81" s="104"/>
      <c r="D81" s="104"/>
      <c r="E81" s="104"/>
      <c r="F81" s="204"/>
      <c r="G81" s="204"/>
      <c r="H81" s="204"/>
      <c r="I81" s="204">
        <v>930</v>
      </c>
      <c r="J81" s="204"/>
      <c r="K81" s="204">
        <v>930</v>
      </c>
      <c r="L81" s="288"/>
    </row>
    <row r="82" spans="1:12" ht="12.75">
      <c r="A82" s="102"/>
      <c r="B82" s="101" t="s">
        <v>117</v>
      </c>
      <c r="C82" s="106">
        <f aca="true" t="shared" si="18" ref="C82:H82">SUM(C79:C80)</f>
        <v>0</v>
      </c>
      <c r="D82" s="106">
        <f t="shared" si="18"/>
        <v>0</v>
      </c>
      <c r="E82" s="106">
        <f t="shared" si="18"/>
        <v>0</v>
      </c>
      <c r="F82" s="206">
        <f t="shared" si="18"/>
        <v>20</v>
      </c>
      <c r="G82" s="206">
        <f t="shared" si="18"/>
        <v>0</v>
      </c>
      <c r="H82" s="206">
        <f t="shared" si="18"/>
        <v>20</v>
      </c>
      <c r="I82" s="206">
        <f>SUM(I79:I81)</f>
        <v>950</v>
      </c>
      <c r="J82" s="206">
        <f>SUM(J79:J81)</f>
        <v>0</v>
      </c>
      <c r="K82" s="206">
        <f>SUM(K79:K81)</f>
        <v>950</v>
      </c>
      <c r="L82" s="289">
        <f t="shared" si="17"/>
        <v>4750</v>
      </c>
    </row>
    <row r="83" spans="1:12" ht="12.75">
      <c r="A83" s="102"/>
      <c r="B83" s="101"/>
      <c r="C83" s="106"/>
      <c r="D83" s="106"/>
      <c r="E83" s="106"/>
      <c r="F83" s="206"/>
      <c r="G83" s="206"/>
      <c r="H83" s="206"/>
      <c r="I83" s="206"/>
      <c r="J83" s="206"/>
      <c r="K83" s="203"/>
      <c r="L83" s="288"/>
    </row>
    <row r="84" spans="1:12" ht="12.75">
      <c r="A84" s="102"/>
      <c r="B84" s="101" t="s">
        <v>217</v>
      </c>
      <c r="C84" s="204"/>
      <c r="D84" s="204"/>
      <c r="E84" s="204"/>
      <c r="F84" s="204"/>
      <c r="G84" s="204"/>
      <c r="H84" s="204"/>
      <c r="I84" s="204"/>
      <c r="J84" s="204"/>
      <c r="K84" s="203"/>
      <c r="L84" s="288"/>
    </row>
    <row r="85" spans="1:12" ht="12.75">
      <c r="A85" s="102" t="s">
        <v>912</v>
      </c>
      <c r="B85" s="103" t="s">
        <v>217</v>
      </c>
      <c r="C85" s="204">
        <v>3000</v>
      </c>
      <c r="D85" s="204"/>
      <c r="E85" s="104">
        <f>SUM(C85:D85)</f>
        <v>3000</v>
      </c>
      <c r="F85" s="204"/>
      <c r="G85" s="204"/>
      <c r="H85" s="204"/>
      <c r="I85" s="204"/>
      <c r="J85" s="204"/>
      <c r="K85" s="203"/>
      <c r="L85" s="288"/>
    </row>
    <row r="86" spans="1:12" ht="12.75">
      <c r="A86" s="102" t="s">
        <v>913</v>
      </c>
      <c r="B86" s="103" t="s">
        <v>118</v>
      </c>
      <c r="C86" s="104"/>
      <c r="D86" s="104"/>
      <c r="E86" s="104"/>
      <c r="F86" s="204">
        <v>800</v>
      </c>
      <c r="G86" s="204"/>
      <c r="H86" s="204">
        <f>SUM(F86:G86)</f>
        <v>800</v>
      </c>
      <c r="I86" s="204">
        <v>500</v>
      </c>
      <c r="J86" s="204"/>
      <c r="K86" s="204">
        <f>SUM(I86:J86)</f>
        <v>500</v>
      </c>
      <c r="L86" s="288">
        <f t="shared" si="17"/>
        <v>62.5</v>
      </c>
    </row>
    <row r="87" spans="1:12" ht="12.75">
      <c r="A87" s="102" t="s">
        <v>532</v>
      </c>
      <c r="B87" s="103" t="s">
        <v>119</v>
      </c>
      <c r="C87" s="181"/>
      <c r="D87" s="104"/>
      <c r="E87" s="104"/>
      <c r="F87" s="204">
        <v>3200</v>
      </c>
      <c r="G87" s="204"/>
      <c r="H87" s="204">
        <f>SUM(F87:G87)</f>
        <v>3200</v>
      </c>
      <c r="I87" s="204">
        <v>3500</v>
      </c>
      <c r="J87" s="204"/>
      <c r="K87" s="204">
        <f>SUM(I87:J87)</f>
        <v>3500</v>
      </c>
      <c r="L87" s="288">
        <f t="shared" si="17"/>
        <v>109.375</v>
      </c>
    </row>
    <row r="88" spans="1:12" ht="12.75">
      <c r="A88" s="102"/>
      <c r="B88" s="101" t="s">
        <v>120</v>
      </c>
      <c r="C88" s="106">
        <f aca="true" t="shared" si="19" ref="C88:K88">SUM(C84:C87)</f>
        <v>3000</v>
      </c>
      <c r="D88" s="106">
        <f t="shared" si="19"/>
        <v>0</v>
      </c>
      <c r="E88" s="106">
        <f t="shared" si="19"/>
        <v>3000</v>
      </c>
      <c r="F88" s="206">
        <f t="shared" si="19"/>
        <v>4000</v>
      </c>
      <c r="G88" s="206">
        <f t="shared" si="19"/>
        <v>0</v>
      </c>
      <c r="H88" s="206">
        <f t="shared" si="19"/>
        <v>4000</v>
      </c>
      <c r="I88" s="206">
        <f t="shared" si="19"/>
        <v>4000</v>
      </c>
      <c r="J88" s="206">
        <f t="shared" si="19"/>
        <v>0</v>
      </c>
      <c r="K88" s="206">
        <f t="shared" si="19"/>
        <v>4000</v>
      </c>
      <c r="L88" s="289">
        <f t="shared" si="17"/>
        <v>100</v>
      </c>
    </row>
    <row r="89" spans="1:12" ht="12.75">
      <c r="A89" s="102"/>
      <c r="B89" s="103"/>
      <c r="C89" s="104"/>
      <c r="D89" s="104"/>
      <c r="E89" s="104"/>
      <c r="F89" s="204"/>
      <c r="G89" s="204"/>
      <c r="H89" s="204"/>
      <c r="I89" s="204"/>
      <c r="J89" s="204"/>
      <c r="K89" s="203"/>
      <c r="L89" s="288"/>
    </row>
    <row r="90" spans="1:12" s="107" customFormat="1" ht="13.5" customHeight="1">
      <c r="A90" s="102"/>
      <c r="B90" s="101" t="s">
        <v>489</v>
      </c>
      <c r="C90" s="106">
        <v>1600</v>
      </c>
      <c r="D90" s="106"/>
      <c r="E90" s="106">
        <f>SUM(C90:D90)</f>
        <v>1600</v>
      </c>
      <c r="F90" s="206">
        <v>4924</v>
      </c>
      <c r="G90" s="206"/>
      <c r="H90" s="206">
        <f>SUM(F90:G90)</f>
        <v>4924</v>
      </c>
      <c r="I90" s="206"/>
      <c r="J90" s="206"/>
      <c r="K90" s="206">
        <v>4549</v>
      </c>
      <c r="L90" s="289">
        <f t="shared" si="17"/>
        <v>92.3842404549147</v>
      </c>
    </row>
    <row r="91" spans="1:12" s="107" customFormat="1" ht="13.5" customHeight="1">
      <c r="A91" s="102"/>
      <c r="B91" s="101"/>
      <c r="C91" s="106"/>
      <c r="D91" s="106"/>
      <c r="E91" s="106"/>
      <c r="F91" s="206"/>
      <c r="G91" s="206"/>
      <c r="H91" s="206"/>
      <c r="I91" s="204"/>
      <c r="J91" s="204"/>
      <c r="K91" s="262"/>
      <c r="L91" s="288"/>
    </row>
    <row r="92" spans="1:12" s="107" customFormat="1" ht="13.5" customHeight="1">
      <c r="A92" s="184"/>
      <c r="B92" s="101" t="s">
        <v>439</v>
      </c>
      <c r="C92" s="106">
        <f aca="true" t="shared" si="20" ref="C92:K92">C28+C71+C77+C88+C90+C82</f>
        <v>292867</v>
      </c>
      <c r="D92" s="106">
        <f t="shared" si="20"/>
        <v>57204</v>
      </c>
      <c r="E92" s="106">
        <f t="shared" si="20"/>
        <v>350071</v>
      </c>
      <c r="F92" s="206">
        <f t="shared" si="20"/>
        <v>455121</v>
      </c>
      <c r="G92" s="206">
        <f t="shared" si="20"/>
        <v>109473</v>
      </c>
      <c r="H92" s="206">
        <f t="shared" si="20"/>
        <v>564594</v>
      </c>
      <c r="I92" s="206">
        <f t="shared" si="20"/>
        <v>49917</v>
      </c>
      <c r="J92" s="206">
        <f t="shared" si="20"/>
        <v>9241</v>
      </c>
      <c r="K92" s="206">
        <f t="shared" si="20"/>
        <v>63707</v>
      </c>
      <c r="L92" s="289">
        <f t="shared" si="17"/>
        <v>11.283683496459403</v>
      </c>
    </row>
    <row r="93" spans="2:12" s="107" customFormat="1" ht="12.75">
      <c r="B93" s="101"/>
      <c r="C93" s="106"/>
      <c r="D93" s="106"/>
      <c r="E93" s="106"/>
      <c r="F93" s="206"/>
      <c r="G93" s="206"/>
      <c r="H93" s="206"/>
      <c r="I93" s="251"/>
      <c r="J93" s="251"/>
      <c r="K93" s="253"/>
      <c r="L93" s="288"/>
    </row>
    <row r="94" spans="2:12" s="107" customFormat="1" ht="13.5" customHeight="1">
      <c r="B94" s="101" t="s">
        <v>405</v>
      </c>
      <c r="C94" s="106"/>
      <c r="D94" s="106"/>
      <c r="E94" s="106"/>
      <c r="F94" s="206"/>
      <c r="G94" s="206"/>
      <c r="H94" s="206"/>
      <c r="I94" s="204"/>
      <c r="J94" s="204"/>
      <c r="K94" s="262"/>
      <c r="L94" s="288"/>
    </row>
    <row r="95" spans="1:12" ht="13.5" customHeight="1">
      <c r="A95" s="100" t="s">
        <v>533</v>
      </c>
      <c r="B95" s="103" t="s">
        <v>57</v>
      </c>
      <c r="C95" s="104">
        <v>683</v>
      </c>
      <c r="D95" s="104">
        <v>137</v>
      </c>
      <c r="E95" s="104">
        <f>SUM(C95:D95)</f>
        <v>820</v>
      </c>
      <c r="F95" s="204">
        <v>683</v>
      </c>
      <c r="G95" s="204">
        <v>137</v>
      </c>
      <c r="H95" s="204">
        <f>SUM(F95:G95)</f>
        <v>820</v>
      </c>
      <c r="I95" s="204"/>
      <c r="J95" s="204"/>
      <c r="K95" s="204">
        <f>SUM(I95:J95)</f>
        <v>0</v>
      </c>
      <c r="L95" s="288">
        <f t="shared" si="17"/>
        <v>0</v>
      </c>
    </row>
    <row r="96" spans="1:12" ht="12.75">
      <c r="A96" s="100" t="s">
        <v>534</v>
      </c>
      <c r="B96" s="103" t="s">
        <v>58</v>
      </c>
      <c r="C96" s="104">
        <v>150</v>
      </c>
      <c r="D96" s="104">
        <v>30</v>
      </c>
      <c r="E96" s="104">
        <f>SUM(C96:D96)</f>
        <v>180</v>
      </c>
      <c r="F96" s="204">
        <v>150</v>
      </c>
      <c r="G96" s="204">
        <v>30</v>
      </c>
      <c r="H96" s="204">
        <f>SUM(F96:G96)</f>
        <v>180</v>
      </c>
      <c r="I96" s="204"/>
      <c r="J96" s="204"/>
      <c r="K96" s="204">
        <f>SUM(I96:J96)</f>
        <v>0</v>
      </c>
      <c r="L96" s="288">
        <f t="shared" si="17"/>
        <v>0</v>
      </c>
    </row>
    <row r="97" spans="1:12" ht="12.75">
      <c r="A97" s="100" t="s">
        <v>535</v>
      </c>
      <c r="B97" s="103" t="s">
        <v>121</v>
      </c>
      <c r="C97" s="104"/>
      <c r="D97" s="104"/>
      <c r="E97" s="104">
        <f>SUM(C97:D97)</f>
        <v>0</v>
      </c>
      <c r="F97" s="204">
        <v>2370</v>
      </c>
      <c r="G97" s="204">
        <v>474</v>
      </c>
      <c r="H97" s="204">
        <f>SUM(F97:G97)</f>
        <v>2844</v>
      </c>
      <c r="I97" s="204">
        <v>2366</v>
      </c>
      <c r="J97" s="204">
        <v>473</v>
      </c>
      <c r="K97" s="204">
        <f>SUM(I97:J97)</f>
        <v>2839</v>
      </c>
      <c r="L97" s="288">
        <f t="shared" si="17"/>
        <v>99.82419127988749</v>
      </c>
    </row>
    <row r="98" spans="1:12" ht="12.75">
      <c r="A98" s="100" t="s">
        <v>536</v>
      </c>
      <c r="B98" s="103" t="s">
        <v>253</v>
      </c>
      <c r="C98" s="104"/>
      <c r="D98" s="104"/>
      <c r="E98" s="104"/>
      <c r="F98" s="204"/>
      <c r="G98" s="204"/>
      <c r="H98" s="204"/>
      <c r="I98" s="204">
        <v>148</v>
      </c>
      <c r="J98" s="204">
        <v>37</v>
      </c>
      <c r="K98" s="204">
        <v>185</v>
      </c>
      <c r="L98" s="288"/>
    </row>
    <row r="99" spans="1:12" ht="12.75">
      <c r="A99" s="100" t="s">
        <v>537</v>
      </c>
      <c r="B99" s="103" t="s">
        <v>254</v>
      </c>
      <c r="C99" s="104"/>
      <c r="D99" s="104"/>
      <c r="E99" s="104"/>
      <c r="F99" s="204"/>
      <c r="G99" s="204"/>
      <c r="H99" s="204"/>
      <c r="I99" s="204">
        <v>362</v>
      </c>
      <c r="J99" s="204">
        <v>90</v>
      </c>
      <c r="K99" s="204">
        <v>452</v>
      </c>
      <c r="L99" s="288"/>
    </row>
    <row r="100" spans="2:12" s="107" customFormat="1" ht="13.5" customHeight="1">
      <c r="B100" s="101" t="s">
        <v>945</v>
      </c>
      <c r="C100" s="106">
        <f aca="true" t="shared" si="21" ref="C100:H100">SUM(C95:C97)</f>
        <v>833</v>
      </c>
      <c r="D100" s="106">
        <f t="shared" si="21"/>
        <v>167</v>
      </c>
      <c r="E100" s="106">
        <f t="shared" si="21"/>
        <v>1000</v>
      </c>
      <c r="F100" s="206">
        <f t="shared" si="21"/>
        <v>3203</v>
      </c>
      <c r="G100" s="206">
        <f t="shared" si="21"/>
        <v>641</v>
      </c>
      <c r="H100" s="206">
        <f t="shared" si="21"/>
        <v>3844</v>
      </c>
      <c r="I100" s="206">
        <f>SUM(I95:I99)</f>
        <v>2876</v>
      </c>
      <c r="J100" s="206">
        <f>SUM(J95:J99)</f>
        <v>600</v>
      </c>
      <c r="K100" s="206">
        <f>SUM(K95:K99)</f>
        <v>3476</v>
      </c>
      <c r="L100" s="289">
        <f t="shared" si="17"/>
        <v>90.42663891779397</v>
      </c>
    </row>
    <row r="101" spans="2:12" s="107" customFormat="1" ht="12.75">
      <c r="B101" s="101"/>
      <c r="C101" s="106"/>
      <c r="D101" s="106"/>
      <c r="E101" s="106"/>
      <c r="F101" s="206"/>
      <c r="G101" s="206"/>
      <c r="H101" s="206"/>
      <c r="I101" s="251"/>
      <c r="J101" s="251"/>
      <c r="K101" s="253"/>
      <c r="L101" s="288"/>
    </row>
    <row r="102" spans="2:12" s="107" customFormat="1" ht="13.5" customHeight="1">
      <c r="B102" s="101" t="s">
        <v>594</v>
      </c>
      <c r="C102" s="106"/>
      <c r="D102" s="106"/>
      <c r="E102" s="106"/>
      <c r="F102" s="206"/>
      <c r="G102" s="206"/>
      <c r="H102" s="206"/>
      <c r="I102" s="251"/>
      <c r="J102" s="251"/>
      <c r="K102" s="253"/>
      <c r="L102" s="288"/>
    </row>
    <row r="103" spans="1:12" s="107" customFormat="1" ht="13.5" customHeight="1">
      <c r="A103" s="100" t="s">
        <v>538</v>
      </c>
      <c r="B103" s="103" t="s">
        <v>59</v>
      </c>
      <c r="C103" s="104">
        <v>1527</v>
      </c>
      <c r="D103" s="104">
        <v>305</v>
      </c>
      <c r="E103" s="104">
        <f>SUM(C103:D103)</f>
        <v>1832</v>
      </c>
      <c r="F103" s="204">
        <v>1527</v>
      </c>
      <c r="G103" s="204">
        <v>305</v>
      </c>
      <c r="H103" s="204">
        <f>SUM(F103:G103)</f>
        <v>1832</v>
      </c>
      <c r="I103" s="204"/>
      <c r="J103" s="204"/>
      <c r="K103" s="204">
        <f>SUM(I103:J103)</f>
        <v>0</v>
      </c>
      <c r="L103" s="288">
        <f t="shared" si="17"/>
        <v>0</v>
      </c>
    </row>
    <row r="104" spans="1:12" s="107" customFormat="1" ht="13.5" customHeight="1">
      <c r="A104" s="100"/>
      <c r="B104" s="101" t="s">
        <v>320</v>
      </c>
      <c r="C104" s="106">
        <f aca="true" t="shared" si="22" ref="C104:K104">SUM(C103:C103)</f>
        <v>1527</v>
      </c>
      <c r="D104" s="106">
        <f t="shared" si="22"/>
        <v>305</v>
      </c>
      <c r="E104" s="106">
        <f t="shared" si="22"/>
        <v>1832</v>
      </c>
      <c r="F104" s="206">
        <f t="shared" si="22"/>
        <v>1527</v>
      </c>
      <c r="G104" s="206">
        <f t="shared" si="22"/>
        <v>305</v>
      </c>
      <c r="H104" s="206">
        <f t="shared" si="22"/>
        <v>1832</v>
      </c>
      <c r="I104" s="206">
        <f t="shared" si="22"/>
        <v>0</v>
      </c>
      <c r="J104" s="206">
        <f t="shared" si="22"/>
        <v>0</v>
      </c>
      <c r="K104" s="206">
        <f t="shared" si="22"/>
        <v>0</v>
      </c>
      <c r="L104" s="289">
        <f t="shared" si="17"/>
        <v>0</v>
      </c>
    </row>
    <row r="105" spans="1:12" s="107" customFormat="1" ht="13.5" customHeight="1">
      <c r="A105" s="100"/>
      <c r="B105" s="103"/>
      <c r="C105" s="106"/>
      <c r="D105" s="106"/>
      <c r="E105" s="106"/>
      <c r="F105" s="206"/>
      <c r="G105" s="206"/>
      <c r="H105" s="206"/>
      <c r="I105" s="251"/>
      <c r="J105" s="251"/>
      <c r="K105" s="253"/>
      <c r="L105" s="288"/>
    </row>
    <row r="106" spans="2:12" s="107" customFormat="1" ht="13.5" customHeight="1">
      <c r="B106" s="101" t="s">
        <v>337</v>
      </c>
      <c r="C106" s="106"/>
      <c r="D106" s="106"/>
      <c r="E106" s="106"/>
      <c r="F106" s="206"/>
      <c r="G106" s="206"/>
      <c r="H106" s="206"/>
      <c r="I106" s="251"/>
      <c r="J106" s="251"/>
      <c r="K106" s="253"/>
      <c r="L106" s="288"/>
    </row>
    <row r="107" spans="1:12" ht="13.5" customHeight="1">
      <c r="A107" s="100" t="s">
        <v>539</v>
      </c>
      <c r="B107" s="100" t="s">
        <v>60</v>
      </c>
      <c r="C107" s="104">
        <v>333</v>
      </c>
      <c r="D107" s="104">
        <v>67</v>
      </c>
      <c r="E107" s="104">
        <f>SUM(C107:D107)</f>
        <v>400</v>
      </c>
      <c r="F107" s="204">
        <v>333</v>
      </c>
      <c r="G107" s="204">
        <v>67</v>
      </c>
      <c r="H107" s="204">
        <f>SUM(F107:G107)</f>
        <v>400</v>
      </c>
      <c r="I107" s="204">
        <v>327</v>
      </c>
      <c r="J107" s="204">
        <v>66</v>
      </c>
      <c r="K107" s="204">
        <f>SUM(I107:J107)</f>
        <v>393</v>
      </c>
      <c r="L107" s="288">
        <f t="shared" si="17"/>
        <v>98.25</v>
      </c>
    </row>
    <row r="108" spans="1:12" ht="13.5" customHeight="1">
      <c r="A108" s="100" t="s">
        <v>540</v>
      </c>
      <c r="B108" s="100" t="s">
        <v>122</v>
      </c>
      <c r="C108" s="104"/>
      <c r="D108" s="104"/>
      <c r="E108" s="104"/>
      <c r="F108" s="204">
        <v>400</v>
      </c>
      <c r="G108" s="204">
        <v>80</v>
      </c>
      <c r="H108" s="204">
        <f>SUM(F108:G108)</f>
        <v>480</v>
      </c>
      <c r="I108" s="204">
        <v>400</v>
      </c>
      <c r="J108" s="204">
        <v>80</v>
      </c>
      <c r="K108" s="204">
        <f>SUM(I108:J108)</f>
        <v>480</v>
      </c>
      <c r="L108" s="288">
        <f t="shared" si="17"/>
        <v>100</v>
      </c>
    </row>
    <row r="109" spans="1:12" s="107" customFormat="1" ht="13.5" customHeight="1">
      <c r="A109" s="100"/>
      <c r="B109" s="107" t="s">
        <v>342</v>
      </c>
      <c r="C109" s="106">
        <f aca="true" t="shared" si="23" ref="C109:K109">SUM(C107:C108)</f>
        <v>333</v>
      </c>
      <c r="D109" s="106">
        <f t="shared" si="23"/>
        <v>67</v>
      </c>
      <c r="E109" s="106">
        <f t="shared" si="23"/>
        <v>400</v>
      </c>
      <c r="F109" s="206">
        <f t="shared" si="23"/>
        <v>733</v>
      </c>
      <c r="G109" s="206">
        <f t="shared" si="23"/>
        <v>147</v>
      </c>
      <c r="H109" s="206">
        <f t="shared" si="23"/>
        <v>880</v>
      </c>
      <c r="I109" s="206">
        <f t="shared" si="23"/>
        <v>727</v>
      </c>
      <c r="J109" s="206">
        <f t="shared" si="23"/>
        <v>146</v>
      </c>
      <c r="K109" s="206">
        <f t="shared" si="23"/>
        <v>873</v>
      </c>
      <c r="L109" s="289">
        <f t="shared" si="17"/>
        <v>99.20454545454545</v>
      </c>
    </row>
    <row r="110" spans="3:12" s="107" customFormat="1" ht="13.5" customHeight="1">
      <c r="C110" s="106"/>
      <c r="D110" s="106"/>
      <c r="E110" s="106"/>
      <c r="F110" s="206"/>
      <c r="G110" s="206"/>
      <c r="H110" s="206"/>
      <c r="I110" s="204"/>
      <c r="J110" s="204"/>
      <c r="K110" s="262"/>
      <c r="L110" s="288"/>
    </row>
    <row r="111" spans="2:12" s="107" customFormat="1" ht="13.5" customHeight="1">
      <c r="B111" s="107" t="s">
        <v>585</v>
      </c>
      <c r="C111" s="106"/>
      <c r="D111" s="106"/>
      <c r="E111" s="106"/>
      <c r="F111" s="206"/>
      <c r="G111" s="206"/>
      <c r="H111" s="206"/>
      <c r="I111" s="251"/>
      <c r="J111" s="251"/>
      <c r="K111" s="253"/>
      <c r="L111" s="288"/>
    </row>
    <row r="112" spans="1:12" s="107" customFormat="1" ht="13.5" customHeight="1">
      <c r="A112" s="100" t="s">
        <v>541</v>
      </c>
      <c r="B112" s="100" t="s">
        <v>944</v>
      </c>
      <c r="C112" s="104">
        <v>167</v>
      </c>
      <c r="D112" s="104">
        <v>33</v>
      </c>
      <c r="E112" s="104">
        <f>SUM(C112:D112)</f>
        <v>200</v>
      </c>
      <c r="F112" s="204">
        <v>167</v>
      </c>
      <c r="G112" s="204">
        <v>33</v>
      </c>
      <c r="H112" s="204">
        <f>SUM(F112:G112)</f>
        <v>200</v>
      </c>
      <c r="I112" s="204">
        <v>167</v>
      </c>
      <c r="J112" s="204">
        <v>33</v>
      </c>
      <c r="K112" s="204">
        <f>SUM(I112:J112)</f>
        <v>200</v>
      </c>
      <c r="L112" s="288">
        <f t="shared" si="17"/>
        <v>100</v>
      </c>
    </row>
    <row r="113" spans="1:12" s="107" customFormat="1" ht="13.5" customHeight="1">
      <c r="A113" s="100"/>
      <c r="B113" s="107" t="s">
        <v>896</v>
      </c>
      <c r="C113" s="106">
        <f aca="true" t="shared" si="24" ref="C113:K113">SUM(C112:C112)</f>
        <v>167</v>
      </c>
      <c r="D113" s="106">
        <f t="shared" si="24"/>
        <v>33</v>
      </c>
      <c r="E113" s="106">
        <f t="shared" si="24"/>
        <v>200</v>
      </c>
      <c r="F113" s="206">
        <f t="shared" si="24"/>
        <v>167</v>
      </c>
      <c r="G113" s="206">
        <f t="shared" si="24"/>
        <v>33</v>
      </c>
      <c r="H113" s="206">
        <f t="shared" si="24"/>
        <v>200</v>
      </c>
      <c r="I113" s="206">
        <f t="shared" si="24"/>
        <v>167</v>
      </c>
      <c r="J113" s="206">
        <f t="shared" si="24"/>
        <v>33</v>
      </c>
      <c r="K113" s="206">
        <f t="shared" si="24"/>
        <v>200</v>
      </c>
      <c r="L113" s="289">
        <f t="shared" si="17"/>
        <v>100</v>
      </c>
    </row>
    <row r="114" spans="1:12" s="107" customFormat="1" ht="13.5" customHeight="1">
      <c r="A114" s="100"/>
      <c r="C114" s="106"/>
      <c r="D114" s="106"/>
      <c r="E114" s="106"/>
      <c r="F114" s="206"/>
      <c r="G114" s="206"/>
      <c r="H114" s="206"/>
      <c r="I114" s="204"/>
      <c r="J114" s="204"/>
      <c r="K114" s="262"/>
      <c r="L114" s="288"/>
    </row>
    <row r="115" spans="1:12" s="107" customFormat="1" ht="13.5" customHeight="1">
      <c r="A115" s="100"/>
      <c r="B115" s="107" t="s">
        <v>800</v>
      </c>
      <c r="C115" s="106">
        <f aca="true" t="shared" si="25" ref="C115:K115">C100+C104+C109+C113</f>
        <v>2860</v>
      </c>
      <c r="D115" s="106">
        <f t="shared" si="25"/>
        <v>572</v>
      </c>
      <c r="E115" s="106">
        <f t="shared" si="25"/>
        <v>3432</v>
      </c>
      <c r="F115" s="206">
        <f t="shared" si="25"/>
        <v>5630</v>
      </c>
      <c r="G115" s="206">
        <f t="shared" si="25"/>
        <v>1126</v>
      </c>
      <c r="H115" s="206">
        <f t="shared" si="25"/>
        <v>6756</v>
      </c>
      <c r="I115" s="206">
        <f t="shared" si="25"/>
        <v>3770</v>
      </c>
      <c r="J115" s="206">
        <f t="shared" si="25"/>
        <v>779</v>
      </c>
      <c r="K115" s="206">
        <f t="shared" si="25"/>
        <v>4549</v>
      </c>
      <c r="L115" s="289">
        <f t="shared" si="17"/>
        <v>67.33274126702192</v>
      </c>
    </row>
    <row r="116" spans="2:12" s="107" customFormat="1" ht="13.5" customHeight="1">
      <c r="B116" s="107" t="s">
        <v>294</v>
      </c>
      <c r="C116" s="106">
        <v>1600</v>
      </c>
      <c r="D116" s="106"/>
      <c r="E116" s="106">
        <f>SUM(C116:D116)</f>
        <v>1600</v>
      </c>
      <c r="F116" s="206">
        <v>4924</v>
      </c>
      <c r="G116" s="206"/>
      <c r="H116" s="206">
        <f>SUM(F116:G116)</f>
        <v>4924</v>
      </c>
      <c r="I116" s="252"/>
      <c r="J116" s="252"/>
      <c r="K116" s="262">
        <v>4549</v>
      </c>
      <c r="L116" s="289">
        <f t="shared" si="17"/>
        <v>92.3842404549147</v>
      </c>
    </row>
    <row r="117" spans="3:12" s="107" customFormat="1" ht="13.5" customHeight="1">
      <c r="C117" s="106"/>
      <c r="D117" s="106"/>
      <c r="E117" s="106"/>
      <c r="F117" s="206"/>
      <c r="G117" s="206"/>
      <c r="H117" s="206"/>
      <c r="I117" s="251"/>
      <c r="J117" s="251"/>
      <c r="K117" s="253"/>
      <c r="L117" s="288"/>
    </row>
    <row r="118" spans="1:12" s="107" customFormat="1" ht="13.5" customHeight="1">
      <c r="A118" s="100"/>
      <c r="B118" s="107" t="s">
        <v>970</v>
      </c>
      <c r="C118" s="106">
        <f aca="true" t="shared" si="26" ref="C118:K118">C28</f>
        <v>112918</v>
      </c>
      <c r="D118" s="106">
        <f t="shared" si="26"/>
        <v>21584</v>
      </c>
      <c r="E118" s="106">
        <f t="shared" si="26"/>
        <v>134502</v>
      </c>
      <c r="F118" s="206">
        <f t="shared" si="26"/>
        <v>117419</v>
      </c>
      <c r="G118" s="206">
        <f t="shared" si="26"/>
        <v>28751</v>
      </c>
      <c r="H118" s="206">
        <f t="shared" si="26"/>
        <v>146170</v>
      </c>
      <c r="I118" s="206">
        <f t="shared" si="26"/>
        <v>22859</v>
      </c>
      <c r="J118" s="206">
        <f t="shared" si="26"/>
        <v>5068</v>
      </c>
      <c r="K118" s="206">
        <f t="shared" si="26"/>
        <v>27927</v>
      </c>
      <c r="L118" s="289">
        <f t="shared" si="17"/>
        <v>19.10583567079428</v>
      </c>
    </row>
    <row r="119" spans="1:12" s="107" customFormat="1" ht="13.5" customHeight="1">
      <c r="A119" s="100"/>
      <c r="B119" s="107" t="s">
        <v>971</v>
      </c>
      <c r="C119" s="106">
        <f aca="true" t="shared" si="27" ref="C119:K119">C71+C100+C104+C109+C113</f>
        <v>175959</v>
      </c>
      <c r="D119" s="106">
        <f t="shared" si="27"/>
        <v>36192</v>
      </c>
      <c r="E119" s="106">
        <f t="shared" si="27"/>
        <v>212151</v>
      </c>
      <c r="F119" s="206">
        <f t="shared" si="27"/>
        <v>330638</v>
      </c>
      <c r="G119" s="206">
        <f t="shared" si="27"/>
        <v>81848</v>
      </c>
      <c r="H119" s="206">
        <f t="shared" si="27"/>
        <v>412486</v>
      </c>
      <c r="I119" s="206">
        <f t="shared" si="27"/>
        <v>24378</v>
      </c>
      <c r="J119" s="206">
        <f t="shared" si="27"/>
        <v>4952</v>
      </c>
      <c r="K119" s="206">
        <f t="shared" si="27"/>
        <v>29330</v>
      </c>
      <c r="L119" s="289">
        <f t="shared" si="17"/>
        <v>7.110544357869116</v>
      </c>
    </row>
    <row r="120" spans="1:12" s="107" customFormat="1" ht="13.5" customHeight="1">
      <c r="A120" s="100"/>
      <c r="B120" s="107" t="s">
        <v>972</v>
      </c>
      <c r="C120" s="106">
        <f>C77</f>
        <v>2250</v>
      </c>
      <c r="D120" s="106"/>
      <c r="E120" s="106"/>
      <c r="F120" s="206">
        <f>F77</f>
        <v>3750</v>
      </c>
      <c r="G120" s="206"/>
      <c r="H120" s="206">
        <f>SUM(F120:G120)</f>
        <v>3750</v>
      </c>
      <c r="I120" s="206">
        <v>1500</v>
      </c>
      <c r="J120" s="206"/>
      <c r="K120" s="206">
        <f>SUM(I120:J120)</f>
        <v>1500</v>
      </c>
      <c r="L120" s="289">
        <f t="shared" si="17"/>
        <v>40</v>
      </c>
    </row>
    <row r="121" spans="1:12" s="107" customFormat="1" ht="13.5" customHeight="1">
      <c r="A121" s="100"/>
      <c r="B121" s="107" t="s">
        <v>123</v>
      </c>
      <c r="C121" s="106">
        <f>C82</f>
        <v>0</v>
      </c>
      <c r="D121" s="106"/>
      <c r="E121" s="106"/>
      <c r="F121" s="206">
        <f>F82</f>
        <v>20</v>
      </c>
      <c r="G121" s="206"/>
      <c r="H121" s="206">
        <f>SUM(F121:G121)</f>
        <v>20</v>
      </c>
      <c r="I121" s="206">
        <v>950</v>
      </c>
      <c r="J121" s="206"/>
      <c r="K121" s="206">
        <f>SUM(I121:J121)</f>
        <v>950</v>
      </c>
      <c r="L121" s="289">
        <f t="shared" si="17"/>
        <v>4750</v>
      </c>
    </row>
    <row r="122" spans="1:12" s="107" customFormat="1" ht="13.5" customHeight="1">
      <c r="A122" s="100"/>
      <c r="B122" s="101" t="s">
        <v>973</v>
      </c>
      <c r="C122" s="106">
        <f>C88</f>
        <v>3000</v>
      </c>
      <c r="D122" s="106"/>
      <c r="E122" s="106"/>
      <c r="F122" s="206">
        <f>F88</f>
        <v>4000</v>
      </c>
      <c r="G122" s="206"/>
      <c r="H122" s="206">
        <f>SUM(F122:G122)</f>
        <v>4000</v>
      </c>
      <c r="I122" s="206">
        <v>4000</v>
      </c>
      <c r="J122" s="206"/>
      <c r="K122" s="206">
        <f>SUM(I122:J122)</f>
        <v>4000</v>
      </c>
      <c r="L122" s="289">
        <f t="shared" si="17"/>
        <v>100</v>
      </c>
    </row>
    <row r="123" spans="3:12" ht="13.5" customHeight="1">
      <c r="C123" s="104"/>
      <c r="D123" s="104"/>
      <c r="E123" s="104"/>
      <c r="F123" s="204"/>
      <c r="G123" s="204"/>
      <c r="H123" s="204"/>
      <c r="I123" s="204"/>
      <c r="J123" s="204"/>
      <c r="K123" s="203"/>
      <c r="L123" s="289"/>
    </row>
    <row r="124" spans="1:12" s="107" customFormat="1" ht="13.5" customHeight="1">
      <c r="A124" s="100"/>
      <c r="B124" s="107" t="s">
        <v>124</v>
      </c>
      <c r="C124" s="106">
        <f>C115-C116+C92</f>
        <v>294127</v>
      </c>
      <c r="D124" s="106">
        <f aca="true" t="shared" si="28" ref="D124:K124">D115-D116+D92</f>
        <v>57776</v>
      </c>
      <c r="E124" s="106">
        <f t="shared" si="28"/>
        <v>351903</v>
      </c>
      <c r="F124" s="206">
        <f t="shared" si="28"/>
        <v>455827</v>
      </c>
      <c r="G124" s="206">
        <f t="shared" si="28"/>
        <v>110599</v>
      </c>
      <c r="H124" s="206">
        <f t="shared" si="28"/>
        <v>566426</v>
      </c>
      <c r="I124" s="206">
        <f>I115-I116+I92</f>
        <v>53687</v>
      </c>
      <c r="J124" s="206">
        <f t="shared" si="28"/>
        <v>10020</v>
      </c>
      <c r="K124" s="206">
        <f t="shared" si="28"/>
        <v>63707</v>
      </c>
      <c r="L124" s="289">
        <f t="shared" si="17"/>
        <v>11.247188511826787</v>
      </c>
    </row>
    <row r="125" spans="3:11" ht="13.5" customHeight="1">
      <c r="C125" s="104"/>
      <c r="D125" s="104"/>
      <c r="E125" s="104"/>
      <c r="F125" s="203"/>
      <c r="G125" s="203"/>
      <c r="H125" s="203"/>
      <c r="I125" s="203"/>
      <c r="J125" s="203"/>
      <c r="K125" s="203"/>
    </row>
    <row r="126" spans="3:11" ht="13.5" customHeight="1">
      <c r="C126" s="104"/>
      <c r="D126" s="104"/>
      <c r="E126" s="104"/>
      <c r="F126" s="203"/>
      <c r="G126" s="203"/>
      <c r="H126" s="203"/>
      <c r="I126" s="203"/>
      <c r="J126" s="203"/>
      <c r="K126" s="203"/>
    </row>
    <row r="127" spans="3:11" ht="13.5" customHeight="1">
      <c r="C127" s="104"/>
      <c r="D127" s="104"/>
      <c r="E127" s="104"/>
      <c r="F127" s="203"/>
      <c r="G127" s="203"/>
      <c r="H127" s="203"/>
      <c r="I127" s="203"/>
      <c r="J127" s="203"/>
      <c r="K127" s="203"/>
    </row>
    <row r="128" spans="3:11" ht="13.5" customHeight="1">
      <c r="C128" s="104"/>
      <c r="D128" s="104"/>
      <c r="E128" s="104"/>
      <c r="F128" s="203"/>
      <c r="G128" s="203"/>
      <c r="H128" s="203"/>
      <c r="I128" s="203"/>
      <c r="J128" s="203"/>
      <c r="K128" s="203"/>
    </row>
    <row r="129" spans="3:11" ht="13.5" customHeight="1">
      <c r="C129" s="104"/>
      <c r="D129" s="104"/>
      <c r="E129" s="104"/>
      <c r="F129" s="203"/>
      <c r="G129" s="203"/>
      <c r="H129" s="203"/>
      <c r="I129" s="203"/>
      <c r="J129" s="203"/>
      <c r="K129" s="203"/>
    </row>
    <row r="130" spans="3:11" ht="13.5" customHeight="1">
      <c r="C130" s="104"/>
      <c r="D130" s="104"/>
      <c r="E130" s="104"/>
      <c r="F130" s="203"/>
      <c r="G130" s="203"/>
      <c r="H130" s="203"/>
      <c r="I130" s="203"/>
      <c r="J130" s="203"/>
      <c r="K130" s="203"/>
    </row>
    <row r="131" spans="3:11" ht="13.5" customHeight="1">
      <c r="C131" s="104"/>
      <c r="D131" s="104"/>
      <c r="E131" s="104"/>
      <c r="F131" s="203"/>
      <c r="G131" s="203"/>
      <c r="H131" s="203"/>
      <c r="I131" s="203"/>
      <c r="J131" s="203"/>
      <c r="K131" s="203"/>
    </row>
    <row r="132" spans="3:11" ht="13.5" customHeight="1">
      <c r="C132" s="104"/>
      <c r="D132" s="104"/>
      <c r="E132" s="104"/>
      <c r="F132" s="203"/>
      <c r="G132" s="203"/>
      <c r="H132" s="203"/>
      <c r="I132" s="203"/>
      <c r="J132" s="203"/>
      <c r="K132" s="203"/>
    </row>
    <row r="133" spans="3:11" ht="13.5" customHeight="1">
      <c r="C133" s="104"/>
      <c r="D133" s="104"/>
      <c r="E133" s="104"/>
      <c r="F133" s="203"/>
      <c r="G133" s="203"/>
      <c r="H133" s="203"/>
      <c r="I133" s="203"/>
      <c r="J133" s="203"/>
      <c r="K133" s="203"/>
    </row>
    <row r="134" spans="3:11" ht="13.5" customHeight="1">
      <c r="C134" s="104"/>
      <c r="D134" s="104"/>
      <c r="E134" s="104"/>
      <c r="F134" s="203"/>
      <c r="G134" s="203"/>
      <c r="H134" s="203"/>
      <c r="I134" s="203"/>
      <c r="J134" s="203"/>
      <c r="K134" s="203"/>
    </row>
    <row r="135" spans="3:11" ht="13.5" customHeight="1">
      <c r="C135" s="104"/>
      <c r="D135" s="104"/>
      <c r="E135" s="104"/>
      <c r="F135" s="203"/>
      <c r="G135" s="203"/>
      <c r="H135" s="203"/>
      <c r="I135" s="203"/>
      <c r="J135" s="203"/>
      <c r="K135" s="203"/>
    </row>
    <row r="136" spans="3:11" ht="13.5" customHeight="1">
      <c r="C136" s="104"/>
      <c r="D136" s="104"/>
      <c r="E136" s="104"/>
      <c r="F136" s="203"/>
      <c r="G136" s="203"/>
      <c r="H136" s="203"/>
      <c r="I136" s="203"/>
      <c r="J136" s="203"/>
      <c r="K136" s="203"/>
    </row>
    <row r="137" spans="3:11" ht="13.5" customHeight="1">
      <c r="C137" s="104"/>
      <c r="D137" s="104"/>
      <c r="E137" s="104"/>
      <c r="F137" s="203"/>
      <c r="G137" s="203"/>
      <c r="H137" s="203"/>
      <c r="I137" s="203"/>
      <c r="J137" s="203"/>
      <c r="K137" s="203"/>
    </row>
    <row r="138" spans="3:11" ht="13.5" customHeight="1">
      <c r="C138" s="104"/>
      <c r="D138" s="104"/>
      <c r="E138" s="104"/>
      <c r="F138" s="203"/>
      <c r="G138" s="203"/>
      <c r="H138" s="203"/>
      <c r="I138" s="203"/>
      <c r="J138" s="203"/>
      <c r="K138" s="203"/>
    </row>
    <row r="139" spans="3:11" ht="13.5" customHeight="1">
      <c r="C139" s="104"/>
      <c r="D139" s="104"/>
      <c r="E139" s="104"/>
      <c r="F139" s="203"/>
      <c r="G139" s="203"/>
      <c r="H139" s="203"/>
      <c r="I139" s="203"/>
      <c r="J139" s="203"/>
      <c r="K139" s="203"/>
    </row>
    <row r="140" spans="3:11" ht="13.5" customHeight="1">
      <c r="C140" s="104"/>
      <c r="D140" s="104"/>
      <c r="E140" s="104"/>
      <c r="F140" s="203"/>
      <c r="G140" s="203"/>
      <c r="H140" s="203"/>
      <c r="I140" s="203"/>
      <c r="J140" s="203"/>
      <c r="K140" s="203"/>
    </row>
    <row r="141" spans="3:11" ht="13.5" customHeight="1">
      <c r="C141" s="104"/>
      <c r="D141" s="104"/>
      <c r="E141" s="104"/>
      <c r="F141" s="203"/>
      <c r="G141" s="203"/>
      <c r="H141" s="203"/>
      <c r="I141" s="203"/>
      <c r="J141" s="203"/>
      <c r="K141" s="203"/>
    </row>
    <row r="142" spans="3:11" ht="13.5" customHeight="1">
      <c r="C142" s="104"/>
      <c r="D142" s="104"/>
      <c r="E142" s="104"/>
      <c r="F142" s="203"/>
      <c r="G142" s="203"/>
      <c r="H142" s="203"/>
      <c r="I142" s="203"/>
      <c r="J142" s="203"/>
      <c r="K142" s="203"/>
    </row>
    <row r="143" spans="3:11" ht="13.5" customHeight="1">
      <c r="C143" s="104"/>
      <c r="D143" s="104"/>
      <c r="E143" s="104"/>
      <c r="F143" s="203"/>
      <c r="G143" s="203"/>
      <c r="H143" s="203"/>
      <c r="I143" s="203"/>
      <c r="J143" s="203"/>
      <c r="K143" s="203"/>
    </row>
    <row r="144" spans="3:11" ht="13.5" customHeight="1">
      <c r="C144" s="104"/>
      <c r="D144" s="104"/>
      <c r="E144" s="104"/>
      <c r="F144" s="203"/>
      <c r="G144" s="203"/>
      <c r="H144" s="203"/>
      <c r="I144" s="203"/>
      <c r="J144" s="203"/>
      <c r="K144" s="203"/>
    </row>
    <row r="145" spans="3:11" ht="13.5" customHeight="1">
      <c r="C145" s="104"/>
      <c r="D145" s="104"/>
      <c r="E145" s="104"/>
      <c r="F145" s="203"/>
      <c r="G145" s="203"/>
      <c r="H145" s="203"/>
      <c r="I145" s="203"/>
      <c r="J145" s="203"/>
      <c r="K145" s="203"/>
    </row>
    <row r="146" spans="3:11" ht="13.5" customHeight="1">
      <c r="C146" s="104"/>
      <c r="D146" s="104"/>
      <c r="E146" s="104"/>
      <c r="F146" s="203"/>
      <c r="G146" s="203"/>
      <c r="H146" s="203"/>
      <c r="I146" s="203"/>
      <c r="J146" s="203"/>
      <c r="K146" s="203"/>
    </row>
    <row r="147" spans="3:11" ht="13.5" customHeight="1">
      <c r="C147" s="104"/>
      <c r="D147" s="104"/>
      <c r="E147" s="104"/>
      <c r="F147" s="203"/>
      <c r="G147" s="203"/>
      <c r="H147" s="203"/>
      <c r="I147" s="203"/>
      <c r="J147" s="203"/>
      <c r="K147" s="203"/>
    </row>
    <row r="148" spans="3:11" ht="13.5" customHeight="1">
      <c r="C148" s="104"/>
      <c r="D148" s="104"/>
      <c r="E148" s="104"/>
      <c r="F148" s="203"/>
      <c r="G148" s="203"/>
      <c r="H148" s="203"/>
      <c r="I148" s="203"/>
      <c r="J148" s="203"/>
      <c r="K148" s="203"/>
    </row>
    <row r="149" spans="3:11" ht="13.5" customHeight="1">
      <c r="C149" s="104"/>
      <c r="D149" s="104"/>
      <c r="E149" s="104"/>
      <c r="F149" s="203"/>
      <c r="G149" s="203"/>
      <c r="H149" s="203"/>
      <c r="I149" s="203"/>
      <c r="J149" s="203"/>
      <c r="K149" s="203"/>
    </row>
    <row r="150" spans="3:11" ht="13.5" customHeight="1">
      <c r="C150" s="104"/>
      <c r="D150" s="104"/>
      <c r="E150" s="104"/>
      <c r="F150" s="203"/>
      <c r="G150" s="203"/>
      <c r="H150" s="203"/>
      <c r="I150" s="203"/>
      <c r="J150" s="203"/>
      <c r="K150" s="203"/>
    </row>
    <row r="151" spans="3:5" ht="13.5" customHeight="1">
      <c r="C151" s="104"/>
      <c r="D151" s="104"/>
      <c r="E151" s="104"/>
    </row>
    <row r="152" spans="3:5" ht="13.5" customHeight="1">
      <c r="C152" s="104"/>
      <c r="D152" s="104"/>
      <c r="E152" s="104"/>
    </row>
    <row r="153" spans="3:5" ht="13.5" customHeight="1">
      <c r="C153" s="104"/>
      <c r="D153" s="104"/>
      <c r="E153" s="104"/>
    </row>
    <row r="154" spans="3:5" ht="13.5" customHeight="1">
      <c r="C154" s="104"/>
      <c r="D154" s="104"/>
      <c r="E154" s="104"/>
    </row>
    <row r="155" spans="3:5" ht="13.5" customHeight="1">
      <c r="C155" s="104"/>
      <c r="D155" s="104"/>
      <c r="E155" s="104"/>
    </row>
    <row r="156" spans="3:5" ht="13.5" customHeight="1">
      <c r="C156" s="104"/>
      <c r="D156" s="104"/>
      <c r="E156" s="104"/>
    </row>
    <row r="157" spans="3:5" ht="13.5" customHeight="1">
      <c r="C157" s="104"/>
      <c r="D157" s="104"/>
      <c r="E157" s="104"/>
    </row>
    <row r="158" spans="3:5" ht="13.5" customHeight="1">
      <c r="C158" s="104"/>
      <c r="D158" s="104"/>
      <c r="E158" s="104"/>
    </row>
    <row r="159" spans="3:5" ht="13.5" customHeight="1">
      <c r="C159" s="104"/>
      <c r="D159" s="104"/>
      <c r="E159" s="104"/>
    </row>
  </sheetData>
  <mergeCells count="11">
    <mergeCell ref="A1:K1"/>
    <mergeCell ref="A5:K5"/>
    <mergeCell ref="F7:H7"/>
    <mergeCell ref="A2:K2"/>
    <mergeCell ref="A3:K3"/>
    <mergeCell ref="A4:K4"/>
    <mergeCell ref="A6:B6"/>
    <mergeCell ref="C7:E7"/>
    <mergeCell ref="A7:A8"/>
    <mergeCell ref="B7:B8"/>
    <mergeCell ref="I7:L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V18"/>
  <sheetViews>
    <sheetView workbookViewId="0" topLeftCell="A1">
      <selection activeCell="A22" sqref="A22"/>
    </sheetView>
  </sheetViews>
  <sheetFormatPr defaultColWidth="9.140625" defaultRowHeight="12.75"/>
  <cols>
    <col min="1" max="1" width="27.7109375" style="0" customWidth="1"/>
    <col min="2" max="2" width="10.140625" style="0" bestFit="1" customWidth="1"/>
    <col min="3" max="13" width="8.421875" style="0" customWidth="1"/>
    <col min="14" max="14" width="7.28125" style="0" customWidth="1"/>
    <col min="15" max="19" width="8.421875" style="0" customWidth="1"/>
    <col min="20" max="20" width="10.140625" style="0" bestFit="1" customWidth="1"/>
    <col min="21" max="22" width="10.140625" style="0" customWidth="1"/>
  </cols>
  <sheetData>
    <row r="1" spans="17:22" ht="15.75">
      <c r="Q1" s="310" t="s">
        <v>502</v>
      </c>
      <c r="R1" s="310"/>
      <c r="S1" s="310"/>
      <c r="T1" s="310"/>
      <c r="U1" s="310"/>
      <c r="V1" s="310"/>
    </row>
    <row r="2" spans="1:22" s="1" customFormat="1" ht="15.75">
      <c r="A2" s="309" t="s">
        <v>402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s="1" customFormat="1" ht="15.75">
      <c r="A3" s="309" t="s">
        <v>629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s="1" customFormat="1" ht="15.75">
      <c r="A4" s="309" t="s">
        <v>503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1" customFormat="1" ht="15.75">
      <c r="A5" s="309" t="s">
        <v>932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</row>
    <row r="6" spans="1:16" s="1" customFormat="1" ht="51" customHeight="1">
      <c r="A6" s="7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6" customFormat="1" ht="24.75" customHeight="1">
      <c r="A7" s="290" t="s">
        <v>933</v>
      </c>
      <c r="B7" s="290" t="s">
        <v>504</v>
      </c>
      <c r="C7" s="290"/>
      <c r="D7" s="290"/>
      <c r="E7" s="290" t="s">
        <v>506</v>
      </c>
      <c r="F7" s="290"/>
      <c r="G7" s="290"/>
      <c r="H7" s="290" t="s">
        <v>499</v>
      </c>
      <c r="I7" s="290"/>
      <c r="J7" s="290"/>
      <c r="K7" s="290" t="s">
        <v>505</v>
      </c>
      <c r="L7" s="290"/>
      <c r="M7" s="290"/>
      <c r="N7" s="290" t="s">
        <v>500</v>
      </c>
      <c r="O7" s="290"/>
      <c r="P7" s="290"/>
      <c r="Q7" s="290" t="s">
        <v>501</v>
      </c>
      <c r="R7" s="290"/>
      <c r="S7" s="290"/>
      <c r="T7" s="290" t="s">
        <v>404</v>
      </c>
      <c r="U7" s="290"/>
      <c r="V7" s="290"/>
    </row>
    <row r="8" spans="1:22" s="16" customFormat="1" ht="39.75" customHeight="1">
      <c r="A8" s="290"/>
      <c r="B8" s="7" t="s">
        <v>74</v>
      </c>
      <c r="C8" s="7" t="s">
        <v>75</v>
      </c>
      <c r="D8" s="7" t="s">
        <v>630</v>
      </c>
      <c r="E8" s="7" t="s">
        <v>74</v>
      </c>
      <c r="F8" s="7" t="s">
        <v>75</v>
      </c>
      <c r="G8" s="7" t="s">
        <v>630</v>
      </c>
      <c r="H8" s="7" t="s">
        <v>74</v>
      </c>
      <c r="I8" s="7" t="s">
        <v>75</v>
      </c>
      <c r="J8" s="7" t="s">
        <v>630</v>
      </c>
      <c r="K8" s="7" t="s">
        <v>74</v>
      </c>
      <c r="L8" s="7" t="s">
        <v>75</v>
      </c>
      <c r="M8" s="7" t="s">
        <v>630</v>
      </c>
      <c r="N8" s="7" t="s">
        <v>74</v>
      </c>
      <c r="O8" s="7" t="s">
        <v>75</v>
      </c>
      <c r="P8" s="7" t="s">
        <v>630</v>
      </c>
      <c r="Q8" s="7" t="s">
        <v>74</v>
      </c>
      <c r="R8" s="7" t="s">
        <v>75</v>
      </c>
      <c r="S8" s="7" t="s">
        <v>630</v>
      </c>
      <c r="T8" s="7" t="s">
        <v>74</v>
      </c>
      <c r="U8" s="7" t="s">
        <v>75</v>
      </c>
      <c r="V8" s="7" t="s">
        <v>630</v>
      </c>
    </row>
    <row r="9" spans="2:20" s="16" customFormat="1" ht="15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</row>
    <row r="10" spans="1:22" s="1" customFormat="1" ht="24.75" customHeight="1">
      <c r="A10" s="20" t="s">
        <v>924</v>
      </c>
      <c r="B10" s="12">
        <f>'m-ph'!B73</f>
        <v>258575</v>
      </c>
      <c r="C10" s="12">
        <v>268816</v>
      </c>
      <c r="D10" s="12">
        <v>185422</v>
      </c>
      <c r="E10" s="12">
        <f>'m-ph'!B74</f>
        <v>76364</v>
      </c>
      <c r="F10" s="12">
        <v>79573</v>
      </c>
      <c r="G10" s="12">
        <v>50163</v>
      </c>
      <c r="H10" s="12">
        <f>'m-ph'!B75</f>
        <v>241830</v>
      </c>
      <c r="I10" s="12">
        <v>259578</v>
      </c>
      <c r="J10" s="12">
        <v>135645</v>
      </c>
      <c r="K10" s="12">
        <f>'m-ph'!B76+'m-ph'!B77</f>
        <v>129386</v>
      </c>
      <c r="L10" s="12">
        <v>129026</v>
      </c>
      <c r="M10" s="12">
        <v>126428</v>
      </c>
      <c r="N10" s="12">
        <f>'m-ph'!B78</f>
        <v>0</v>
      </c>
      <c r="O10" s="12"/>
      <c r="P10" s="12"/>
      <c r="Q10" s="154">
        <f>'m-ph'!B79</f>
        <v>34635</v>
      </c>
      <c r="R10" s="154">
        <v>34815</v>
      </c>
      <c r="S10" s="154">
        <v>22140</v>
      </c>
      <c r="T10" s="12">
        <f>B10+E10+H10+K10+N10+Q10</f>
        <v>740790</v>
      </c>
      <c r="U10" s="12">
        <f aca="true" t="shared" si="0" ref="U10:V18">C10+F10+I10+L10+O10+R10</f>
        <v>771808</v>
      </c>
      <c r="V10" s="12">
        <f t="shared" si="0"/>
        <v>519798</v>
      </c>
    </row>
    <row r="11" spans="1:22" s="1" customFormat="1" ht="24.75" customHeight="1">
      <c r="A11" s="14" t="s">
        <v>925</v>
      </c>
      <c r="B11" s="9">
        <v>146522</v>
      </c>
      <c r="C11" s="9">
        <v>156111</v>
      </c>
      <c r="D11" s="9">
        <v>112192</v>
      </c>
      <c r="E11" s="9">
        <v>40636</v>
      </c>
      <c r="F11" s="9">
        <v>43365</v>
      </c>
      <c r="G11" s="9">
        <v>29362</v>
      </c>
      <c r="H11" s="9">
        <v>121513</v>
      </c>
      <c r="I11" s="9">
        <v>136052</v>
      </c>
      <c r="J11" s="9">
        <v>102242</v>
      </c>
      <c r="K11" s="9"/>
      <c r="L11" s="9"/>
      <c r="M11" s="9"/>
      <c r="N11" s="9"/>
      <c r="O11" s="9"/>
      <c r="P11" s="9"/>
      <c r="Q11" s="9"/>
      <c r="R11" s="9"/>
      <c r="S11" s="9"/>
      <c r="T11" s="12">
        <f aca="true" t="shared" si="1" ref="T11:T18">B11+E11+H11+K11+N11+Q11</f>
        <v>308671</v>
      </c>
      <c r="U11" s="12">
        <f t="shared" si="0"/>
        <v>335528</v>
      </c>
      <c r="V11" s="12">
        <f t="shared" si="0"/>
        <v>243796</v>
      </c>
    </row>
    <row r="12" spans="1:22" s="1" customFormat="1" ht="24.75" customHeight="1">
      <c r="A12" s="14" t="s">
        <v>926</v>
      </c>
      <c r="B12" s="9">
        <v>92972</v>
      </c>
      <c r="C12" s="9">
        <v>96365</v>
      </c>
      <c r="D12" s="9">
        <v>66570</v>
      </c>
      <c r="E12" s="9">
        <v>26989</v>
      </c>
      <c r="F12" s="9">
        <v>28004</v>
      </c>
      <c r="G12" s="9">
        <v>17897</v>
      </c>
      <c r="H12" s="9">
        <v>14365</v>
      </c>
      <c r="I12" s="9">
        <v>14593</v>
      </c>
      <c r="J12" s="9">
        <v>11878</v>
      </c>
      <c r="K12" s="9"/>
      <c r="L12" s="9"/>
      <c r="M12" s="9"/>
      <c r="N12" s="9">
        <v>1200</v>
      </c>
      <c r="O12" s="9">
        <v>1200</v>
      </c>
      <c r="P12" s="9">
        <v>967</v>
      </c>
      <c r="Q12" s="9"/>
      <c r="R12" s="9"/>
      <c r="S12" s="9"/>
      <c r="T12" s="12">
        <f t="shared" si="1"/>
        <v>135526</v>
      </c>
      <c r="U12" s="12">
        <f t="shared" si="0"/>
        <v>140162</v>
      </c>
      <c r="V12" s="12">
        <f t="shared" si="0"/>
        <v>97312</v>
      </c>
    </row>
    <row r="13" spans="1:22" s="1" customFormat="1" ht="24.75" customHeight="1">
      <c r="A13" s="14" t="s">
        <v>130</v>
      </c>
      <c r="B13" s="9">
        <f>'m-Illyés '!B40</f>
        <v>164884</v>
      </c>
      <c r="C13" s="9">
        <v>169963</v>
      </c>
      <c r="D13" s="9">
        <v>125722</v>
      </c>
      <c r="E13" s="9">
        <f>'m-Illyés '!B41</f>
        <v>47492</v>
      </c>
      <c r="F13" s="9">
        <v>49176</v>
      </c>
      <c r="G13" s="9">
        <v>33753</v>
      </c>
      <c r="H13" s="9">
        <f>'m-Illyés '!B42</f>
        <v>37562</v>
      </c>
      <c r="I13" s="9">
        <v>37827</v>
      </c>
      <c r="J13" s="9">
        <v>26225</v>
      </c>
      <c r="K13" s="9"/>
      <c r="L13" s="9"/>
      <c r="M13" s="9"/>
      <c r="N13" s="9">
        <f>'m-Illyés '!B45</f>
        <v>1200</v>
      </c>
      <c r="O13" s="9">
        <v>1200</v>
      </c>
      <c r="P13" s="9">
        <v>1143</v>
      </c>
      <c r="Q13" s="9"/>
      <c r="R13" s="9"/>
      <c r="S13" s="9"/>
      <c r="T13" s="12">
        <f t="shared" si="1"/>
        <v>251138</v>
      </c>
      <c r="U13" s="12">
        <f t="shared" si="0"/>
        <v>258166</v>
      </c>
      <c r="V13" s="12">
        <f t="shared" si="0"/>
        <v>186843</v>
      </c>
    </row>
    <row r="14" spans="1:22" s="1" customFormat="1" ht="24.75" customHeight="1">
      <c r="A14" s="14" t="s">
        <v>131</v>
      </c>
      <c r="B14" s="9">
        <f>'m-ovoda '!B40</f>
        <v>67469</v>
      </c>
      <c r="C14" s="9">
        <v>69674</v>
      </c>
      <c r="D14" s="9">
        <v>51476</v>
      </c>
      <c r="E14" s="9">
        <f>'m-ovoda '!B41</f>
        <v>19265</v>
      </c>
      <c r="F14" s="9">
        <v>19970</v>
      </c>
      <c r="G14" s="9">
        <v>13869</v>
      </c>
      <c r="H14" s="9">
        <f>'m-ovoda '!B42</f>
        <v>15072</v>
      </c>
      <c r="I14" s="9">
        <v>15215</v>
      </c>
      <c r="J14" s="9">
        <v>11773</v>
      </c>
      <c r="K14" s="9"/>
      <c r="L14" s="9"/>
      <c r="M14" s="9"/>
      <c r="N14" s="9"/>
      <c r="O14" s="9"/>
      <c r="P14" s="9"/>
      <c r="Q14" s="9"/>
      <c r="R14" s="9"/>
      <c r="S14" s="9"/>
      <c r="T14" s="12">
        <f t="shared" si="1"/>
        <v>101806</v>
      </c>
      <c r="U14" s="12">
        <f t="shared" si="0"/>
        <v>104859</v>
      </c>
      <c r="V14" s="12">
        <f t="shared" si="0"/>
        <v>77118</v>
      </c>
    </row>
    <row r="15" spans="1:22" s="1" customFormat="1" ht="24.75" customHeight="1">
      <c r="A15" s="14" t="s">
        <v>132</v>
      </c>
      <c r="B15" s="9">
        <f>'m-Teréz A '!B40</f>
        <v>99675</v>
      </c>
      <c r="C15" s="9">
        <v>102908</v>
      </c>
      <c r="D15" s="9">
        <v>69533</v>
      </c>
      <c r="E15" s="9">
        <f>'m-Teréz A '!B41</f>
        <v>27970</v>
      </c>
      <c r="F15" s="9">
        <v>29005</v>
      </c>
      <c r="G15" s="9">
        <v>19213</v>
      </c>
      <c r="H15" s="9">
        <f>'m-Teréz A '!B42</f>
        <v>54180</v>
      </c>
      <c r="I15" s="9">
        <v>54115</v>
      </c>
      <c r="J15" s="9">
        <v>42999</v>
      </c>
      <c r="K15" s="9"/>
      <c r="L15" s="9"/>
      <c r="M15" s="9"/>
      <c r="N15" s="9"/>
      <c r="O15" s="9"/>
      <c r="P15" s="9"/>
      <c r="Q15" s="9"/>
      <c r="R15" s="9"/>
      <c r="S15" s="9"/>
      <c r="T15" s="12">
        <f t="shared" si="1"/>
        <v>181825</v>
      </c>
      <c r="U15" s="12">
        <f t="shared" si="0"/>
        <v>186028</v>
      </c>
      <c r="V15" s="12">
        <f t="shared" si="0"/>
        <v>131745</v>
      </c>
    </row>
    <row r="16" spans="1:22" s="1" customFormat="1" ht="24.75" customHeight="1">
      <c r="A16" s="14" t="s">
        <v>133</v>
      </c>
      <c r="B16" s="9">
        <f>'m-Festetics'!B40</f>
        <v>32296</v>
      </c>
      <c r="C16" s="9">
        <v>33330</v>
      </c>
      <c r="D16" s="9">
        <v>22824</v>
      </c>
      <c r="E16" s="9">
        <f>'m-Festetics'!B41</f>
        <v>9184</v>
      </c>
      <c r="F16" s="9">
        <v>9515</v>
      </c>
      <c r="G16" s="9">
        <v>6420</v>
      </c>
      <c r="H16" s="9">
        <f>'m-Festetics'!B42</f>
        <v>32908</v>
      </c>
      <c r="I16" s="9">
        <v>34008</v>
      </c>
      <c r="J16" s="9">
        <v>28700</v>
      </c>
      <c r="K16" s="9">
        <f>'m-Festetics'!B43</f>
        <v>1215</v>
      </c>
      <c r="L16" s="9">
        <v>1215</v>
      </c>
      <c r="M16" s="9">
        <v>1128</v>
      </c>
      <c r="N16" s="9"/>
      <c r="O16" s="9"/>
      <c r="P16" s="9"/>
      <c r="Q16" s="9"/>
      <c r="R16" s="9"/>
      <c r="S16" s="9"/>
      <c r="T16" s="12">
        <f t="shared" si="1"/>
        <v>75603</v>
      </c>
      <c r="U16" s="12">
        <f t="shared" si="0"/>
        <v>78068</v>
      </c>
      <c r="V16" s="12">
        <f t="shared" si="0"/>
        <v>59072</v>
      </c>
    </row>
    <row r="17" spans="1:22" s="1" customFormat="1" ht="29.25">
      <c r="A17" s="202" t="s">
        <v>801</v>
      </c>
      <c r="B17" s="12">
        <f aca="true" t="shared" si="2" ref="B17:S17">SUM(B11:B16)</f>
        <v>603818</v>
      </c>
      <c r="C17" s="12">
        <f t="shared" si="2"/>
        <v>628351</v>
      </c>
      <c r="D17" s="12">
        <f t="shared" si="2"/>
        <v>448317</v>
      </c>
      <c r="E17" s="12">
        <f t="shared" si="2"/>
        <v>171536</v>
      </c>
      <c r="F17" s="12">
        <f t="shared" si="2"/>
        <v>179035</v>
      </c>
      <c r="G17" s="12">
        <f t="shared" si="2"/>
        <v>120514</v>
      </c>
      <c r="H17" s="12">
        <f t="shared" si="2"/>
        <v>275600</v>
      </c>
      <c r="I17" s="12">
        <f t="shared" si="2"/>
        <v>291810</v>
      </c>
      <c r="J17" s="12">
        <f t="shared" si="2"/>
        <v>223817</v>
      </c>
      <c r="K17" s="12">
        <f t="shared" si="2"/>
        <v>1215</v>
      </c>
      <c r="L17" s="12">
        <f t="shared" si="2"/>
        <v>1215</v>
      </c>
      <c r="M17" s="12">
        <f t="shared" si="2"/>
        <v>1128</v>
      </c>
      <c r="N17" s="12">
        <f t="shared" si="2"/>
        <v>2400</v>
      </c>
      <c r="O17" s="12">
        <f t="shared" si="2"/>
        <v>2400</v>
      </c>
      <c r="P17" s="12">
        <f t="shared" si="2"/>
        <v>2110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1"/>
        <v>1054569</v>
      </c>
      <c r="U17" s="12">
        <f t="shared" si="0"/>
        <v>1102811</v>
      </c>
      <c r="V17" s="12">
        <f t="shared" si="0"/>
        <v>795886</v>
      </c>
    </row>
    <row r="18" spans="1:22" s="1" customFormat="1" ht="24.75" customHeight="1">
      <c r="A18" s="20" t="s">
        <v>599</v>
      </c>
      <c r="B18" s="12">
        <f aca="true" t="shared" si="3" ref="B18:S18">B10+B17</f>
        <v>862393</v>
      </c>
      <c r="C18" s="12">
        <f t="shared" si="3"/>
        <v>897167</v>
      </c>
      <c r="D18" s="12">
        <f t="shared" si="3"/>
        <v>633739</v>
      </c>
      <c r="E18" s="12">
        <f t="shared" si="3"/>
        <v>247900</v>
      </c>
      <c r="F18" s="12">
        <f t="shared" si="3"/>
        <v>258608</v>
      </c>
      <c r="G18" s="12">
        <f t="shared" si="3"/>
        <v>170677</v>
      </c>
      <c r="H18" s="12">
        <f t="shared" si="3"/>
        <v>517430</v>
      </c>
      <c r="I18" s="12">
        <f t="shared" si="3"/>
        <v>551388</v>
      </c>
      <c r="J18" s="12">
        <f t="shared" si="3"/>
        <v>359462</v>
      </c>
      <c r="K18" s="12">
        <f t="shared" si="3"/>
        <v>130601</v>
      </c>
      <c r="L18" s="12">
        <f t="shared" si="3"/>
        <v>130241</v>
      </c>
      <c r="M18" s="12">
        <f t="shared" si="3"/>
        <v>127556</v>
      </c>
      <c r="N18" s="12">
        <f t="shared" si="3"/>
        <v>2400</v>
      </c>
      <c r="O18" s="12">
        <f t="shared" si="3"/>
        <v>2400</v>
      </c>
      <c r="P18" s="12">
        <f t="shared" si="3"/>
        <v>2110</v>
      </c>
      <c r="Q18" s="12">
        <f t="shared" si="3"/>
        <v>34635</v>
      </c>
      <c r="R18" s="12">
        <f t="shared" si="3"/>
        <v>34815</v>
      </c>
      <c r="S18" s="12">
        <f t="shared" si="3"/>
        <v>22140</v>
      </c>
      <c r="T18" s="12">
        <f t="shared" si="1"/>
        <v>1795359</v>
      </c>
      <c r="U18" s="12">
        <f t="shared" si="0"/>
        <v>1874619</v>
      </c>
      <c r="V18" s="12">
        <f t="shared" si="0"/>
        <v>1315684</v>
      </c>
    </row>
  </sheetData>
  <mergeCells count="13">
    <mergeCell ref="A7:A8"/>
    <mergeCell ref="B7:D7"/>
    <mergeCell ref="Q7:S7"/>
    <mergeCell ref="T7:V7"/>
    <mergeCell ref="E7:G7"/>
    <mergeCell ref="K7:M7"/>
    <mergeCell ref="H7:J7"/>
    <mergeCell ref="N7:P7"/>
    <mergeCell ref="A5:V5"/>
    <mergeCell ref="Q1:V1"/>
    <mergeCell ref="A2:V2"/>
    <mergeCell ref="A3:V3"/>
    <mergeCell ref="A4:V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S856"/>
  <sheetViews>
    <sheetView workbookViewId="0" topLeftCell="A34">
      <selection activeCell="F14" sqref="F14"/>
    </sheetView>
  </sheetViews>
  <sheetFormatPr defaultColWidth="9.140625" defaultRowHeight="12.75"/>
  <cols>
    <col min="1" max="1" width="36.00390625" style="16" customWidth="1"/>
    <col min="2" max="10" width="7.421875" style="16" customWidth="1"/>
    <col min="11" max="11" width="6.28125" style="16" customWidth="1"/>
    <col min="12" max="13" width="7.421875" style="16" customWidth="1"/>
    <col min="14" max="14" width="5.28125" style="16" customWidth="1"/>
    <col min="15" max="16" width="7.421875" style="16" customWidth="1"/>
    <col min="17" max="17" width="8.8515625" style="16" bestFit="1" customWidth="1"/>
    <col min="18" max="18" width="8.7109375" style="16" customWidth="1"/>
    <col min="19" max="19" width="8.140625" style="16" customWidth="1"/>
    <col min="20" max="16384" width="9.140625" style="16" customWidth="1"/>
  </cols>
  <sheetData>
    <row r="1" spans="14:19" ht="15.75">
      <c r="N1" s="310" t="s">
        <v>147</v>
      </c>
      <c r="O1" s="310"/>
      <c r="P1" s="310"/>
      <c r="Q1" s="310"/>
      <c r="R1" s="310"/>
      <c r="S1" s="310"/>
    </row>
    <row r="2" spans="1:19" ht="12.75">
      <c r="A2" s="341" t="s">
        <v>753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19" ht="12.75">
      <c r="A3" s="341" t="s">
        <v>803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</row>
    <row r="4" spans="1:19" ht="12.75">
      <c r="A4" s="341" t="s">
        <v>634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</row>
    <row r="5" spans="1:19" ht="12.75">
      <c r="A5" s="341" t="s">
        <v>932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</row>
    <row r="6" spans="1:17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9" s="78" customFormat="1" ht="27.75" customHeight="1">
      <c r="A7" s="312" t="s">
        <v>933</v>
      </c>
      <c r="B7" s="290" t="s">
        <v>360</v>
      </c>
      <c r="C7" s="290"/>
      <c r="D7" s="290"/>
      <c r="E7" s="335" t="s">
        <v>361</v>
      </c>
      <c r="F7" s="336"/>
      <c r="G7" s="337"/>
      <c r="H7" s="335" t="s">
        <v>362</v>
      </c>
      <c r="I7" s="336"/>
      <c r="J7" s="337"/>
      <c r="K7" s="338" t="s">
        <v>363</v>
      </c>
      <c r="L7" s="339"/>
      <c r="M7" s="340"/>
      <c r="N7" s="335" t="s">
        <v>364</v>
      </c>
      <c r="O7" s="336"/>
      <c r="P7" s="337"/>
      <c r="Q7" s="312" t="s">
        <v>404</v>
      </c>
      <c r="R7" s="312"/>
      <c r="S7" s="312"/>
    </row>
    <row r="8" spans="1:19" s="78" customFormat="1" ht="38.25">
      <c r="A8" s="312"/>
      <c r="B8" s="7" t="s">
        <v>74</v>
      </c>
      <c r="C8" s="7" t="s">
        <v>75</v>
      </c>
      <c r="D8" s="7" t="s">
        <v>630</v>
      </c>
      <c r="E8" s="7" t="s">
        <v>74</v>
      </c>
      <c r="F8" s="7" t="s">
        <v>75</v>
      </c>
      <c r="G8" s="7" t="s">
        <v>630</v>
      </c>
      <c r="H8" s="7" t="s">
        <v>74</v>
      </c>
      <c r="I8" s="7" t="s">
        <v>75</v>
      </c>
      <c r="J8" s="7" t="s">
        <v>630</v>
      </c>
      <c r="K8" s="7" t="s">
        <v>74</v>
      </c>
      <c r="L8" s="7" t="s">
        <v>75</v>
      </c>
      <c r="M8" s="7" t="s">
        <v>630</v>
      </c>
      <c r="N8" s="7" t="s">
        <v>74</v>
      </c>
      <c r="O8" s="7" t="s">
        <v>75</v>
      </c>
      <c r="P8" s="7" t="s">
        <v>630</v>
      </c>
      <c r="Q8" s="7" t="s">
        <v>74</v>
      </c>
      <c r="R8" s="7" t="s">
        <v>75</v>
      </c>
      <c r="S8" s="7" t="s">
        <v>630</v>
      </c>
    </row>
    <row r="9" spans="1:19" s="78" customFormat="1" ht="12.75" customHeight="1">
      <c r="A9" s="136" t="s">
        <v>925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17"/>
      <c r="S9" s="137"/>
    </row>
    <row r="10" spans="1:19" ht="12.75" customHeight="1">
      <c r="A10" s="51" t="s">
        <v>757</v>
      </c>
      <c r="B10" s="52">
        <v>36858</v>
      </c>
      <c r="C10" s="52">
        <v>36858</v>
      </c>
      <c r="D10" s="52">
        <v>27226</v>
      </c>
      <c r="E10" s="52">
        <v>10009</v>
      </c>
      <c r="F10" s="52">
        <v>10009</v>
      </c>
      <c r="G10" s="52">
        <v>7388</v>
      </c>
      <c r="H10" s="52">
        <v>22966</v>
      </c>
      <c r="I10" s="52">
        <v>25049</v>
      </c>
      <c r="J10" s="52">
        <v>14777</v>
      </c>
      <c r="K10" s="52"/>
      <c r="L10" s="52"/>
      <c r="M10" s="52"/>
      <c r="N10" s="52"/>
      <c r="O10" s="52"/>
      <c r="P10" s="52"/>
      <c r="Q10" s="53">
        <f>B10+E10+H10+K10+N10</f>
        <v>69833</v>
      </c>
      <c r="R10" s="53">
        <f aca="true" t="shared" si="0" ref="R10:S25">C10+F10+I10+L10+O10</f>
        <v>71916</v>
      </c>
      <c r="S10" s="53">
        <f t="shared" si="0"/>
        <v>49391</v>
      </c>
    </row>
    <row r="11" spans="1:19" ht="12.75" customHeight="1">
      <c r="A11" s="51" t="s">
        <v>758</v>
      </c>
      <c r="B11" s="52">
        <v>5882</v>
      </c>
      <c r="C11" s="52">
        <v>5883</v>
      </c>
      <c r="D11" s="52">
        <v>3972</v>
      </c>
      <c r="E11" s="52">
        <v>1610</v>
      </c>
      <c r="F11" s="52">
        <v>1610</v>
      </c>
      <c r="G11" s="52">
        <v>1062</v>
      </c>
      <c r="H11" s="52">
        <v>9815</v>
      </c>
      <c r="I11" s="52">
        <v>9815</v>
      </c>
      <c r="J11" s="52">
        <v>7575</v>
      </c>
      <c r="K11" s="52"/>
      <c r="L11" s="52"/>
      <c r="M11" s="52"/>
      <c r="N11" s="52"/>
      <c r="O11" s="52"/>
      <c r="P11" s="52"/>
      <c r="Q11" s="53">
        <f aca="true" t="shared" si="1" ref="Q11:S63">B11+E11+H11+K11+N11</f>
        <v>17307</v>
      </c>
      <c r="R11" s="53">
        <f t="shared" si="0"/>
        <v>17308</v>
      </c>
      <c r="S11" s="53">
        <f t="shared" si="0"/>
        <v>12609</v>
      </c>
    </row>
    <row r="12" spans="1:19" ht="12.75" customHeight="1">
      <c r="A12" s="51" t="s">
        <v>759</v>
      </c>
      <c r="B12" s="52">
        <v>15915</v>
      </c>
      <c r="C12" s="52">
        <v>15913</v>
      </c>
      <c r="D12" s="52">
        <v>10531</v>
      </c>
      <c r="E12" s="52">
        <v>4357</v>
      </c>
      <c r="F12" s="52">
        <v>4357</v>
      </c>
      <c r="G12" s="52">
        <v>2824</v>
      </c>
      <c r="H12" s="52">
        <v>26558</v>
      </c>
      <c r="I12" s="52">
        <v>26558</v>
      </c>
      <c r="J12" s="52">
        <v>19838</v>
      </c>
      <c r="K12" s="52"/>
      <c r="L12" s="52"/>
      <c r="M12" s="52"/>
      <c r="N12" s="52"/>
      <c r="O12" s="52"/>
      <c r="P12" s="52"/>
      <c r="Q12" s="53">
        <f t="shared" si="1"/>
        <v>46830</v>
      </c>
      <c r="R12" s="53">
        <f t="shared" si="0"/>
        <v>46828</v>
      </c>
      <c r="S12" s="53">
        <f t="shared" si="0"/>
        <v>33193</v>
      </c>
    </row>
    <row r="13" spans="1:19" ht="12.75" customHeight="1">
      <c r="A13" s="51" t="s">
        <v>365</v>
      </c>
      <c r="B13" s="52">
        <v>1037</v>
      </c>
      <c r="C13" s="52">
        <v>1038</v>
      </c>
      <c r="D13" s="52">
        <v>771</v>
      </c>
      <c r="E13" s="52">
        <v>283</v>
      </c>
      <c r="F13" s="52">
        <v>283</v>
      </c>
      <c r="G13" s="52">
        <v>204</v>
      </c>
      <c r="H13" s="52">
        <v>1732</v>
      </c>
      <c r="I13" s="52">
        <v>1732</v>
      </c>
      <c r="J13" s="52">
        <v>1405</v>
      </c>
      <c r="K13" s="52"/>
      <c r="L13" s="52"/>
      <c r="M13" s="52"/>
      <c r="N13" s="52"/>
      <c r="O13" s="52"/>
      <c r="P13" s="52"/>
      <c r="Q13" s="53">
        <f t="shared" si="1"/>
        <v>3052</v>
      </c>
      <c r="R13" s="53">
        <f t="shared" si="0"/>
        <v>3053</v>
      </c>
      <c r="S13" s="53">
        <f t="shared" si="0"/>
        <v>2380</v>
      </c>
    </row>
    <row r="14" spans="1:19" ht="12.75" customHeight="1">
      <c r="A14" s="51" t="s">
        <v>761</v>
      </c>
      <c r="B14" s="52">
        <v>11762</v>
      </c>
      <c r="C14" s="52">
        <v>11762</v>
      </c>
      <c r="D14" s="52">
        <v>10436</v>
      </c>
      <c r="E14" s="52">
        <v>3221</v>
      </c>
      <c r="F14" s="52">
        <v>3221</v>
      </c>
      <c r="G14" s="52">
        <v>2709</v>
      </c>
      <c r="H14" s="52">
        <v>19630</v>
      </c>
      <c r="I14" s="52">
        <v>19630</v>
      </c>
      <c r="J14" s="52">
        <v>17877</v>
      </c>
      <c r="K14" s="52"/>
      <c r="L14" s="52"/>
      <c r="M14" s="52"/>
      <c r="N14" s="52"/>
      <c r="O14" s="52"/>
      <c r="P14" s="52"/>
      <c r="Q14" s="53">
        <f t="shared" si="1"/>
        <v>34613</v>
      </c>
      <c r="R14" s="53">
        <f t="shared" si="0"/>
        <v>34613</v>
      </c>
      <c r="S14" s="53">
        <f t="shared" si="0"/>
        <v>31022</v>
      </c>
    </row>
    <row r="15" spans="1:19" ht="12.75" customHeight="1">
      <c r="A15" s="51" t="s">
        <v>525</v>
      </c>
      <c r="B15" s="52">
        <v>1867</v>
      </c>
      <c r="C15" s="52">
        <v>6998</v>
      </c>
      <c r="D15" s="52">
        <v>4431</v>
      </c>
      <c r="E15" s="52">
        <v>537</v>
      </c>
      <c r="F15" s="52">
        <v>1824</v>
      </c>
      <c r="G15" s="52">
        <v>934</v>
      </c>
      <c r="H15" s="52">
        <v>900</v>
      </c>
      <c r="I15" s="52">
        <v>13171</v>
      </c>
      <c r="J15" s="52">
        <v>8975</v>
      </c>
      <c r="K15" s="52"/>
      <c r="L15" s="52"/>
      <c r="M15" s="52"/>
      <c r="N15" s="52"/>
      <c r="O15" s="52"/>
      <c r="P15" s="52"/>
      <c r="Q15" s="53">
        <f t="shared" si="1"/>
        <v>3304</v>
      </c>
      <c r="R15" s="53">
        <f t="shared" si="0"/>
        <v>21993</v>
      </c>
      <c r="S15" s="53">
        <f t="shared" si="0"/>
        <v>14340</v>
      </c>
    </row>
    <row r="16" spans="1:19" ht="12.75" customHeight="1">
      <c r="A16" s="51" t="s">
        <v>762</v>
      </c>
      <c r="B16" s="52">
        <v>54052</v>
      </c>
      <c r="C16" s="52">
        <v>58510</v>
      </c>
      <c r="D16" s="52">
        <v>41570</v>
      </c>
      <c r="E16" s="52">
        <v>15077</v>
      </c>
      <c r="F16" s="52">
        <v>16519</v>
      </c>
      <c r="G16" s="52">
        <v>10659</v>
      </c>
      <c r="H16" s="52">
        <v>8822</v>
      </c>
      <c r="I16" s="52">
        <v>9007</v>
      </c>
      <c r="J16" s="52">
        <v>7383</v>
      </c>
      <c r="K16" s="52"/>
      <c r="L16" s="52"/>
      <c r="M16" s="52"/>
      <c r="N16" s="52"/>
      <c r="O16" s="52"/>
      <c r="P16" s="52"/>
      <c r="Q16" s="53">
        <f t="shared" si="1"/>
        <v>77951</v>
      </c>
      <c r="R16" s="53">
        <f t="shared" si="0"/>
        <v>84036</v>
      </c>
      <c r="S16" s="53">
        <f t="shared" si="0"/>
        <v>59612</v>
      </c>
    </row>
    <row r="17" spans="1:19" ht="12.75" customHeight="1">
      <c r="A17" s="51" t="s">
        <v>763</v>
      </c>
      <c r="B17" s="52">
        <v>1557</v>
      </c>
      <c r="C17" s="52">
        <v>1557</v>
      </c>
      <c r="D17" s="52">
        <v>1211</v>
      </c>
      <c r="E17" s="52">
        <v>451</v>
      </c>
      <c r="F17" s="52">
        <v>451</v>
      </c>
      <c r="G17" s="52">
        <v>309</v>
      </c>
      <c r="H17" s="52">
        <v>784</v>
      </c>
      <c r="I17" s="52">
        <v>784</v>
      </c>
      <c r="J17" s="52">
        <v>1065</v>
      </c>
      <c r="K17" s="52"/>
      <c r="L17" s="52"/>
      <c r="M17" s="52"/>
      <c r="N17" s="52"/>
      <c r="O17" s="52"/>
      <c r="P17" s="52"/>
      <c r="Q17" s="53">
        <f t="shared" si="1"/>
        <v>2792</v>
      </c>
      <c r="R17" s="53">
        <f t="shared" si="0"/>
        <v>2792</v>
      </c>
      <c r="S17" s="53">
        <f t="shared" si="0"/>
        <v>2585</v>
      </c>
    </row>
    <row r="18" spans="1:19" ht="12.75" customHeight="1">
      <c r="A18" s="51" t="s">
        <v>765</v>
      </c>
      <c r="B18" s="52"/>
      <c r="C18" s="52"/>
      <c r="D18" s="254"/>
      <c r="E18" s="52"/>
      <c r="F18" s="52"/>
      <c r="G18" s="254"/>
      <c r="H18" s="52"/>
      <c r="I18" s="52"/>
      <c r="J18" s="254"/>
      <c r="K18" s="52"/>
      <c r="L18" s="52"/>
      <c r="M18" s="52"/>
      <c r="N18" s="52"/>
      <c r="O18" s="52"/>
      <c r="P18" s="52"/>
      <c r="Q18" s="53">
        <f t="shared" si="1"/>
        <v>0</v>
      </c>
      <c r="R18" s="53">
        <f t="shared" si="0"/>
        <v>0</v>
      </c>
      <c r="S18" s="53">
        <f t="shared" si="0"/>
        <v>0</v>
      </c>
    </row>
    <row r="19" spans="1:19" ht="12.75" customHeight="1">
      <c r="A19" s="51" t="s">
        <v>366</v>
      </c>
      <c r="B19" s="52">
        <v>0</v>
      </c>
      <c r="C19" s="52"/>
      <c r="D19" s="254"/>
      <c r="E19" s="52"/>
      <c r="F19" s="52"/>
      <c r="G19" s="254"/>
      <c r="H19" s="52">
        <v>1846</v>
      </c>
      <c r="I19" s="52">
        <v>1846</v>
      </c>
      <c r="J19" s="52">
        <v>1345</v>
      </c>
      <c r="K19" s="52"/>
      <c r="L19" s="52"/>
      <c r="M19" s="52"/>
      <c r="N19" s="52"/>
      <c r="O19" s="52"/>
      <c r="P19" s="52"/>
      <c r="Q19" s="53">
        <f t="shared" si="1"/>
        <v>1846</v>
      </c>
      <c r="R19" s="53">
        <f t="shared" si="0"/>
        <v>1846</v>
      </c>
      <c r="S19" s="53">
        <f t="shared" si="0"/>
        <v>1345</v>
      </c>
    </row>
    <row r="20" spans="1:19" ht="12.75" customHeight="1">
      <c r="A20" s="51" t="s">
        <v>767</v>
      </c>
      <c r="B20" s="52">
        <v>10139</v>
      </c>
      <c r="C20" s="52">
        <v>10139</v>
      </c>
      <c r="D20" s="52">
        <v>7269</v>
      </c>
      <c r="E20" s="52">
        <v>3031</v>
      </c>
      <c r="F20" s="52">
        <v>3031</v>
      </c>
      <c r="G20" s="52">
        <v>1944</v>
      </c>
      <c r="H20" s="52">
        <v>24000</v>
      </c>
      <c r="I20" s="52">
        <v>24000</v>
      </c>
      <c r="J20" s="52">
        <v>18828</v>
      </c>
      <c r="K20" s="52"/>
      <c r="L20" s="52"/>
      <c r="M20" s="52"/>
      <c r="N20" s="52"/>
      <c r="O20" s="52"/>
      <c r="P20" s="52"/>
      <c r="Q20" s="53">
        <f t="shared" si="1"/>
        <v>37170</v>
      </c>
      <c r="R20" s="53">
        <f t="shared" si="0"/>
        <v>37170</v>
      </c>
      <c r="S20" s="53">
        <f t="shared" si="0"/>
        <v>28041</v>
      </c>
    </row>
    <row r="21" spans="1:19" ht="12.75" customHeight="1">
      <c r="A21" s="51" t="s">
        <v>367</v>
      </c>
      <c r="B21" s="52">
        <v>359</v>
      </c>
      <c r="C21" s="52">
        <v>359</v>
      </c>
      <c r="D21" s="52"/>
      <c r="E21" s="52">
        <v>115</v>
      </c>
      <c r="F21" s="52">
        <v>115</v>
      </c>
      <c r="G21" s="52"/>
      <c r="H21" s="52">
        <v>0</v>
      </c>
      <c r="I21" s="52"/>
      <c r="J21" s="52"/>
      <c r="K21" s="52"/>
      <c r="L21" s="52"/>
      <c r="M21" s="52"/>
      <c r="N21" s="52"/>
      <c r="O21" s="52"/>
      <c r="P21" s="52"/>
      <c r="Q21" s="53">
        <f t="shared" si="1"/>
        <v>474</v>
      </c>
      <c r="R21" s="53">
        <f t="shared" si="0"/>
        <v>474</v>
      </c>
      <c r="S21" s="53">
        <f t="shared" si="0"/>
        <v>0</v>
      </c>
    </row>
    <row r="22" spans="1:19" ht="12.75" customHeight="1">
      <c r="A22" s="51" t="s">
        <v>769</v>
      </c>
      <c r="B22" s="52">
        <v>0</v>
      </c>
      <c r="C22" s="52"/>
      <c r="D22" s="52"/>
      <c r="E22" s="52"/>
      <c r="F22" s="52"/>
      <c r="G22" s="52"/>
      <c r="H22" s="52">
        <v>1158</v>
      </c>
      <c r="I22" s="52">
        <v>1158</v>
      </c>
      <c r="J22" s="52">
        <v>964</v>
      </c>
      <c r="K22" s="52"/>
      <c r="L22" s="52"/>
      <c r="M22" s="52"/>
      <c r="N22" s="52"/>
      <c r="O22" s="52"/>
      <c r="P22" s="52"/>
      <c r="Q22" s="53">
        <f t="shared" si="1"/>
        <v>1158</v>
      </c>
      <c r="R22" s="53">
        <f t="shared" si="0"/>
        <v>1158</v>
      </c>
      <c r="S22" s="53">
        <f t="shared" si="0"/>
        <v>964</v>
      </c>
    </row>
    <row r="23" spans="1:19" ht="12.75" customHeight="1">
      <c r="A23" s="51" t="s">
        <v>351</v>
      </c>
      <c r="B23" s="52">
        <v>0</v>
      </c>
      <c r="C23" s="52"/>
      <c r="D23" s="52"/>
      <c r="E23" s="52"/>
      <c r="F23" s="52"/>
      <c r="G23" s="52"/>
      <c r="H23" s="52">
        <v>0</v>
      </c>
      <c r="I23" s="52"/>
      <c r="J23" s="52"/>
      <c r="K23" s="52"/>
      <c r="L23" s="52"/>
      <c r="M23" s="52"/>
      <c r="N23" s="52"/>
      <c r="O23" s="52"/>
      <c r="P23" s="52"/>
      <c r="Q23" s="53">
        <f t="shared" si="1"/>
        <v>0</v>
      </c>
      <c r="R23" s="53">
        <f t="shared" si="0"/>
        <v>0</v>
      </c>
      <c r="S23" s="53">
        <f t="shared" si="0"/>
        <v>0</v>
      </c>
    </row>
    <row r="24" spans="1:19" ht="12.75" customHeight="1">
      <c r="A24" s="51" t="s">
        <v>368</v>
      </c>
      <c r="B24" s="52">
        <v>7094</v>
      </c>
      <c r="C24" s="52">
        <v>7094</v>
      </c>
      <c r="D24" s="52">
        <v>4775</v>
      </c>
      <c r="E24" s="52">
        <v>1945</v>
      </c>
      <c r="F24" s="52">
        <v>1945</v>
      </c>
      <c r="G24" s="52">
        <v>1329</v>
      </c>
      <c r="H24" s="52">
        <v>3302</v>
      </c>
      <c r="I24" s="52">
        <v>3302</v>
      </c>
      <c r="J24" s="52">
        <v>2210</v>
      </c>
      <c r="K24" s="52"/>
      <c r="L24" s="52"/>
      <c r="M24" s="52"/>
      <c r="N24" s="52"/>
      <c r="O24" s="52"/>
      <c r="P24" s="52"/>
      <c r="Q24" s="53">
        <f t="shared" si="1"/>
        <v>12341</v>
      </c>
      <c r="R24" s="53">
        <f t="shared" si="0"/>
        <v>12341</v>
      </c>
      <c r="S24" s="53">
        <f t="shared" si="0"/>
        <v>8314</v>
      </c>
    </row>
    <row r="25" spans="1:19" ht="12.75" customHeight="1">
      <c r="A25" s="54" t="s">
        <v>369</v>
      </c>
      <c r="B25" s="53">
        <f>SUM(B10:B24)</f>
        <v>146522</v>
      </c>
      <c r="C25" s="53">
        <f aca="true" t="shared" si="2" ref="C25:P25">SUM(C10:C24)</f>
        <v>156111</v>
      </c>
      <c r="D25" s="53">
        <f t="shared" si="2"/>
        <v>112192</v>
      </c>
      <c r="E25" s="53">
        <f t="shared" si="2"/>
        <v>40636</v>
      </c>
      <c r="F25" s="53">
        <f t="shared" si="2"/>
        <v>43365</v>
      </c>
      <c r="G25" s="53">
        <f t="shared" si="2"/>
        <v>29362</v>
      </c>
      <c r="H25" s="53">
        <f t="shared" si="2"/>
        <v>121513</v>
      </c>
      <c r="I25" s="53">
        <f t="shared" si="2"/>
        <v>136052</v>
      </c>
      <c r="J25" s="53">
        <f t="shared" si="2"/>
        <v>102242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0</v>
      </c>
      <c r="O25" s="53">
        <f t="shared" si="2"/>
        <v>0</v>
      </c>
      <c r="P25" s="53">
        <f t="shared" si="2"/>
        <v>0</v>
      </c>
      <c r="Q25" s="53">
        <f t="shared" si="1"/>
        <v>308671</v>
      </c>
      <c r="R25" s="53">
        <f t="shared" si="0"/>
        <v>335528</v>
      </c>
      <c r="S25" s="53">
        <f t="shared" si="0"/>
        <v>243796</v>
      </c>
    </row>
    <row r="26" spans="1:19" ht="12.75" customHeight="1">
      <c r="A26" s="54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.75" customHeight="1">
      <c r="A27" s="54" t="s">
        <v>926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53"/>
      <c r="S27" s="53"/>
    </row>
    <row r="28" spans="1:19" ht="12.75" customHeight="1">
      <c r="A28" s="51" t="s">
        <v>371</v>
      </c>
      <c r="B28" s="52">
        <v>3756</v>
      </c>
      <c r="C28" s="52">
        <v>3756</v>
      </c>
      <c r="D28" s="52">
        <v>2602</v>
      </c>
      <c r="E28" s="52">
        <v>1101</v>
      </c>
      <c r="F28" s="52">
        <v>1101</v>
      </c>
      <c r="G28" s="52">
        <v>769</v>
      </c>
      <c r="H28" s="52">
        <v>1385</v>
      </c>
      <c r="I28" s="52">
        <v>1385</v>
      </c>
      <c r="J28" s="52">
        <v>1298</v>
      </c>
      <c r="K28" s="52"/>
      <c r="L28" s="52"/>
      <c r="M28" s="52"/>
      <c r="N28" s="52"/>
      <c r="O28" s="52"/>
      <c r="P28" s="52"/>
      <c r="Q28" s="53">
        <f t="shared" si="1"/>
        <v>6242</v>
      </c>
      <c r="R28" s="53">
        <f t="shared" si="1"/>
        <v>6242</v>
      </c>
      <c r="S28" s="53">
        <f t="shared" si="1"/>
        <v>4669</v>
      </c>
    </row>
    <row r="29" spans="1:19" ht="12.75" customHeight="1">
      <c r="A29" s="51" t="s">
        <v>372</v>
      </c>
      <c r="B29" s="52">
        <v>89216</v>
      </c>
      <c r="C29" s="52">
        <v>92609</v>
      </c>
      <c r="D29" s="52">
        <v>63968</v>
      </c>
      <c r="E29" s="52">
        <v>25888</v>
      </c>
      <c r="F29" s="52">
        <v>26903</v>
      </c>
      <c r="G29" s="52">
        <v>17128</v>
      </c>
      <c r="H29" s="52">
        <v>12980</v>
      </c>
      <c r="I29" s="52">
        <v>13208</v>
      </c>
      <c r="J29" s="52">
        <v>10269</v>
      </c>
      <c r="K29" s="52"/>
      <c r="L29" s="52"/>
      <c r="M29" s="52"/>
      <c r="N29" s="52">
        <v>1200</v>
      </c>
      <c r="O29" s="52">
        <v>1200</v>
      </c>
      <c r="P29" s="52">
        <v>967</v>
      </c>
      <c r="Q29" s="53">
        <f t="shared" si="1"/>
        <v>129284</v>
      </c>
      <c r="R29" s="53">
        <f t="shared" si="1"/>
        <v>133920</v>
      </c>
      <c r="S29" s="53">
        <f t="shared" si="1"/>
        <v>92332</v>
      </c>
    </row>
    <row r="30" spans="1:19" ht="12.75" customHeight="1">
      <c r="A30" s="51" t="s">
        <v>373</v>
      </c>
      <c r="B30" s="52">
        <v>0</v>
      </c>
      <c r="C30" s="52"/>
      <c r="D30" s="52"/>
      <c r="E30" s="52"/>
      <c r="F30" s="52"/>
      <c r="G30" s="52"/>
      <c r="H30" s="52"/>
      <c r="I30" s="52"/>
      <c r="J30" s="52">
        <v>311</v>
      </c>
      <c r="K30" s="52"/>
      <c r="L30" s="52"/>
      <c r="M30" s="52"/>
      <c r="N30" s="52"/>
      <c r="O30" s="52"/>
      <c r="P30" s="52"/>
      <c r="Q30" s="53">
        <f t="shared" si="1"/>
        <v>0</v>
      </c>
      <c r="R30" s="53">
        <f t="shared" si="1"/>
        <v>0</v>
      </c>
      <c r="S30" s="53">
        <f t="shared" si="1"/>
        <v>311</v>
      </c>
    </row>
    <row r="31" spans="1:19" ht="12.75" customHeight="1">
      <c r="A31" s="54" t="s">
        <v>374</v>
      </c>
      <c r="B31" s="53">
        <f aca="true" t="shared" si="3" ref="B31:P31">SUM(B28:B30)</f>
        <v>92972</v>
      </c>
      <c r="C31" s="53">
        <f t="shared" si="3"/>
        <v>96365</v>
      </c>
      <c r="D31" s="53">
        <f t="shared" si="3"/>
        <v>66570</v>
      </c>
      <c r="E31" s="53">
        <f t="shared" si="3"/>
        <v>26989</v>
      </c>
      <c r="F31" s="53">
        <f t="shared" si="3"/>
        <v>28004</v>
      </c>
      <c r="G31" s="53">
        <f t="shared" si="3"/>
        <v>17897</v>
      </c>
      <c r="H31" s="53">
        <f t="shared" si="3"/>
        <v>14365</v>
      </c>
      <c r="I31" s="53">
        <f t="shared" si="3"/>
        <v>14593</v>
      </c>
      <c r="J31" s="53">
        <f t="shared" si="3"/>
        <v>11878</v>
      </c>
      <c r="K31" s="53">
        <f t="shared" si="3"/>
        <v>0</v>
      </c>
      <c r="L31" s="53">
        <f t="shared" si="3"/>
        <v>0</v>
      </c>
      <c r="M31" s="53">
        <f t="shared" si="3"/>
        <v>0</v>
      </c>
      <c r="N31" s="53">
        <f t="shared" si="3"/>
        <v>1200</v>
      </c>
      <c r="O31" s="53">
        <f t="shared" si="3"/>
        <v>1200</v>
      </c>
      <c r="P31" s="53">
        <f t="shared" si="3"/>
        <v>967</v>
      </c>
      <c r="Q31" s="53">
        <f t="shared" si="1"/>
        <v>135526</v>
      </c>
      <c r="R31" s="53">
        <f t="shared" si="1"/>
        <v>140162</v>
      </c>
      <c r="S31" s="53">
        <f t="shared" si="1"/>
        <v>97312</v>
      </c>
    </row>
    <row r="32" spans="1:19" ht="18.75" customHeight="1">
      <c r="A32" s="54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s="78" customFormat="1" ht="12.75" customHeight="1">
      <c r="A33" s="54" t="s">
        <v>375</v>
      </c>
      <c r="B33" s="53"/>
      <c r="C33" s="53"/>
      <c r="D33" s="255"/>
      <c r="E33" s="53"/>
      <c r="F33" s="53"/>
      <c r="G33" s="255"/>
      <c r="H33" s="53"/>
      <c r="I33" s="53"/>
      <c r="J33" s="255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 customHeight="1">
      <c r="A34" s="51" t="s">
        <v>376</v>
      </c>
      <c r="B34" s="52">
        <v>111364</v>
      </c>
      <c r="C34" s="52">
        <v>116443</v>
      </c>
      <c r="D34" s="52">
        <v>85963</v>
      </c>
      <c r="E34" s="52">
        <v>32145</v>
      </c>
      <c r="F34" s="52">
        <v>33829</v>
      </c>
      <c r="G34" s="52">
        <v>23186</v>
      </c>
      <c r="H34" s="52">
        <v>37562</v>
      </c>
      <c r="I34" s="52">
        <v>37827</v>
      </c>
      <c r="J34" s="52">
        <v>25449</v>
      </c>
      <c r="K34" s="52"/>
      <c r="L34" s="52"/>
      <c r="M34" s="52"/>
      <c r="N34" s="52">
        <v>1200</v>
      </c>
      <c r="O34" s="52">
        <v>1200</v>
      </c>
      <c r="P34" s="52">
        <v>1143</v>
      </c>
      <c r="Q34" s="53">
        <f t="shared" si="1"/>
        <v>182271</v>
      </c>
      <c r="R34" s="53">
        <f t="shared" si="1"/>
        <v>189299</v>
      </c>
      <c r="S34" s="53">
        <f t="shared" si="1"/>
        <v>135741</v>
      </c>
    </row>
    <row r="35" spans="1:19" ht="12.75" customHeight="1">
      <c r="A35" s="51" t="s">
        <v>377</v>
      </c>
      <c r="B35" s="52">
        <v>12678</v>
      </c>
      <c r="C35" s="52">
        <v>12678</v>
      </c>
      <c r="D35" s="52">
        <v>9864</v>
      </c>
      <c r="E35" s="52">
        <v>3613</v>
      </c>
      <c r="F35" s="52">
        <v>3613</v>
      </c>
      <c r="G35" s="52">
        <v>2577</v>
      </c>
      <c r="H35" s="52"/>
      <c r="I35" s="52"/>
      <c r="J35" s="52">
        <v>652</v>
      </c>
      <c r="K35" s="52"/>
      <c r="L35" s="52"/>
      <c r="M35" s="52"/>
      <c r="N35" s="52"/>
      <c r="O35" s="52"/>
      <c r="P35" s="52"/>
      <c r="Q35" s="53">
        <f t="shared" si="1"/>
        <v>16291</v>
      </c>
      <c r="R35" s="53">
        <f t="shared" si="1"/>
        <v>16291</v>
      </c>
      <c r="S35" s="53">
        <f t="shared" si="1"/>
        <v>13093</v>
      </c>
    </row>
    <row r="36" spans="1:19" ht="12.75" customHeight="1">
      <c r="A36" s="51" t="s">
        <v>378</v>
      </c>
      <c r="B36" s="52">
        <v>24497</v>
      </c>
      <c r="C36" s="52">
        <v>24497</v>
      </c>
      <c r="D36" s="52">
        <v>18715</v>
      </c>
      <c r="E36" s="52">
        <v>6979</v>
      </c>
      <c r="F36" s="52">
        <v>6979</v>
      </c>
      <c r="G36" s="52">
        <v>5005</v>
      </c>
      <c r="H36" s="52"/>
      <c r="I36" s="52"/>
      <c r="J36" s="52">
        <v>13</v>
      </c>
      <c r="K36" s="52"/>
      <c r="L36" s="52"/>
      <c r="M36" s="52"/>
      <c r="N36" s="52"/>
      <c r="O36" s="52"/>
      <c r="P36" s="52"/>
      <c r="Q36" s="53">
        <f t="shared" si="1"/>
        <v>31476</v>
      </c>
      <c r="R36" s="53">
        <f t="shared" si="1"/>
        <v>31476</v>
      </c>
      <c r="S36" s="53">
        <f t="shared" si="1"/>
        <v>23733</v>
      </c>
    </row>
    <row r="37" spans="1:19" ht="12.75" customHeight="1">
      <c r="A37" s="51" t="s">
        <v>895</v>
      </c>
      <c r="B37" s="52">
        <v>16345</v>
      </c>
      <c r="C37" s="52">
        <v>16345</v>
      </c>
      <c r="D37" s="52">
        <v>11180</v>
      </c>
      <c r="E37" s="52">
        <v>4755</v>
      </c>
      <c r="F37" s="52">
        <v>4755</v>
      </c>
      <c r="G37" s="52">
        <v>2985</v>
      </c>
      <c r="H37" s="52"/>
      <c r="I37" s="52"/>
      <c r="J37" s="52">
        <v>111</v>
      </c>
      <c r="K37" s="52"/>
      <c r="L37" s="52"/>
      <c r="M37" s="52"/>
      <c r="N37" s="52"/>
      <c r="O37" s="52"/>
      <c r="P37" s="52"/>
      <c r="Q37" s="53">
        <f t="shared" si="1"/>
        <v>21100</v>
      </c>
      <c r="R37" s="53">
        <f t="shared" si="1"/>
        <v>21100</v>
      </c>
      <c r="S37" s="53">
        <f t="shared" si="1"/>
        <v>14276</v>
      </c>
    </row>
    <row r="38" spans="1:19" ht="12.75" customHeight="1">
      <c r="A38" s="54" t="s">
        <v>379</v>
      </c>
      <c r="B38" s="53">
        <f>SUM(B34:B37)</f>
        <v>164884</v>
      </c>
      <c r="C38" s="53">
        <f aca="true" t="shared" si="4" ref="C38:P38">SUM(C34:C37)</f>
        <v>169963</v>
      </c>
      <c r="D38" s="53">
        <f t="shared" si="4"/>
        <v>125722</v>
      </c>
      <c r="E38" s="53">
        <f t="shared" si="4"/>
        <v>47492</v>
      </c>
      <c r="F38" s="53">
        <f t="shared" si="4"/>
        <v>49176</v>
      </c>
      <c r="G38" s="53">
        <f t="shared" si="4"/>
        <v>33753</v>
      </c>
      <c r="H38" s="53">
        <f t="shared" si="4"/>
        <v>37562</v>
      </c>
      <c r="I38" s="53">
        <f t="shared" si="4"/>
        <v>37827</v>
      </c>
      <c r="J38" s="53">
        <f t="shared" si="4"/>
        <v>26225</v>
      </c>
      <c r="K38" s="53">
        <f t="shared" si="4"/>
        <v>0</v>
      </c>
      <c r="L38" s="53">
        <f t="shared" si="4"/>
        <v>0</v>
      </c>
      <c r="M38" s="53">
        <f t="shared" si="4"/>
        <v>0</v>
      </c>
      <c r="N38" s="53">
        <f t="shared" si="4"/>
        <v>1200</v>
      </c>
      <c r="O38" s="53">
        <f t="shared" si="4"/>
        <v>1200</v>
      </c>
      <c r="P38" s="53">
        <f t="shared" si="4"/>
        <v>1143</v>
      </c>
      <c r="Q38" s="53">
        <f t="shared" si="1"/>
        <v>251138</v>
      </c>
      <c r="R38" s="53">
        <f t="shared" si="1"/>
        <v>258166</v>
      </c>
      <c r="S38" s="53">
        <f t="shared" si="1"/>
        <v>186843</v>
      </c>
    </row>
    <row r="39" spans="1:19" ht="8.25" customHeight="1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3"/>
      <c r="S39" s="53"/>
    </row>
    <row r="40" spans="1:19" s="78" customFormat="1" ht="12.75" customHeight="1">
      <c r="A40" s="54" t="s">
        <v>380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 customHeight="1">
      <c r="A41" s="51" t="s">
        <v>381</v>
      </c>
      <c r="B41" s="52">
        <v>67469</v>
      </c>
      <c r="C41" s="52">
        <v>69674</v>
      </c>
      <c r="D41" s="52">
        <v>51476</v>
      </c>
      <c r="E41" s="52">
        <v>19265</v>
      </c>
      <c r="F41" s="52">
        <v>19970</v>
      </c>
      <c r="G41" s="52">
        <v>13869</v>
      </c>
      <c r="H41" s="52">
        <v>15072</v>
      </c>
      <c r="I41" s="52">
        <v>15215</v>
      </c>
      <c r="J41" s="52">
        <v>11773</v>
      </c>
      <c r="K41" s="52"/>
      <c r="L41" s="52"/>
      <c r="M41" s="52"/>
      <c r="N41" s="52"/>
      <c r="O41" s="52"/>
      <c r="P41" s="52"/>
      <c r="Q41" s="53">
        <f t="shared" si="1"/>
        <v>101806</v>
      </c>
      <c r="R41" s="53">
        <f t="shared" si="1"/>
        <v>104859</v>
      </c>
      <c r="S41" s="53">
        <f t="shared" si="1"/>
        <v>77118</v>
      </c>
    </row>
    <row r="42" spans="1:19" ht="12.75" customHeight="1">
      <c r="A42" s="54" t="s">
        <v>382</v>
      </c>
      <c r="B42" s="53">
        <f aca="true" t="shared" si="5" ref="B42:P42">SUM(B41)</f>
        <v>67469</v>
      </c>
      <c r="C42" s="53">
        <f t="shared" si="5"/>
        <v>69674</v>
      </c>
      <c r="D42" s="53">
        <f t="shared" si="5"/>
        <v>51476</v>
      </c>
      <c r="E42" s="53">
        <f t="shared" si="5"/>
        <v>19265</v>
      </c>
      <c r="F42" s="53">
        <f t="shared" si="5"/>
        <v>19970</v>
      </c>
      <c r="G42" s="53">
        <f t="shared" si="5"/>
        <v>13869</v>
      </c>
      <c r="H42" s="53">
        <f t="shared" si="5"/>
        <v>15072</v>
      </c>
      <c r="I42" s="53">
        <f t="shared" si="5"/>
        <v>15215</v>
      </c>
      <c r="J42" s="53">
        <f t="shared" si="5"/>
        <v>11773</v>
      </c>
      <c r="K42" s="53">
        <f t="shared" si="5"/>
        <v>0</v>
      </c>
      <c r="L42" s="53">
        <f t="shared" si="5"/>
        <v>0</v>
      </c>
      <c r="M42" s="53">
        <f t="shared" si="5"/>
        <v>0</v>
      </c>
      <c r="N42" s="53">
        <f t="shared" si="5"/>
        <v>0</v>
      </c>
      <c r="O42" s="53">
        <f t="shared" si="5"/>
        <v>0</v>
      </c>
      <c r="P42" s="53">
        <f t="shared" si="5"/>
        <v>0</v>
      </c>
      <c r="Q42" s="53">
        <f t="shared" si="1"/>
        <v>101806</v>
      </c>
      <c r="R42" s="53">
        <f t="shared" si="1"/>
        <v>104859</v>
      </c>
      <c r="S42" s="53">
        <f t="shared" si="1"/>
        <v>77118</v>
      </c>
    </row>
    <row r="43" spans="1:19" ht="9.75" customHeight="1">
      <c r="A43" s="54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s="186" customFormat="1" ht="12.75" customHeight="1">
      <c r="A44" s="54" t="s">
        <v>350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s="186" customFormat="1" ht="12.75" customHeight="1">
      <c r="A45" s="51" t="s">
        <v>761</v>
      </c>
      <c r="B45" s="52">
        <v>767</v>
      </c>
      <c r="C45" s="52">
        <v>767</v>
      </c>
      <c r="D45" s="52">
        <v>482</v>
      </c>
      <c r="E45" s="52">
        <v>208</v>
      </c>
      <c r="F45" s="52">
        <v>208</v>
      </c>
      <c r="G45" s="52">
        <v>125</v>
      </c>
      <c r="H45" s="52">
        <v>2110</v>
      </c>
      <c r="I45" s="52">
        <v>2110</v>
      </c>
      <c r="J45" s="52">
        <v>1995</v>
      </c>
      <c r="K45" s="52"/>
      <c r="L45" s="52"/>
      <c r="M45" s="52"/>
      <c r="N45" s="52"/>
      <c r="O45" s="52"/>
      <c r="P45" s="52"/>
      <c r="Q45" s="53">
        <f t="shared" si="1"/>
        <v>3085</v>
      </c>
      <c r="R45" s="53">
        <f t="shared" si="1"/>
        <v>3085</v>
      </c>
      <c r="S45" s="53">
        <f t="shared" si="1"/>
        <v>2602</v>
      </c>
    </row>
    <row r="46" spans="1:19" s="186" customFormat="1" ht="12.75" customHeight="1">
      <c r="A46" s="51" t="s">
        <v>351</v>
      </c>
      <c r="B46" s="52">
        <v>7232</v>
      </c>
      <c r="C46" s="52">
        <v>7232</v>
      </c>
      <c r="D46" s="52">
        <v>6128</v>
      </c>
      <c r="E46" s="52">
        <v>2023</v>
      </c>
      <c r="F46" s="52">
        <v>2023</v>
      </c>
      <c r="G46" s="52">
        <v>1665</v>
      </c>
      <c r="H46" s="52">
        <v>700</v>
      </c>
      <c r="I46" s="52">
        <v>700</v>
      </c>
      <c r="J46" s="52">
        <v>267</v>
      </c>
      <c r="K46" s="53"/>
      <c r="L46" s="53"/>
      <c r="M46" s="53"/>
      <c r="N46" s="53"/>
      <c r="O46" s="53"/>
      <c r="P46" s="53"/>
      <c r="Q46" s="53">
        <f t="shared" si="1"/>
        <v>9955</v>
      </c>
      <c r="R46" s="53">
        <f t="shared" si="1"/>
        <v>9955</v>
      </c>
      <c r="S46" s="53">
        <f t="shared" si="1"/>
        <v>8060</v>
      </c>
    </row>
    <row r="47" spans="1:19" s="187" customFormat="1" ht="12.75" customHeight="1">
      <c r="A47" s="51" t="s">
        <v>383</v>
      </c>
      <c r="B47" s="52">
        <v>46020</v>
      </c>
      <c r="C47" s="52">
        <v>49253</v>
      </c>
      <c r="D47" s="52">
        <v>32723</v>
      </c>
      <c r="E47" s="52">
        <v>12803</v>
      </c>
      <c r="F47" s="52">
        <v>13838</v>
      </c>
      <c r="G47" s="52">
        <v>9015</v>
      </c>
      <c r="H47" s="52">
        <v>39295</v>
      </c>
      <c r="I47" s="52">
        <v>39230</v>
      </c>
      <c r="J47" s="52">
        <v>31576</v>
      </c>
      <c r="K47" s="52"/>
      <c r="L47" s="52"/>
      <c r="M47" s="52"/>
      <c r="N47" s="52"/>
      <c r="O47" s="52"/>
      <c r="P47" s="52"/>
      <c r="Q47" s="53">
        <f t="shared" si="1"/>
        <v>98118</v>
      </c>
      <c r="R47" s="53">
        <f t="shared" si="1"/>
        <v>102321</v>
      </c>
      <c r="S47" s="53">
        <f t="shared" si="1"/>
        <v>73314</v>
      </c>
    </row>
    <row r="48" spans="1:19" s="187" customFormat="1" ht="12.75" customHeight="1">
      <c r="A48" s="51" t="s">
        <v>596</v>
      </c>
      <c r="B48" s="52">
        <v>11998</v>
      </c>
      <c r="C48" s="52">
        <v>11998</v>
      </c>
      <c r="D48" s="52">
        <v>8859</v>
      </c>
      <c r="E48" s="52">
        <v>3431</v>
      </c>
      <c r="F48" s="52">
        <v>3431</v>
      </c>
      <c r="G48" s="52">
        <v>2355</v>
      </c>
      <c r="H48" s="52">
        <v>765</v>
      </c>
      <c r="I48" s="52">
        <v>765</v>
      </c>
      <c r="J48" s="52">
        <v>514</v>
      </c>
      <c r="K48" s="52"/>
      <c r="L48" s="52"/>
      <c r="M48" s="52"/>
      <c r="N48" s="52"/>
      <c r="O48" s="52"/>
      <c r="P48" s="52"/>
      <c r="Q48" s="53">
        <f t="shared" si="1"/>
        <v>16194</v>
      </c>
      <c r="R48" s="53">
        <f t="shared" si="1"/>
        <v>16194</v>
      </c>
      <c r="S48" s="53">
        <f t="shared" si="1"/>
        <v>11728</v>
      </c>
    </row>
    <row r="49" spans="1:19" s="187" customFormat="1" ht="12.75" customHeight="1">
      <c r="A49" s="51" t="s">
        <v>384</v>
      </c>
      <c r="B49" s="52">
        <v>6714</v>
      </c>
      <c r="C49" s="52">
        <v>6714</v>
      </c>
      <c r="D49" s="52">
        <v>4249</v>
      </c>
      <c r="E49" s="52">
        <v>1900</v>
      </c>
      <c r="F49" s="52">
        <v>1900</v>
      </c>
      <c r="G49" s="52">
        <v>1220</v>
      </c>
      <c r="H49" s="52">
        <v>3430</v>
      </c>
      <c r="I49" s="52">
        <v>3430</v>
      </c>
      <c r="J49" s="52">
        <v>2890</v>
      </c>
      <c r="K49" s="52"/>
      <c r="L49" s="52"/>
      <c r="M49" s="52"/>
      <c r="N49" s="52"/>
      <c r="O49" s="52"/>
      <c r="P49" s="52"/>
      <c r="Q49" s="53">
        <f t="shared" si="1"/>
        <v>12044</v>
      </c>
      <c r="R49" s="53">
        <f t="shared" si="1"/>
        <v>12044</v>
      </c>
      <c r="S49" s="53">
        <f t="shared" si="1"/>
        <v>8359</v>
      </c>
    </row>
    <row r="50" spans="1:19" s="187" customFormat="1" ht="12.75" customHeight="1">
      <c r="A50" s="51" t="s">
        <v>552</v>
      </c>
      <c r="B50" s="52">
        <v>5065</v>
      </c>
      <c r="C50" s="52">
        <v>5065</v>
      </c>
      <c r="D50" s="52">
        <v>2704</v>
      </c>
      <c r="E50" s="52">
        <v>1352</v>
      </c>
      <c r="F50" s="52">
        <v>1352</v>
      </c>
      <c r="G50" s="52">
        <v>897</v>
      </c>
      <c r="H50" s="52">
        <v>500</v>
      </c>
      <c r="I50" s="52">
        <v>500</v>
      </c>
      <c r="J50" s="52">
        <v>302</v>
      </c>
      <c r="K50" s="52"/>
      <c r="L50" s="52"/>
      <c r="M50" s="52"/>
      <c r="N50" s="52"/>
      <c r="O50" s="52"/>
      <c r="P50" s="52"/>
      <c r="Q50" s="53">
        <f t="shared" si="1"/>
        <v>6917</v>
      </c>
      <c r="R50" s="53">
        <f t="shared" si="1"/>
        <v>6917</v>
      </c>
      <c r="S50" s="53">
        <f t="shared" si="1"/>
        <v>3903</v>
      </c>
    </row>
    <row r="51" spans="1:19" s="187" customFormat="1" ht="12.75" customHeight="1">
      <c r="A51" s="51" t="s">
        <v>338</v>
      </c>
      <c r="B51" s="52">
        <v>6264</v>
      </c>
      <c r="C51" s="52">
        <v>6264</v>
      </c>
      <c r="D51" s="52">
        <v>4796</v>
      </c>
      <c r="E51" s="52">
        <v>1709</v>
      </c>
      <c r="F51" s="52">
        <v>1709</v>
      </c>
      <c r="G51" s="52">
        <v>1232</v>
      </c>
      <c r="H51" s="52">
        <v>4270</v>
      </c>
      <c r="I51" s="52">
        <v>4270</v>
      </c>
      <c r="J51" s="52">
        <v>3380</v>
      </c>
      <c r="K51" s="52"/>
      <c r="L51" s="52"/>
      <c r="M51" s="52"/>
      <c r="N51" s="52"/>
      <c r="O51" s="52"/>
      <c r="P51" s="52"/>
      <c r="Q51" s="53">
        <f t="shared" si="1"/>
        <v>12243</v>
      </c>
      <c r="R51" s="53">
        <f t="shared" si="1"/>
        <v>12243</v>
      </c>
      <c r="S51" s="53">
        <f t="shared" si="1"/>
        <v>9408</v>
      </c>
    </row>
    <row r="52" spans="1:19" s="187" customFormat="1" ht="12.75" customHeight="1">
      <c r="A52" s="51" t="s">
        <v>597</v>
      </c>
      <c r="B52" s="52">
        <v>7471</v>
      </c>
      <c r="C52" s="52">
        <v>7471</v>
      </c>
      <c r="D52" s="52">
        <v>4847</v>
      </c>
      <c r="E52" s="52">
        <v>2142</v>
      </c>
      <c r="F52" s="52">
        <v>2142</v>
      </c>
      <c r="G52" s="52">
        <v>1343</v>
      </c>
      <c r="H52" s="52">
        <v>2690</v>
      </c>
      <c r="I52" s="52">
        <v>2690</v>
      </c>
      <c r="J52" s="52">
        <v>1782</v>
      </c>
      <c r="K52" s="52"/>
      <c r="L52" s="52"/>
      <c r="M52" s="52"/>
      <c r="N52" s="52"/>
      <c r="O52" s="52"/>
      <c r="P52" s="52"/>
      <c r="Q52" s="53">
        <f t="shared" si="1"/>
        <v>12303</v>
      </c>
      <c r="R52" s="53">
        <f t="shared" si="1"/>
        <v>12303</v>
      </c>
      <c r="S52" s="53">
        <f t="shared" si="1"/>
        <v>7972</v>
      </c>
    </row>
    <row r="53" spans="1:19" s="187" customFormat="1" ht="12.75" customHeight="1">
      <c r="A53" s="51" t="s">
        <v>385</v>
      </c>
      <c r="B53" s="52">
        <v>8144</v>
      </c>
      <c r="C53" s="52">
        <v>8144</v>
      </c>
      <c r="D53" s="52">
        <v>4745</v>
      </c>
      <c r="E53" s="52">
        <v>2402</v>
      </c>
      <c r="F53" s="52">
        <v>2402</v>
      </c>
      <c r="G53" s="52">
        <v>1361</v>
      </c>
      <c r="H53" s="52">
        <v>420</v>
      </c>
      <c r="I53" s="52">
        <v>420</v>
      </c>
      <c r="J53" s="52">
        <v>293</v>
      </c>
      <c r="K53" s="52"/>
      <c r="L53" s="52"/>
      <c r="M53" s="52"/>
      <c r="N53" s="52"/>
      <c r="O53" s="52"/>
      <c r="P53" s="52"/>
      <c r="Q53" s="53">
        <f t="shared" si="1"/>
        <v>10966</v>
      </c>
      <c r="R53" s="53">
        <f t="shared" si="1"/>
        <v>10966</v>
      </c>
      <c r="S53" s="53">
        <f t="shared" si="1"/>
        <v>6399</v>
      </c>
    </row>
    <row r="54" spans="1:19" s="187" customFormat="1" ht="12.75" customHeight="1">
      <c r="A54" s="54" t="s">
        <v>386</v>
      </c>
      <c r="B54" s="53">
        <f>SUM(B45:B53)</f>
        <v>99675</v>
      </c>
      <c r="C54" s="53">
        <f aca="true" t="shared" si="6" ref="C54:O54">SUM(C45:C53)</f>
        <v>102908</v>
      </c>
      <c r="D54" s="53">
        <f t="shared" si="6"/>
        <v>69533</v>
      </c>
      <c r="E54" s="53">
        <f t="shared" si="6"/>
        <v>27970</v>
      </c>
      <c r="F54" s="53">
        <f t="shared" si="6"/>
        <v>29005</v>
      </c>
      <c r="G54" s="53">
        <f t="shared" si="6"/>
        <v>19213</v>
      </c>
      <c r="H54" s="53">
        <f t="shared" si="6"/>
        <v>54180</v>
      </c>
      <c r="I54" s="53">
        <f t="shared" si="6"/>
        <v>54115</v>
      </c>
      <c r="J54" s="53">
        <f t="shared" si="6"/>
        <v>42999</v>
      </c>
      <c r="K54" s="53">
        <f t="shared" si="6"/>
        <v>0</v>
      </c>
      <c r="L54" s="53">
        <f t="shared" si="6"/>
        <v>0</v>
      </c>
      <c r="M54" s="53">
        <f t="shared" si="6"/>
        <v>0</v>
      </c>
      <c r="N54" s="53">
        <f t="shared" si="6"/>
        <v>0</v>
      </c>
      <c r="O54" s="53">
        <f t="shared" si="6"/>
        <v>0</v>
      </c>
      <c r="P54" s="53">
        <f>SUM(P45:P53)</f>
        <v>0</v>
      </c>
      <c r="Q54" s="53">
        <f t="shared" si="1"/>
        <v>181825</v>
      </c>
      <c r="R54" s="53">
        <f t="shared" si="1"/>
        <v>186028</v>
      </c>
      <c r="S54" s="53">
        <f t="shared" si="1"/>
        <v>131745</v>
      </c>
    </row>
    <row r="55" spans="1:19" ht="10.5" customHeight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</row>
    <row r="56" spans="1:19" s="78" customFormat="1" ht="12.75" customHeight="1">
      <c r="A56" s="54" t="s">
        <v>354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.75" customHeight="1">
      <c r="A57" s="51" t="s">
        <v>387</v>
      </c>
      <c r="B57" s="52">
        <v>12975</v>
      </c>
      <c r="C57" s="52">
        <v>13338</v>
      </c>
      <c r="D57" s="52">
        <v>8785</v>
      </c>
      <c r="E57" s="52">
        <v>3758</v>
      </c>
      <c r="F57" s="52">
        <v>3874</v>
      </c>
      <c r="G57" s="52">
        <v>2434</v>
      </c>
      <c r="H57" s="52">
        <v>18267</v>
      </c>
      <c r="I57" s="52">
        <v>18367</v>
      </c>
      <c r="J57" s="52">
        <v>16727</v>
      </c>
      <c r="K57" s="52">
        <v>1215</v>
      </c>
      <c r="L57" s="52">
        <v>1215</v>
      </c>
      <c r="M57" s="52">
        <v>1128</v>
      </c>
      <c r="N57" s="52"/>
      <c r="O57" s="52"/>
      <c r="P57" s="52"/>
      <c r="Q57" s="53">
        <f t="shared" si="1"/>
        <v>36215</v>
      </c>
      <c r="R57" s="53">
        <f t="shared" si="1"/>
        <v>36794</v>
      </c>
      <c r="S57" s="53">
        <f t="shared" si="1"/>
        <v>29074</v>
      </c>
    </row>
    <row r="58" spans="1:19" ht="12.75" customHeight="1">
      <c r="A58" s="51" t="s">
        <v>388</v>
      </c>
      <c r="B58" s="52">
        <v>6868</v>
      </c>
      <c r="C58" s="52">
        <v>7037</v>
      </c>
      <c r="D58" s="52">
        <v>4458</v>
      </c>
      <c r="E58" s="52">
        <v>1848</v>
      </c>
      <c r="F58" s="52">
        <v>1902</v>
      </c>
      <c r="G58" s="52">
        <v>1228</v>
      </c>
      <c r="H58" s="52">
        <v>9739</v>
      </c>
      <c r="I58" s="52">
        <v>9739</v>
      </c>
      <c r="J58" s="52">
        <v>6575</v>
      </c>
      <c r="K58" s="52"/>
      <c r="L58" s="52"/>
      <c r="M58" s="52"/>
      <c r="N58" s="52"/>
      <c r="O58" s="52"/>
      <c r="P58" s="52"/>
      <c r="Q58" s="53">
        <f t="shared" si="1"/>
        <v>18455</v>
      </c>
      <c r="R58" s="53">
        <f t="shared" si="1"/>
        <v>18678</v>
      </c>
      <c r="S58" s="53">
        <f t="shared" si="1"/>
        <v>12261</v>
      </c>
    </row>
    <row r="59" spans="1:19" ht="12.75" customHeight="1">
      <c r="A59" s="51" t="s">
        <v>389</v>
      </c>
      <c r="B59" s="52">
        <v>6800</v>
      </c>
      <c r="C59" s="52">
        <v>7016</v>
      </c>
      <c r="D59" s="52">
        <v>5137</v>
      </c>
      <c r="E59" s="52">
        <v>1947</v>
      </c>
      <c r="F59" s="52">
        <v>2016</v>
      </c>
      <c r="G59" s="52">
        <v>1491</v>
      </c>
      <c r="H59" s="52">
        <v>2312</v>
      </c>
      <c r="I59" s="52">
        <v>3312</v>
      </c>
      <c r="J59" s="52">
        <v>2984</v>
      </c>
      <c r="K59" s="52"/>
      <c r="L59" s="52"/>
      <c r="M59" s="52"/>
      <c r="N59" s="52"/>
      <c r="O59" s="52"/>
      <c r="P59" s="52"/>
      <c r="Q59" s="53">
        <f t="shared" si="1"/>
        <v>11059</v>
      </c>
      <c r="R59" s="53">
        <f t="shared" si="1"/>
        <v>12344</v>
      </c>
      <c r="S59" s="53">
        <f t="shared" si="1"/>
        <v>9612</v>
      </c>
    </row>
    <row r="60" spans="1:19" ht="12.75" customHeight="1">
      <c r="A60" s="51" t="s">
        <v>390</v>
      </c>
      <c r="B60" s="52">
        <v>5653</v>
      </c>
      <c r="C60" s="52">
        <v>5939</v>
      </c>
      <c r="D60" s="52">
        <v>4444</v>
      </c>
      <c r="E60" s="52">
        <v>1631</v>
      </c>
      <c r="F60" s="52">
        <v>1723</v>
      </c>
      <c r="G60" s="52">
        <v>1267</v>
      </c>
      <c r="H60" s="52">
        <v>2590</v>
      </c>
      <c r="I60" s="52">
        <v>2590</v>
      </c>
      <c r="J60" s="52">
        <v>2414</v>
      </c>
      <c r="K60" s="52"/>
      <c r="L60" s="52"/>
      <c r="M60" s="52"/>
      <c r="N60" s="52"/>
      <c r="O60" s="52"/>
      <c r="P60" s="52"/>
      <c r="Q60" s="53">
        <f t="shared" si="1"/>
        <v>9874</v>
      </c>
      <c r="R60" s="53">
        <f t="shared" si="1"/>
        <v>10252</v>
      </c>
      <c r="S60" s="53">
        <f t="shared" si="1"/>
        <v>8125</v>
      </c>
    </row>
    <row r="61" spans="1:19" ht="12.75" customHeight="1">
      <c r="A61" s="54" t="s">
        <v>391</v>
      </c>
      <c r="B61" s="53">
        <f>SUM(B57:B60)</f>
        <v>32296</v>
      </c>
      <c r="C61" s="53">
        <f aca="true" t="shared" si="7" ref="C61:P61">SUM(C57:C60)</f>
        <v>33330</v>
      </c>
      <c r="D61" s="53">
        <f t="shared" si="7"/>
        <v>22824</v>
      </c>
      <c r="E61" s="53">
        <f t="shared" si="7"/>
        <v>9184</v>
      </c>
      <c r="F61" s="53">
        <f t="shared" si="7"/>
        <v>9515</v>
      </c>
      <c r="G61" s="53">
        <f t="shared" si="7"/>
        <v>6420</v>
      </c>
      <c r="H61" s="53">
        <f t="shared" si="7"/>
        <v>32908</v>
      </c>
      <c r="I61" s="53">
        <f t="shared" si="7"/>
        <v>34008</v>
      </c>
      <c r="J61" s="53">
        <f t="shared" si="7"/>
        <v>28700</v>
      </c>
      <c r="K61" s="53">
        <f t="shared" si="7"/>
        <v>1215</v>
      </c>
      <c r="L61" s="53">
        <f t="shared" si="7"/>
        <v>1215</v>
      </c>
      <c r="M61" s="53">
        <f t="shared" si="7"/>
        <v>1128</v>
      </c>
      <c r="N61" s="53">
        <f t="shared" si="7"/>
        <v>0</v>
      </c>
      <c r="O61" s="53">
        <f t="shared" si="7"/>
        <v>0</v>
      </c>
      <c r="P61" s="53">
        <f t="shared" si="7"/>
        <v>0</v>
      </c>
      <c r="Q61" s="53">
        <f t="shared" si="1"/>
        <v>75603</v>
      </c>
      <c r="R61" s="53">
        <f t="shared" si="1"/>
        <v>78068</v>
      </c>
      <c r="S61" s="53">
        <f t="shared" si="1"/>
        <v>59072</v>
      </c>
    </row>
    <row r="62" spans="1:19" ht="7.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3"/>
      <c r="R62" s="53"/>
      <c r="S62" s="53"/>
    </row>
    <row r="63" spans="1:19" ht="25.5">
      <c r="A63" s="286" t="s">
        <v>802</v>
      </c>
      <c r="B63" s="53">
        <f>B25+B31+B38+B42+B54+B61</f>
        <v>603818</v>
      </c>
      <c r="C63" s="53">
        <f aca="true" t="shared" si="8" ref="C63:O63">C25+C31+C38+C42+C54+C61</f>
        <v>628351</v>
      </c>
      <c r="D63" s="53">
        <f t="shared" si="8"/>
        <v>448317</v>
      </c>
      <c r="E63" s="53">
        <f t="shared" si="8"/>
        <v>171536</v>
      </c>
      <c r="F63" s="53">
        <f t="shared" si="8"/>
        <v>179035</v>
      </c>
      <c r="G63" s="53">
        <f t="shared" si="8"/>
        <v>120514</v>
      </c>
      <c r="H63" s="53">
        <f t="shared" si="8"/>
        <v>275600</v>
      </c>
      <c r="I63" s="53">
        <f t="shared" si="8"/>
        <v>291810</v>
      </c>
      <c r="J63" s="53">
        <f t="shared" si="8"/>
        <v>223817</v>
      </c>
      <c r="K63" s="53">
        <f t="shared" si="8"/>
        <v>1215</v>
      </c>
      <c r="L63" s="53">
        <f t="shared" si="8"/>
        <v>1215</v>
      </c>
      <c r="M63" s="53">
        <f t="shared" si="8"/>
        <v>1128</v>
      </c>
      <c r="N63" s="53">
        <f t="shared" si="8"/>
        <v>2400</v>
      </c>
      <c r="O63" s="53">
        <f t="shared" si="8"/>
        <v>2400</v>
      </c>
      <c r="P63" s="53">
        <f>P25+P31+P38+P42+P54+P61</f>
        <v>2110</v>
      </c>
      <c r="Q63" s="53">
        <f t="shared" si="1"/>
        <v>1054569</v>
      </c>
      <c r="R63" s="53">
        <f t="shared" si="1"/>
        <v>1102811</v>
      </c>
      <c r="S63" s="53">
        <f t="shared" si="1"/>
        <v>795886</v>
      </c>
    </row>
    <row r="64" spans="2:19" ht="12.75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7"/>
      <c r="R64" s="118"/>
      <c r="S64" s="138"/>
    </row>
    <row r="65" spans="1:19" ht="12.75" customHeight="1">
      <c r="A65" s="51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7"/>
      <c r="R65" s="138"/>
      <c r="S65" s="138"/>
    </row>
    <row r="66" spans="2:19" ht="12.75" customHeight="1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</row>
    <row r="67" spans="2:19" ht="12.75" customHeight="1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</row>
    <row r="68" spans="2:19" ht="12.75" customHeight="1"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</row>
    <row r="69" spans="2:19" ht="12.75" customHeight="1"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</row>
    <row r="70" spans="2:19" ht="12.75" customHeight="1"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</row>
    <row r="71" spans="2:19" ht="12.75" customHeight="1"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</row>
    <row r="72" spans="2:19" ht="12.75" customHeight="1"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</row>
    <row r="73" spans="2:19" ht="12.75" customHeight="1"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</row>
    <row r="74" spans="2:19" ht="12.75" customHeight="1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</row>
    <row r="75" spans="2:19" ht="12.75" customHeight="1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</row>
    <row r="76" spans="2:19" ht="12.75" customHeight="1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</row>
    <row r="77" spans="2:19" ht="12.75" customHeight="1"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</row>
    <row r="78" spans="2:19" ht="12.75" customHeight="1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</row>
    <row r="79" spans="1:19" ht="12.7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</row>
    <row r="80" spans="1:19" ht="12.75" customHeight="1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</row>
    <row r="81" spans="1:19" ht="12.75" customHeight="1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</row>
    <row r="82" spans="1:19" ht="12.75" customHeight="1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</row>
    <row r="83" spans="1:19" ht="12.75" customHeight="1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</row>
    <row r="84" spans="1:19" ht="12.75" customHeight="1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</row>
    <row r="85" spans="1:19" ht="12.75" customHeight="1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</row>
    <row r="86" spans="1:19" ht="12.75" customHeight="1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</row>
    <row r="87" spans="1:19" ht="12.7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</row>
    <row r="88" spans="1:19" ht="12.75" customHeight="1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</row>
    <row r="89" spans="1:19" ht="12.75" customHeight="1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</row>
    <row r="90" spans="1:19" ht="12.75" customHeight="1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</row>
    <row r="91" spans="1:19" ht="12.75" customHeight="1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</row>
    <row r="92" spans="1:19" ht="12.75" customHeight="1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</row>
    <row r="93" spans="1:19" ht="12.7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</row>
    <row r="94" spans="1:19" ht="12.75" customHeight="1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</row>
    <row r="95" spans="1:19" ht="12.7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</row>
    <row r="96" spans="1:19" ht="12.75" customHeight="1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</row>
    <row r="97" spans="1:19" ht="12.75" customHeight="1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</row>
    <row r="98" spans="1:19" ht="12.75" customHeight="1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</row>
    <row r="99" spans="1:19" ht="12.75" customHeight="1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</row>
    <row r="100" spans="1:19" ht="12.75" customHeight="1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</row>
    <row r="101" spans="1:19" ht="12.75" customHeight="1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</row>
    <row r="102" spans="1:19" ht="12.75" customHeight="1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</row>
    <row r="103" spans="1:19" ht="12.75" customHeight="1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</row>
    <row r="104" spans="1:19" ht="12.7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</row>
    <row r="105" spans="1:19" ht="12.75" customHeight="1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</row>
    <row r="106" spans="1:19" ht="12.75" customHeight="1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</row>
    <row r="107" spans="1:19" ht="12.75" customHeight="1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</row>
    <row r="108" spans="1:19" ht="12.75" customHeight="1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</row>
    <row r="109" spans="1:19" ht="12.75" customHeight="1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</row>
    <row r="110" spans="1:19" ht="12.75" customHeight="1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</row>
    <row r="111" spans="1:19" ht="12.75" customHeight="1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</row>
    <row r="112" spans="1:19" ht="12.75" customHeight="1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</row>
    <row r="113" spans="1:19" ht="12.75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</row>
    <row r="114" spans="1:19" ht="12.75" customHeight="1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</row>
    <row r="115" spans="1:19" ht="12.75" customHeight="1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</row>
    <row r="116" spans="1:19" ht="12.75" customHeight="1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</row>
    <row r="117" spans="1:19" ht="12.75" customHeight="1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</row>
    <row r="118" spans="1:19" ht="12.75" customHeight="1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</row>
    <row r="119" spans="1:19" ht="12.75" customHeight="1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  <c r="R119" s="138"/>
      <c r="S119" s="138"/>
    </row>
    <row r="120" spans="1:19" ht="12.75" customHeight="1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</row>
    <row r="121" spans="1:19" ht="12.75" customHeight="1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</row>
    <row r="122" spans="1:19" ht="12.7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</row>
    <row r="123" spans="1:19" ht="12.7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</row>
    <row r="124" spans="1:19" ht="12.7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</row>
    <row r="125" spans="1:19" ht="12.7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</row>
    <row r="126" spans="1:19" ht="12.7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</row>
    <row r="127" spans="1:19" ht="12.7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</row>
    <row r="128" spans="1:19" ht="12.7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</row>
    <row r="129" spans="1:19" ht="12.7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</row>
    <row r="130" spans="1:19" ht="12.7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</row>
    <row r="131" spans="1:19" ht="12.7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</row>
    <row r="132" spans="1:19" ht="12.7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</row>
    <row r="133" spans="1:19" ht="12.7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</row>
    <row r="134" spans="1:19" ht="12.75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</row>
    <row r="135" spans="1:19" ht="12.75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</row>
    <row r="136" spans="1:19" ht="12.75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</row>
    <row r="137" spans="1:19" ht="12.75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</row>
    <row r="138" spans="1:19" ht="12.75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</row>
    <row r="139" spans="1:19" ht="12.75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</row>
    <row r="140" spans="1:19" ht="12.75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</row>
    <row r="141" spans="1:19" ht="12.75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</row>
    <row r="142" spans="1:19" ht="12.75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</row>
    <row r="143" spans="1:19" ht="12.75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</row>
    <row r="144" spans="1:19" ht="12.75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</row>
    <row r="145" spans="1:19" ht="12.75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</row>
    <row r="146" spans="1:19" ht="12.75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</row>
    <row r="147" spans="1:19" ht="12.75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</row>
    <row r="148" spans="1:19" ht="12.75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</row>
    <row r="149" spans="1:19" ht="12.75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</row>
    <row r="150" spans="1:19" ht="12.75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</row>
    <row r="151" spans="1:19" ht="12.75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</row>
    <row r="152" spans="1:19" ht="12.75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8"/>
    </row>
    <row r="153" spans="1:19" ht="12.75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</row>
    <row r="154" spans="1:19" ht="12.75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</row>
    <row r="155" spans="1:19" ht="12.75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</row>
    <row r="156" spans="1:19" ht="12.7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</row>
    <row r="157" spans="1:19" ht="12.7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</row>
    <row r="158" spans="1:19" ht="12.75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</row>
    <row r="159" spans="1:19" ht="12.75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</row>
    <row r="160" spans="1:19" ht="12.75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</row>
    <row r="161" spans="1:19" ht="12.75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</row>
    <row r="162" spans="1:19" ht="12.75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</row>
    <row r="163" spans="1:19" ht="12.75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</row>
    <row r="164" spans="1:19" ht="12.75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</row>
    <row r="165" spans="1:19" ht="12.75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</row>
    <row r="166" spans="1:19" ht="12.75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</row>
    <row r="167" spans="1:19" ht="12.75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</row>
    <row r="168" spans="1:19" ht="12.75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</row>
    <row r="169" spans="1:19" ht="12.75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</row>
    <row r="170" spans="1:19" ht="12.75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</row>
    <row r="171" spans="1:19" ht="12.75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</row>
    <row r="172" spans="1:19" ht="12.75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</row>
    <row r="173" spans="1:19" ht="12.75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</row>
    <row r="174" spans="1:19" ht="12.75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</row>
    <row r="175" spans="1:19" ht="12.75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</row>
    <row r="176" spans="1:19" ht="12.75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</row>
    <row r="177" spans="1:19" ht="12.75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</row>
    <row r="178" spans="1:19" ht="12.75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</row>
    <row r="179" spans="1:19" ht="12.75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</row>
    <row r="180" spans="1:19" ht="12.75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</row>
    <row r="181" spans="1:19" ht="12.75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</row>
    <row r="182" spans="1:19" ht="12.75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</row>
    <row r="183" spans="1:19" ht="12.75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</row>
    <row r="184" spans="1:19" ht="12.75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</row>
    <row r="185" spans="1:19" ht="12.75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</row>
    <row r="186" spans="1:19" ht="12.7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</row>
    <row r="187" spans="1:19" ht="12.7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</row>
    <row r="188" spans="1:19" ht="12.7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</row>
    <row r="189" spans="1:19" ht="12.75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</row>
    <row r="190" spans="1:19" ht="12.7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</row>
    <row r="191" spans="1:19" ht="12.7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</row>
    <row r="192" spans="1:19" ht="12.7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</row>
    <row r="193" spans="1:19" ht="12.7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</row>
    <row r="194" spans="1:19" ht="12.7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</row>
    <row r="195" spans="1:19" ht="12.7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</row>
    <row r="196" spans="1:19" ht="12.7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</row>
    <row r="197" spans="1:19" ht="12.7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</row>
    <row r="198" spans="1:19" ht="12.75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</row>
    <row r="199" spans="1:19" ht="12.75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</row>
    <row r="200" spans="1:19" ht="12.75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</row>
    <row r="201" spans="1:19" ht="12.75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</row>
    <row r="202" spans="1:19" ht="12.75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</row>
    <row r="203" spans="1:19" ht="12.75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</row>
    <row r="204" spans="1:19" ht="12.75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</row>
    <row r="205" spans="1:19" ht="12.75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</row>
    <row r="206" spans="1:19" ht="12.75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</row>
    <row r="207" spans="1:19" ht="12.75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</row>
    <row r="208" spans="1:19" ht="12.75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</row>
    <row r="209" spans="1:19" ht="12.75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</row>
    <row r="210" spans="1:19" ht="12.75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</row>
    <row r="211" spans="1:19" ht="12.75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</row>
    <row r="212" spans="1:19" ht="12.75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</row>
    <row r="213" spans="1:19" ht="12.75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</row>
    <row r="214" spans="1:19" ht="12.75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</row>
    <row r="215" spans="1:19" ht="12.75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</row>
    <row r="216" spans="1:19" ht="12.75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</row>
    <row r="217" spans="1:19" ht="12.75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</row>
    <row r="218" spans="1:19" ht="12.75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</row>
    <row r="219" spans="1:19" ht="12.75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</row>
    <row r="220" spans="1:19" ht="12.75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</row>
    <row r="221" spans="1:19" ht="12.75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</row>
    <row r="222" spans="1:19" ht="12.7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</row>
    <row r="223" spans="1:19" ht="12.75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</row>
    <row r="224" spans="1:19" ht="12.75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</row>
    <row r="225" spans="1:19" ht="12.75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</row>
    <row r="226" spans="1:19" ht="12.75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</row>
    <row r="227" spans="1:19" ht="12.75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</row>
    <row r="228" spans="1:19" ht="12.75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</row>
    <row r="229" spans="1:19" ht="12.75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</row>
    <row r="230" spans="1:19" ht="12.75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</row>
    <row r="231" spans="1:19" ht="12.75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</row>
    <row r="232" spans="1:19" ht="12.75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</row>
    <row r="233" spans="1:19" ht="12.75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</row>
    <row r="234" spans="1:19" ht="12.75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</row>
    <row r="235" spans="1:19" ht="12.75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</row>
    <row r="236" spans="1:19" ht="12.75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</row>
    <row r="237" spans="1:19" ht="12.75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</row>
    <row r="238" spans="1:19" ht="12.75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</row>
    <row r="239" spans="1:19" ht="12.75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</row>
    <row r="240" spans="1:19" ht="12.75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</row>
    <row r="241" spans="1:19" ht="12.75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</row>
    <row r="242" spans="1:19" ht="12.75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</row>
    <row r="243" spans="1:19" ht="12.75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</row>
    <row r="244" spans="1:19" ht="12.75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</row>
    <row r="245" spans="1:19" ht="12.75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</row>
    <row r="246" spans="1:19" ht="12.75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</row>
    <row r="247" spans="1:19" ht="12.75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</row>
    <row r="248" spans="1:19" ht="12.75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</row>
    <row r="249" spans="1:19" ht="12.75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</row>
    <row r="250" spans="1:19" ht="12.75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</row>
    <row r="251" spans="1:19" ht="12.75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</row>
    <row r="252" spans="1:19" ht="12.75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</row>
    <row r="253" spans="1:19" ht="12.75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</row>
    <row r="254" spans="1:19" ht="12.75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</row>
    <row r="255" spans="1:19" ht="12.75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</row>
    <row r="256" spans="1:19" ht="12.75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</row>
    <row r="257" spans="1:19" ht="12.75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</row>
    <row r="258" spans="1:19" ht="12.75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</row>
    <row r="259" spans="1:19" ht="12.75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</row>
    <row r="260" spans="1:19" ht="12.75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</row>
    <row r="261" spans="1:19" ht="12.75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</row>
    <row r="262" spans="1:19" ht="12.75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</row>
    <row r="263" spans="1:19" ht="12.75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</row>
    <row r="264" spans="1:19" ht="12.75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</row>
    <row r="265" spans="1:19" ht="12.75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</row>
    <row r="266" spans="1:19" ht="12.75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</row>
    <row r="267" spans="1:19" ht="12.75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</row>
    <row r="268" spans="1:19" ht="12.75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</row>
    <row r="269" spans="1:19" ht="12.75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</row>
    <row r="270" spans="1:19" ht="12.75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</row>
    <row r="271" spans="1:19" ht="12.75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</row>
    <row r="272" spans="1:19" ht="12.75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</row>
    <row r="273" spans="1:19" ht="12.75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</row>
    <row r="274" spans="1:19" ht="12.75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</row>
    <row r="275" spans="1:19" ht="12.75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</row>
    <row r="276" spans="1:19" ht="12.75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</row>
    <row r="277" spans="1:19" ht="12.75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</row>
    <row r="278" spans="1:19" ht="12.75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</row>
    <row r="279" spans="1:19" ht="12.75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</row>
    <row r="280" spans="1:19" ht="12.75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</row>
    <row r="281" spans="1:19" ht="12.75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</row>
    <row r="282" spans="1:19" ht="12.75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</row>
    <row r="283" spans="1:19" ht="12.75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</row>
    <row r="284" spans="1:19" ht="12.75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</row>
    <row r="285" spans="1:19" ht="12.75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</row>
    <row r="286" spans="1:19" ht="12.75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</row>
    <row r="287" spans="1:19" ht="12.75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</row>
    <row r="288" spans="1:19" ht="12.75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</row>
    <row r="289" spans="1:19" ht="12.75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</row>
    <row r="290" spans="1:19" ht="12.75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</row>
    <row r="291" spans="1:19" ht="12.7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</row>
    <row r="292" spans="1:19" ht="12.75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</row>
    <row r="293" spans="1:19" ht="12.75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</row>
    <row r="294" spans="1:19" ht="12.75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</row>
    <row r="295" spans="1:19" ht="12.75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</row>
    <row r="296" spans="1:19" ht="12.75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</row>
    <row r="297" spans="1:19" ht="12.75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</row>
    <row r="298" spans="1:19" ht="12.75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</row>
    <row r="299" spans="1:19" ht="12.75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</row>
    <row r="300" spans="1:19" ht="12.75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</row>
    <row r="301" spans="1:19" ht="12.75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</row>
    <row r="302" spans="1:19" ht="12.75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</row>
    <row r="303" spans="1:19" ht="12.75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</row>
    <row r="304" spans="1:19" ht="12.75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</row>
    <row r="305" spans="1:19" ht="12.75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</row>
    <row r="306" spans="1:19" ht="12.75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</row>
    <row r="307" spans="1:19" ht="12.75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</row>
    <row r="308" spans="1:19" ht="12.75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</row>
    <row r="309" spans="1:19" ht="12.75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</row>
    <row r="310" spans="1:19" ht="12.75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</row>
    <row r="311" spans="1:19" ht="12.75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</row>
    <row r="312" spans="1:19" ht="12.75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</row>
    <row r="313" spans="1:19" ht="12.75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</row>
    <row r="314" spans="1:19" ht="12.75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</row>
    <row r="315" spans="1:19" ht="12.75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</row>
    <row r="316" spans="1:19" ht="12.75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</row>
    <row r="317" spans="1:19" ht="12.75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</row>
    <row r="318" spans="1:19" ht="12.75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</row>
    <row r="319" spans="1:19" ht="12.75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</row>
    <row r="320" spans="1:19" ht="12.7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</row>
    <row r="321" spans="1:19" ht="12.75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</row>
    <row r="322" spans="1:19" ht="12.75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</row>
    <row r="323" spans="1:19" ht="12.75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</row>
    <row r="324" spans="1:19" ht="12.75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</row>
    <row r="325" spans="1:19" ht="12.75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</row>
    <row r="326" spans="1:19" ht="12.7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</row>
    <row r="327" spans="1:19" ht="12.75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</row>
    <row r="328" spans="1:19" ht="12.75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</row>
    <row r="329" spans="1:19" ht="12.75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</row>
    <row r="330" spans="1:19" ht="12.75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</row>
    <row r="331" spans="1:19" ht="12.75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</row>
    <row r="332" spans="1:19" ht="12.75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</row>
    <row r="333" spans="1:19" ht="12.75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</row>
    <row r="334" spans="1:19" ht="12.75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</row>
    <row r="335" spans="1:19" ht="12.75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</row>
    <row r="336" spans="1:19" ht="12.75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</row>
    <row r="337" spans="1:19" ht="12.75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</row>
    <row r="338" spans="1:19" ht="12.75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1:19" ht="12.75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1:19" ht="12.75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1:19" ht="12.75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1:19" ht="12.75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1:19" ht="12.75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1:19" ht="12.75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1:19" ht="12.75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1:19" ht="12.75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1:19" ht="12.75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1:19" ht="12.75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1:19" ht="12.75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1:19" ht="12.75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1:19" ht="12.75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1:19" ht="12.75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1:19" ht="12.75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1:19" ht="12.75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1:19" ht="12.75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1:19" ht="12.75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1:19" ht="12.75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1:19" ht="12.75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1:19" ht="12.75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1:19" ht="12.75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1:19" ht="12.75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1:19" ht="12.7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1:19" ht="12.75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1:19" ht="12.75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  <row r="365" spans="1:19" ht="12.75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</row>
    <row r="366" spans="1:19" ht="12.75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</row>
    <row r="367" spans="1:19" ht="12.75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8"/>
    </row>
    <row r="368" spans="1:19" ht="12.75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8"/>
    </row>
    <row r="369" spans="1:19" ht="12.75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8"/>
    </row>
    <row r="370" spans="1:19" ht="12.75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8"/>
    </row>
    <row r="371" spans="1:19" ht="12.75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8"/>
    </row>
    <row r="372" spans="1:19" ht="12.75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8"/>
    </row>
    <row r="373" spans="1:19" ht="12.75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</row>
    <row r="374" spans="1:19" ht="12.75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8"/>
    </row>
    <row r="375" spans="1:19" ht="12.75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8"/>
    </row>
    <row r="376" spans="1:19" ht="12.75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8"/>
    </row>
    <row r="377" spans="1:19" ht="12.75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8"/>
    </row>
    <row r="378" spans="1:19" ht="12.75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8"/>
    </row>
    <row r="379" spans="1:19" ht="12.75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8"/>
    </row>
    <row r="380" spans="1:19" ht="12.75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8"/>
    </row>
    <row r="381" spans="1:19" ht="12.75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8"/>
    </row>
    <row r="382" spans="1:19" ht="12.75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8"/>
    </row>
    <row r="383" spans="1:19" ht="12.75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8"/>
    </row>
    <row r="384" spans="1:19" ht="12.75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8"/>
    </row>
    <row r="385" spans="1:19" ht="12.75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8"/>
    </row>
    <row r="386" spans="1:19" ht="12.75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</row>
    <row r="387" spans="1:19" ht="12.75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</row>
    <row r="388" spans="1:19" ht="12.75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8"/>
    </row>
    <row r="389" spans="1:19" ht="12.75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8"/>
    </row>
    <row r="390" spans="1:19" ht="12.75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8"/>
    </row>
    <row r="391" spans="1:19" ht="12.75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8"/>
    </row>
    <row r="392" spans="1:19" ht="12.75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8"/>
    </row>
    <row r="393" spans="1:19" ht="12.75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8"/>
    </row>
    <row r="394" spans="1:19" ht="12.75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8"/>
    </row>
    <row r="395" spans="1:19" ht="12.75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8"/>
    </row>
    <row r="396" spans="1:19" ht="12.75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8"/>
    </row>
    <row r="397" spans="1:19" ht="12.75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</row>
    <row r="398" spans="1:19" ht="12.7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</row>
    <row r="399" spans="1:19" ht="12.75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</row>
    <row r="400" spans="1:19" ht="12.75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8"/>
    </row>
    <row r="401" spans="1:19" ht="12.75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8"/>
    </row>
    <row r="402" spans="1:19" ht="12.75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8"/>
    </row>
    <row r="403" spans="1:19" ht="12.75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8"/>
    </row>
    <row r="404" spans="1:19" ht="12.75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</row>
    <row r="405" spans="1:19" ht="12.7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</row>
    <row r="406" spans="1:19" ht="12.75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8"/>
    </row>
    <row r="407" spans="1:19" ht="12.75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8"/>
    </row>
    <row r="408" spans="1:19" ht="12.75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8"/>
    </row>
    <row r="409" spans="1:19" ht="12.75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</row>
    <row r="410" spans="1:19" ht="12.75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8"/>
    </row>
    <row r="411" spans="1:19" ht="12.75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</row>
    <row r="412" spans="1:19" ht="12.75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8"/>
    </row>
    <row r="413" spans="1:19" ht="12.75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8"/>
    </row>
    <row r="414" spans="1:19" ht="12.75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8"/>
    </row>
    <row r="415" spans="1:19" ht="12.75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</row>
    <row r="416" spans="1:19" ht="12.75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</row>
    <row r="417" spans="1:19" ht="12.75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8"/>
    </row>
    <row r="418" spans="1:19" ht="12.75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</row>
    <row r="419" spans="1:19" ht="12.75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8"/>
    </row>
    <row r="420" spans="1:19" ht="12.75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8"/>
    </row>
    <row r="421" spans="1:19" ht="12.75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8"/>
    </row>
    <row r="422" spans="1:19" ht="12.75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</row>
    <row r="423" spans="1:19" ht="12.75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8"/>
    </row>
    <row r="424" spans="1:19" ht="12.75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8"/>
    </row>
    <row r="425" spans="1:19" ht="12.75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</row>
    <row r="426" spans="1:19" ht="12.75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</row>
    <row r="427" spans="1:19" ht="12.75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</row>
    <row r="428" spans="1:19" ht="12.75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</row>
    <row r="429" spans="1:19" ht="12.75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</row>
    <row r="430" spans="1:19" ht="12.7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</row>
    <row r="431" spans="1:19" ht="12.75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</row>
    <row r="432" spans="1:19" ht="12.75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</row>
    <row r="433" spans="1:19" ht="12.75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</row>
    <row r="434" spans="1:19" ht="12.75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</row>
    <row r="435" spans="1:19" ht="12.75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</row>
    <row r="436" spans="1:19" ht="12.75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</row>
    <row r="437" spans="1:19" ht="12.75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</row>
    <row r="438" spans="1:19" ht="12.75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</row>
    <row r="439" spans="1:19" ht="12.75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</row>
    <row r="440" spans="1:19" ht="12.75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</row>
    <row r="441" spans="1:19" ht="12.75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</row>
    <row r="442" spans="1:19" ht="12.75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</row>
    <row r="443" spans="1:19" ht="12.75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</row>
    <row r="444" spans="1:19" ht="12.75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</row>
    <row r="445" spans="1:19" ht="12.75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</row>
    <row r="446" spans="1:19" ht="12.75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</row>
    <row r="447" spans="1:19" ht="12.75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</row>
    <row r="448" spans="1:19" ht="12.75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</row>
    <row r="449" spans="1:19" ht="12.75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</row>
    <row r="450" spans="1:19" ht="12.75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</row>
    <row r="451" spans="1:19" ht="12.75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</row>
    <row r="452" spans="1:19" ht="12.75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</row>
    <row r="453" spans="1:19" ht="12.75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</row>
    <row r="454" spans="1:19" ht="12.75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</row>
    <row r="455" spans="1:19" ht="12.75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</row>
    <row r="456" spans="1:19" ht="12.75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</row>
    <row r="457" spans="1:19" ht="12.75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</row>
    <row r="458" spans="1:19" ht="12.75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</row>
    <row r="459" spans="1:19" ht="12.75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</row>
    <row r="460" spans="1:19" ht="12.75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</row>
    <row r="461" spans="1:19" ht="12.75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</row>
    <row r="462" spans="1:19" ht="12.75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</row>
    <row r="463" spans="1:19" ht="12.75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</row>
    <row r="464" spans="1:19" ht="12.75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</row>
    <row r="465" spans="1:19" ht="12.75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</row>
    <row r="466" spans="1:19" ht="12.75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</row>
    <row r="467" spans="1:19" ht="12.75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</row>
    <row r="468" spans="1:19" ht="12.75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</row>
    <row r="469" spans="1:19" ht="12.75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</row>
    <row r="470" spans="1:19" ht="12.75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</row>
    <row r="471" spans="1:19" ht="12.75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</row>
    <row r="472" spans="1:19" ht="12.75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</row>
    <row r="473" spans="1:19" ht="12.75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</row>
    <row r="474" spans="1:19" ht="12.75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</row>
    <row r="475" spans="1:19" ht="12.75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</row>
    <row r="476" spans="1:19" ht="12.75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</row>
    <row r="477" spans="1:19" ht="12.75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</row>
    <row r="478" spans="1:19" ht="12.75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</row>
    <row r="479" spans="1:19" ht="12.75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</row>
    <row r="480" spans="1:19" ht="12.75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</row>
    <row r="481" spans="1:19" ht="12.75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</row>
    <row r="482" spans="1:19" ht="12.75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</row>
    <row r="483" spans="1:19" ht="12.75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</row>
    <row r="484" spans="1:19" ht="12.75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</row>
    <row r="485" spans="1:19" ht="12.75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</row>
    <row r="486" spans="1:19" ht="12.75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</row>
    <row r="487" spans="1:19" ht="12.75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</row>
    <row r="488" spans="1:19" ht="12.75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</row>
    <row r="489" spans="1:19" ht="12.75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</row>
    <row r="490" spans="1:19" ht="12.75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</row>
    <row r="491" spans="1:19" ht="12.75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</row>
    <row r="492" spans="1:19" ht="12.75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</row>
    <row r="493" spans="1:19" ht="12.75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</row>
    <row r="494" spans="1:19" ht="12.75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</row>
    <row r="495" spans="1:19" ht="12.75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</row>
    <row r="496" spans="1:19" ht="12.75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</row>
    <row r="497" spans="1:19" ht="12.75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</row>
    <row r="498" spans="1:19" ht="12.75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</row>
    <row r="499" spans="1:19" ht="12.75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</row>
    <row r="500" spans="1:19" ht="12.75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</row>
    <row r="501" spans="1:19" ht="12.75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</row>
    <row r="502" spans="1:19" ht="12.75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</row>
    <row r="503" spans="1:19" ht="12.75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</row>
    <row r="504" spans="1:19" ht="12.75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</row>
    <row r="505" spans="1:19" ht="12.75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</row>
    <row r="506" spans="1:19" ht="12.75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</row>
    <row r="507" spans="1:19" ht="12.75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</row>
    <row r="508" spans="1:19" ht="12.75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</row>
    <row r="509" spans="1:19" ht="12.75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</row>
    <row r="510" spans="1:19" ht="12.75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</row>
    <row r="511" spans="1:19" ht="12.75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</row>
    <row r="512" spans="1:19" ht="12.75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</row>
    <row r="513" spans="1:19" ht="12.75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</row>
    <row r="514" spans="1:19" ht="12.75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</row>
    <row r="515" spans="1:19" ht="12.75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</row>
    <row r="516" spans="1:19" ht="12.75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</row>
    <row r="517" spans="1:19" ht="12.75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</row>
    <row r="518" spans="1:19" ht="12.75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</row>
    <row r="519" spans="1:19" ht="12.75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</row>
    <row r="520" spans="1:19" ht="12.75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</row>
    <row r="521" spans="1:19" ht="12.75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</row>
    <row r="522" spans="1:19" ht="12.75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</row>
    <row r="523" spans="1:19" ht="12.75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</row>
    <row r="524" spans="1:19" ht="12.75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</row>
    <row r="525" spans="1:19" ht="12.75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</row>
    <row r="526" spans="1:19" ht="12.75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</row>
    <row r="527" spans="1:19" ht="12.75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</row>
    <row r="528" spans="1:19" ht="12.75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</row>
    <row r="529" spans="1:19" ht="12.75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</row>
    <row r="530" spans="1:19" ht="12.75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</row>
    <row r="531" spans="1:19" ht="12.75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</row>
    <row r="532" spans="1:19" ht="12.75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</row>
    <row r="533" spans="1:19" ht="12.75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</row>
    <row r="534" spans="1:19" ht="12.75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</row>
    <row r="535" spans="1:19" ht="12.75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</row>
    <row r="536" spans="1:19" ht="12.75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</row>
    <row r="537" spans="1:19" ht="12.75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</row>
    <row r="538" spans="1:19" ht="12.75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</row>
    <row r="539" spans="1:19" ht="12.75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</row>
    <row r="540" spans="1:19" ht="12.75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</row>
    <row r="541" spans="1:19" ht="12.75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</row>
    <row r="542" spans="1:19" ht="12.75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</row>
    <row r="543" spans="1:19" ht="12.75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</row>
    <row r="544" spans="1:19" ht="12.75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</row>
    <row r="545" spans="1:19" ht="12.75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</row>
    <row r="546" spans="1:19" ht="12.75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</row>
    <row r="547" spans="1:19" ht="12.75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</row>
    <row r="548" spans="1:19" ht="12.75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</row>
    <row r="549" spans="1:19" ht="12.75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</row>
    <row r="550" spans="1:19" ht="12.75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</row>
    <row r="551" spans="1:19" ht="12.75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</row>
    <row r="552" spans="1:19" ht="12.75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</row>
    <row r="553" spans="1:19" ht="12.75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</row>
    <row r="554" spans="1:19" ht="12.75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</row>
    <row r="555" spans="1:19" ht="12.75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</row>
    <row r="556" spans="1:19" ht="12.75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</row>
    <row r="557" spans="1:19" ht="12.75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</row>
    <row r="558" spans="1:19" ht="12.75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</row>
    <row r="559" spans="1:19" ht="12.75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</row>
    <row r="560" spans="1:19" ht="12.75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</row>
    <row r="561" spans="1:19" ht="12.75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</row>
    <row r="562" spans="1:19" ht="12.75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</row>
    <row r="563" spans="1:19" ht="12.75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</row>
    <row r="564" spans="1:19" ht="12.75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</row>
    <row r="565" spans="1:19" ht="12.75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</row>
    <row r="566" spans="1:19" ht="12.75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</row>
    <row r="567" spans="1:19" ht="12.75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</row>
    <row r="568" spans="1:19" ht="12.75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</row>
    <row r="569" spans="1:19" ht="12.75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</row>
    <row r="570" spans="1:19" ht="12.75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</row>
    <row r="571" spans="1:19" ht="12.75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</row>
    <row r="572" spans="1:19" ht="12.75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</row>
    <row r="573" spans="1:19" ht="12.75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</row>
    <row r="574" spans="1:19" ht="12.75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</row>
    <row r="575" spans="1:19" ht="12.75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</row>
    <row r="576" spans="1:19" ht="12.75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</row>
    <row r="577" spans="1:19" ht="12.75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</row>
    <row r="578" spans="1:19" ht="12.75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</row>
    <row r="579" spans="1:19" ht="12.75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</row>
    <row r="580" spans="1:19" ht="12.75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</row>
    <row r="581" spans="1:19" ht="12.75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</row>
    <row r="582" spans="1:19" ht="12.75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</row>
    <row r="583" spans="1:19" ht="12.75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</row>
    <row r="584" spans="1:19" ht="12.7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</row>
    <row r="585" spans="1:19" ht="12.7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</row>
    <row r="586" spans="1:19" ht="12.7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</row>
    <row r="587" spans="1:19" ht="12.75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</row>
    <row r="588" spans="1:19" ht="12.75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</row>
    <row r="589" spans="1:19" ht="12.75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</row>
    <row r="590" spans="1:19" ht="12.75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</row>
    <row r="591" spans="1:19" ht="12.75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</row>
    <row r="592" spans="1:19" ht="12.75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</row>
    <row r="593" spans="1:19" ht="12.75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</row>
    <row r="594" spans="1:19" ht="12.75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</row>
    <row r="595" spans="1:19" ht="12.7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</row>
    <row r="596" spans="1:19" ht="12.7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</row>
    <row r="597" spans="1:19" ht="12.75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</row>
    <row r="598" spans="1:19" ht="12.75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</row>
    <row r="599" spans="1:19" ht="12.75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</row>
    <row r="600" spans="1:19" ht="12.75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</row>
    <row r="601" spans="1:19" ht="12.75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</row>
    <row r="602" spans="1:19" ht="12.75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</row>
    <row r="603" spans="1:19" ht="12.75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</row>
    <row r="604" spans="1:19" ht="12.75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</row>
    <row r="605" spans="1:19" ht="12.75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</row>
    <row r="606" spans="1:19" ht="12.75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</row>
    <row r="607" spans="1:19" ht="12.75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</row>
    <row r="608" spans="1:19" ht="12.75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</row>
    <row r="609" spans="1:19" ht="12.75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</row>
    <row r="610" spans="1:19" ht="12.75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</row>
    <row r="611" spans="1:19" ht="12.75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</row>
    <row r="612" spans="1:19" ht="12.75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</row>
    <row r="613" spans="1:19" ht="12.75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</row>
    <row r="614" spans="1:19" ht="12.75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</row>
    <row r="615" spans="1:19" ht="12.75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</row>
    <row r="616" spans="1:19" ht="12.75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</row>
    <row r="617" spans="1:19" ht="12.75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</row>
    <row r="618" spans="1:19" ht="12.75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</row>
    <row r="619" spans="1:19" ht="12.75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</row>
    <row r="620" spans="1:19" ht="12.75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</row>
    <row r="621" spans="1:19" ht="12.75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</row>
    <row r="622" spans="1:19" ht="12.75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</row>
    <row r="623" spans="1:19" ht="12.75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</row>
    <row r="624" spans="1:19" ht="12.75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</row>
    <row r="625" spans="1:19" ht="12.75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</row>
    <row r="626" spans="1:19" ht="12.75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</row>
    <row r="627" spans="1:19" ht="12.75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</row>
    <row r="628" spans="1:19" ht="12.75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</row>
    <row r="629" spans="1:19" ht="12.75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</row>
    <row r="630" spans="1:19" ht="12.75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</row>
    <row r="631" spans="1:19" ht="12.75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</row>
    <row r="632" spans="1:19" ht="12.75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</row>
    <row r="633" spans="1:19" ht="12.75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</row>
    <row r="634" spans="1:19" ht="12.75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</row>
    <row r="635" spans="1:19" ht="12.75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</row>
    <row r="636" spans="1:19" ht="12.75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</row>
    <row r="637" spans="1:19" ht="12.75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</row>
    <row r="638" spans="1:19" ht="12.75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</row>
    <row r="639" spans="1:19" ht="12.75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</row>
    <row r="640" spans="1:19" ht="12.75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</row>
    <row r="641" spans="1:19" ht="12.75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</row>
    <row r="642" spans="1:19" ht="12.75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</row>
    <row r="643" spans="1:19" ht="12.75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</row>
    <row r="644" spans="1:19" ht="12.75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</row>
    <row r="645" spans="1:19" ht="12.75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</row>
    <row r="646" spans="1:19" ht="12.75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</row>
    <row r="647" spans="1:19" ht="12.75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</row>
    <row r="648" spans="1:19" ht="12.75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</row>
    <row r="649" spans="1:19" ht="12.75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</row>
    <row r="650" spans="1:19" ht="12.75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</row>
    <row r="651" spans="1:19" ht="12.75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8"/>
    </row>
    <row r="652" spans="1:19" ht="12.75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8"/>
    </row>
    <row r="653" spans="1:19" ht="12.75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8"/>
    </row>
    <row r="654" spans="1:19" ht="12.75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8"/>
    </row>
    <row r="655" spans="1:19" ht="12.75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8"/>
    </row>
    <row r="656" spans="1:19" ht="12.75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8"/>
    </row>
    <row r="657" spans="1:19" ht="12.75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8"/>
    </row>
    <row r="658" spans="1:19" ht="12.75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8"/>
    </row>
    <row r="659" spans="1:19" ht="12.75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8"/>
    </row>
    <row r="660" spans="1:19" ht="12.75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8"/>
    </row>
    <row r="661" spans="1:19" ht="12.75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8"/>
    </row>
    <row r="662" spans="1:19" ht="12.75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8"/>
    </row>
    <row r="663" spans="1:19" ht="12.75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8"/>
    </row>
    <row r="664" spans="1:19" ht="12.75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8"/>
    </row>
    <row r="665" spans="1:19" ht="12.75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</row>
    <row r="666" spans="1:19" ht="12.75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8"/>
    </row>
    <row r="667" spans="1:19" ht="12.75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8"/>
    </row>
    <row r="668" spans="1:19" ht="12.75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8"/>
    </row>
    <row r="669" spans="1:19" ht="12.75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8"/>
    </row>
    <row r="670" spans="1:19" ht="12.75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8"/>
    </row>
    <row r="671" spans="1:19" ht="12.75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8"/>
    </row>
    <row r="672" spans="1:19" ht="12.75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8"/>
    </row>
    <row r="673" spans="1:19" ht="12.75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</row>
    <row r="674" spans="1:19" ht="12.75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</row>
    <row r="675" spans="1:19" ht="12.75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</row>
    <row r="676" spans="1:19" ht="12.75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</row>
    <row r="677" spans="1:19" ht="12.75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</row>
    <row r="678" spans="1:19" ht="12.75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</row>
    <row r="679" spans="1:19" ht="12.75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</row>
    <row r="680" spans="1:19" ht="12.75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</row>
    <row r="681" spans="1:19" ht="12.75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</row>
    <row r="682" spans="1:19" ht="12.75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</row>
    <row r="683" spans="1:19" ht="12.75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</row>
    <row r="684" spans="1:19" ht="12.75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</row>
    <row r="685" spans="1:19" ht="12.75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</row>
    <row r="686" spans="1:19" ht="12.75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</row>
    <row r="687" spans="1:19" ht="12.75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</row>
    <row r="688" spans="1:19" ht="12.75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</row>
    <row r="689" spans="1:19" ht="12.75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</row>
    <row r="690" spans="1:19" ht="12.75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</row>
    <row r="691" spans="1:19" ht="12.75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</row>
    <row r="692" spans="1:19" ht="12.75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</row>
    <row r="693" spans="1:19" ht="12.75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</row>
    <row r="694" spans="1:19" ht="12.75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</row>
    <row r="695" spans="1:19" ht="12.75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</row>
    <row r="696" spans="1:19" ht="12.75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</row>
    <row r="697" spans="1:19" ht="12.75">
      <c r="A697" s="138"/>
      <c r="B697" s="138"/>
      <c r="C697" s="138"/>
      <c r="D697" s="138"/>
      <c r="E697" s="138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</row>
    <row r="698" spans="1:19" ht="12.75">
      <c r="A698" s="138"/>
      <c r="B698" s="138"/>
      <c r="C698" s="138"/>
      <c r="D698" s="138"/>
      <c r="E698" s="138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</row>
    <row r="699" spans="1:19" ht="12.75">
      <c r="A699" s="138"/>
      <c r="B699" s="138"/>
      <c r="C699" s="138"/>
      <c r="D699" s="138"/>
      <c r="E699" s="138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</row>
    <row r="700" spans="1:19" ht="12.75">
      <c r="A700" s="138"/>
      <c r="B700" s="138"/>
      <c r="C700" s="138"/>
      <c r="D700" s="138"/>
      <c r="E700" s="138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</row>
    <row r="701" spans="1:19" ht="12.75">
      <c r="A701" s="138"/>
      <c r="B701" s="138"/>
      <c r="C701" s="138"/>
      <c r="D701" s="138"/>
      <c r="E701" s="138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</row>
    <row r="702" spans="1:19" ht="12.75">
      <c r="A702" s="138"/>
      <c r="B702" s="138"/>
      <c r="C702" s="138"/>
      <c r="D702" s="138"/>
      <c r="E702" s="138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</row>
    <row r="703" spans="1:19" ht="12.75">
      <c r="A703" s="138"/>
      <c r="B703" s="138"/>
      <c r="C703" s="138"/>
      <c r="D703" s="138"/>
      <c r="E703" s="138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</row>
    <row r="704" spans="1:19" ht="12.75">
      <c r="A704" s="138"/>
      <c r="B704" s="138"/>
      <c r="C704" s="138"/>
      <c r="D704" s="138"/>
      <c r="E704" s="138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</row>
    <row r="705" spans="1:19" ht="12.75">
      <c r="A705" s="138"/>
      <c r="B705" s="138"/>
      <c r="C705" s="138"/>
      <c r="D705" s="138"/>
      <c r="E705" s="138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</row>
    <row r="706" spans="1:19" ht="12.75">
      <c r="A706" s="138"/>
      <c r="B706" s="138"/>
      <c r="C706" s="138"/>
      <c r="D706" s="138"/>
      <c r="E706" s="138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</row>
    <row r="707" spans="1:19" ht="12.75">
      <c r="A707" s="138"/>
      <c r="B707" s="138"/>
      <c r="C707" s="138"/>
      <c r="D707" s="138"/>
      <c r="E707" s="138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</row>
    <row r="708" spans="1:19" ht="12.75">
      <c r="A708" s="138"/>
      <c r="B708" s="138"/>
      <c r="C708" s="138"/>
      <c r="D708" s="138"/>
      <c r="E708" s="138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</row>
    <row r="709" spans="1:19" ht="12.75">
      <c r="A709" s="138"/>
      <c r="B709" s="138"/>
      <c r="C709" s="138"/>
      <c r="D709" s="138"/>
      <c r="E709" s="138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</row>
    <row r="710" spans="1:19" ht="12.75">
      <c r="A710" s="138"/>
      <c r="B710" s="138"/>
      <c r="C710" s="138"/>
      <c r="D710" s="138"/>
      <c r="E710" s="138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</row>
    <row r="711" spans="1:19" ht="12.75">
      <c r="A711" s="138"/>
      <c r="B711" s="138"/>
      <c r="C711" s="138"/>
      <c r="D711" s="138"/>
      <c r="E711" s="138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</row>
    <row r="712" spans="1:19" ht="12.75">
      <c r="A712" s="138"/>
      <c r="B712" s="138"/>
      <c r="C712" s="138"/>
      <c r="D712" s="138"/>
      <c r="E712" s="138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</row>
    <row r="713" spans="1:19" ht="12.75">
      <c r="A713" s="138"/>
      <c r="B713" s="138"/>
      <c r="C713" s="138"/>
      <c r="D713" s="138"/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</row>
    <row r="714" spans="1:19" ht="12.75">
      <c r="A714" s="138"/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</row>
    <row r="715" spans="1:19" ht="12.75">
      <c r="A715" s="138"/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</row>
    <row r="716" spans="1:19" ht="12.75">
      <c r="A716" s="138"/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</row>
    <row r="717" spans="1:19" ht="12.75">
      <c r="A717" s="138"/>
      <c r="B717" s="138"/>
      <c r="C717" s="138"/>
      <c r="D717" s="138"/>
      <c r="E717" s="138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</row>
    <row r="718" spans="1:19" ht="12.75">
      <c r="A718" s="138"/>
      <c r="B718" s="138"/>
      <c r="C718" s="138"/>
      <c r="D718" s="138"/>
      <c r="E718" s="138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</row>
    <row r="719" spans="1:19" ht="12.75">
      <c r="A719" s="138"/>
      <c r="B719" s="138"/>
      <c r="C719" s="138"/>
      <c r="D719" s="138"/>
      <c r="E719" s="138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</row>
    <row r="720" spans="1:19" ht="12.75">
      <c r="A720" s="138"/>
      <c r="B720" s="138"/>
      <c r="C720" s="138"/>
      <c r="D720" s="138"/>
      <c r="E720" s="138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</row>
    <row r="721" spans="1:19" ht="12.75">
      <c r="A721" s="138"/>
      <c r="B721" s="138"/>
      <c r="C721" s="138"/>
      <c r="D721" s="138"/>
      <c r="E721" s="138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</row>
    <row r="722" spans="1:19" ht="12.75">
      <c r="A722" s="138"/>
      <c r="B722" s="138"/>
      <c r="C722" s="138"/>
      <c r="D722" s="138"/>
      <c r="E722" s="138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</row>
    <row r="723" spans="1:19" ht="12.75">
      <c r="A723" s="138"/>
      <c r="B723" s="138"/>
      <c r="C723" s="138"/>
      <c r="D723" s="138"/>
      <c r="E723" s="138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</row>
    <row r="724" spans="1:19" ht="12.75">
      <c r="A724" s="138"/>
      <c r="B724" s="138"/>
      <c r="C724" s="138"/>
      <c r="D724" s="138"/>
      <c r="E724" s="138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</row>
    <row r="725" spans="1:19" ht="12.75">
      <c r="A725" s="138"/>
      <c r="B725" s="138"/>
      <c r="C725" s="138"/>
      <c r="D725" s="138"/>
      <c r="E725" s="138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</row>
    <row r="726" spans="1:19" ht="12.75">
      <c r="A726" s="138"/>
      <c r="B726" s="138"/>
      <c r="C726" s="138"/>
      <c r="D726" s="138"/>
      <c r="E726" s="138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</row>
    <row r="727" spans="1:19" ht="12.75">
      <c r="A727" s="138"/>
      <c r="B727" s="138"/>
      <c r="C727" s="138"/>
      <c r="D727" s="138"/>
      <c r="E727" s="138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</row>
    <row r="728" spans="1:19" ht="12.75">
      <c r="A728" s="138"/>
      <c r="B728" s="138"/>
      <c r="C728" s="138"/>
      <c r="D728" s="138"/>
      <c r="E728" s="138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</row>
    <row r="729" spans="1:19" ht="12.75">
      <c r="A729" s="138"/>
      <c r="B729" s="138"/>
      <c r="C729" s="138"/>
      <c r="D729" s="138"/>
      <c r="E729" s="138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</row>
    <row r="730" spans="1:19" ht="12.75">
      <c r="A730" s="138"/>
      <c r="B730" s="138"/>
      <c r="C730" s="138"/>
      <c r="D730" s="138"/>
      <c r="E730" s="138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</row>
    <row r="731" spans="1:19" ht="12.75">
      <c r="A731" s="138"/>
      <c r="B731" s="138"/>
      <c r="C731" s="138"/>
      <c r="D731" s="138"/>
      <c r="E731" s="138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</row>
    <row r="732" spans="1:19" ht="12.75">
      <c r="A732" s="138"/>
      <c r="B732" s="138"/>
      <c r="C732" s="138"/>
      <c r="D732" s="138"/>
      <c r="E732" s="138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</row>
    <row r="733" spans="1:19" ht="12.75">
      <c r="A733" s="138"/>
      <c r="B733" s="138"/>
      <c r="C733" s="138"/>
      <c r="D733" s="138"/>
      <c r="E733" s="138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</row>
    <row r="734" spans="1:19" ht="12.75">
      <c r="A734" s="138"/>
      <c r="B734" s="138"/>
      <c r="C734" s="138"/>
      <c r="D734" s="138"/>
      <c r="E734" s="138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</row>
    <row r="735" spans="1:19" ht="12.75">
      <c r="A735" s="138"/>
      <c r="B735" s="138"/>
      <c r="C735" s="138"/>
      <c r="D735" s="138"/>
      <c r="E735" s="138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</row>
    <row r="736" spans="1:19" ht="12.75">
      <c r="A736" s="138"/>
      <c r="B736" s="138"/>
      <c r="C736" s="138"/>
      <c r="D736" s="138"/>
      <c r="E736" s="138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</row>
    <row r="737" spans="1:19" ht="12.75">
      <c r="A737" s="138"/>
      <c r="B737" s="138"/>
      <c r="C737" s="138"/>
      <c r="D737" s="138"/>
      <c r="E737" s="138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</row>
    <row r="738" spans="1:19" ht="12.75">
      <c r="A738" s="138"/>
      <c r="B738" s="138"/>
      <c r="C738" s="138"/>
      <c r="D738" s="138"/>
      <c r="E738" s="138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</row>
    <row r="739" spans="1:19" ht="12.75">
      <c r="A739" s="138"/>
      <c r="B739" s="138"/>
      <c r="C739" s="138"/>
      <c r="D739" s="138"/>
      <c r="E739" s="138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</row>
    <row r="740" spans="1:19" ht="12.75">
      <c r="A740" s="138"/>
      <c r="B740" s="138"/>
      <c r="C740" s="138"/>
      <c r="D740" s="138"/>
      <c r="E740" s="138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</row>
    <row r="741" spans="1:19" ht="12.75">
      <c r="A741" s="138"/>
      <c r="B741" s="138"/>
      <c r="C741" s="138"/>
      <c r="D741" s="138"/>
      <c r="E741" s="138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</row>
    <row r="742" spans="1:19" ht="12.75">
      <c r="A742" s="138"/>
      <c r="B742" s="138"/>
      <c r="C742" s="138"/>
      <c r="D742" s="138"/>
      <c r="E742" s="138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</row>
    <row r="743" spans="1:19" ht="12.75">
      <c r="A743" s="138"/>
      <c r="B743" s="138"/>
      <c r="C743" s="138"/>
      <c r="D743" s="138"/>
      <c r="E743" s="138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</row>
    <row r="744" spans="1:19" ht="12.75">
      <c r="A744" s="138"/>
      <c r="B744" s="138"/>
      <c r="C744" s="138"/>
      <c r="D744" s="138"/>
      <c r="E744" s="138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</row>
    <row r="745" spans="1:19" ht="12.75">
      <c r="A745" s="138"/>
      <c r="B745" s="138"/>
      <c r="C745" s="138"/>
      <c r="D745" s="138"/>
      <c r="E745" s="138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</row>
    <row r="746" spans="1:19" ht="12.75">
      <c r="A746" s="138"/>
      <c r="B746" s="138"/>
      <c r="C746" s="138"/>
      <c r="D746" s="138"/>
      <c r="E746" s="138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</row>
    <row r="747" spans="1:19" ht="12.75">
      <c r="A747" s="138"/>
      <c r="B747" s="138"/>
      <c r="C747" s="138"/>
      <c r="D747" s="138"/>
      <c r="E747" s="138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</row>
    <row r="748" spans="1:19" ht="12.75">
      <c r="A748" s="138"/>
      <c r="B748" s="138"/>
      <c r="C748" s="138"/>
      <c r="D748" s="138"/>
      <c r="E748" s="138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</row>
    <row r="749" spans="1:19" ht="12.75">
      <c r="A749" s="138"/>
      <c r="B749" s="138"/>
      <c r="C749" s="138"/>
      <c r="D749" s="138"/>
      <c r="E749" s="138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</row>
    <row r="750" spans="1:19" ht="12.75">
      <c r="A750" s="138"/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</row>
    <row r="751" spans="1:19" ht="12.75">
      <c r="A751" s="138"/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</row>
    <row r="752" spans="1:19" ht="12.75">
      <c r="A752" s="138"/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</row>
    <row r="753" spans="1:19" ht="12.75">
      <c r="A753" s="138"/>
      <c r="B753" s="138"/>
      <c r="C753" s="138"/>
      <c r="D753" s="138"/>
      <c r="E753" s="138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</row>
    <row r="754" spans="1:19" ht="12.75">
      <c r="A754" s="138"/>
      <c r="B754" s="138"/>
      <c r="C754" s="138"/>
      <c r="D754" s="138"/>
      <c r="E754" s="138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</row>
    <row r="755" spans="1:19" ht="12.75">
      <c r="A755" s="138"/>
      <c r="B755" s="138"/>
      <c r="C755" s="138"/>
      <c r="D755" s="138"/>
      <c r="E755" s="138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</row>
    <row r="756" spans="1:19" ht="12.75">
      <c r="A756" s="138"/>
      <c r="B756" s="138"/>
      <c r="C756" s="138"/>
      <c r="D756" s="138"/>
      <c r="E756" s="138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</row>
    <row r="757" spans="1:19" ht="12.75">
      <c r="A757" s="138"/>
      <c r="B757" s="138"/>
      <c r="C757" s="138"/>
      <c r="D757" s="138"/>
      <c r="E757" s="138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</row>
    <row r="758" spans="1:19" ht="12.75">
      <c r="A758" s="138"/>
      <c r="B758" s="138"/>
      <c r="C758" s="138"/>
      <c r="D758" s="138"/>
      <c r="E758" s="138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</row>
    <row r="759" spans="1:19" ht="12.75">
      <c r="A759" s="138"/>
      <c r="B759" s="138"/>
      <c r="C759" s="138"/>
      <c r="D759" s="138"/>
      <c r="E759" s="138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</row>
    <row r="760" spans="1:19" ht="12.75">
      <c r="A760" s="138"/>
      <c r="B760" s="138"/>
      <c r="C760" s="138"/>
      <c r="D760" s="138"/>
      <c r="E760" s="138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</row>
    <row r="761" spans="1:19" ht="12.75">
      <c r="A761" s="138"/>
      <c r="B761" s="138"/>
      <c r="C761" s="138"/>
      <c r="D761" s="138"/>
      <c r="E761" s="138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</row>
    <row r="762" spans="1:19" ht="12.75">
      <c r="A762" s="138"/>
      <c r="B762" s="138"/>
      <c r="C762" s="138"/>
      <c r="D762" s="138"/>
      <c r="E762" s="138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</row>
    <row r="763" spans="1:19" ht="12.75">
      <c r="A763" s="138"/>
      <c r="B763" s="138"/>
      <c r="C763" s="138"/>
      <c r="D763" s="138"/>
      <c r="E763" s="138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</row>
    <row r="764" spans="1:19" ht="12.75">
      <c r="A764" s="138"/>
      <c r="B764" s="138"/>
      <c r="C764" s="138"/>
      <c r="D764" s="138"/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</row>
    <row r="765" spans="1:19" ht="12.75">
      <c r="A765" s="138"/>
      <c r="B765" s="138"/>
      <c r="C765" s="138"/>
      <c r="D765" s="138"/>
      <c r="E765" s="138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</row>
    <row r="766" spans="1:19" ht="12.75">
      <c r="A766" s="138"/>
      <c r="B766" s="138"/>
      <c r="C766" s="138"/>
      <c r="D766" s="138"/>
      <c r="E766" s="138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</row>
    <row r="767" spans="1:19" ht="12.75">
      <c r="A767" s="138"/>
      <c r="B767" s="138"/>
      <c r="C767" s="138"/>
      <c r="D767" s="138"/>
      <c r="E767" s="138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</row>
    <row r="768" spans="1:19" ht="12.75">
      <c r="A768" s="138"/>
      <c r="B768" s="138"/>
      <c r="C768" s="138"/>
      <c r="D768" s="138"/>
      <c r="E768" s="138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</row>
    <row r="769" spans="1:19" ht="12.75">
      <c r="A769" s="138"/>
      <c r="B769" s="138"/>
      <c r="C769" s="138"/>
      <c r="D769" s="138"/>
      <c r="E769" s="138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</row>
    <row r="770" spans="1:19" ht="12.75">
      <c r="A770" s="138"/>
      <c r="B770" s="138"/>
      <c r="C770" s="138"/>
      <c r="D770" s="138"/>
      <c r="E770" s="138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</row>
    <row r="771" spans="1:19" ht="12.75">
      <c r="A771" s="138"/>
      <c r="B771" s="138"/>
      <c r="C771" s="138"/>
      <c r="D771" s="138"/>
      <c r="E771" s="138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</row>
    <row r="772" spans="1:19" ht="12.75">
      <c r="A772" s="138"/>
      <c r="B772" s="138"/>
      <c r="C772" s="138"/>
      <c r="D772" s="138"/>
      <c r="E772" s="138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</row>
    <row r="773" spans="1:19" ht="12.75">
      <c r="A773" s="138"/>
      <c r="B773" s="138"/>
      <c r="C773" s="138"/>
      <c r="D773" s="138"/>
      <c r="E773" s="138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</row>
    <row r="774" spans="1:19" ht="12.75">
      <c r="A774" s="138"/>
      <c r="B774" s="138"/>
      <c r="C774" s="138"/>
      <c r="D774" s="138"/>
      <c r="E774" s="138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</row>
    <row r="775" spans="1:19" ht="12.75">
      <c r="A775" s="138"/>
      <c r="B775" s="138"/>
      <c r="C775" s="138"/>
      <c r="D775" s="138"/>
      <c r="E775" s="138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</row>
    <row r="776" spans="1:19" ht="12.75">
      <c r="A776" s="138"/>
      <c r="B776" s="138"/>
      <c r="C776" s="138"/>
      <c r="D776" s="138"/>
      <c r="E776" s="138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</row>
    <row r="777" spans="1:19" ht="12.75">
      <c r="A777" s="138"/>
      <c r="B777" s="138"/>
      <c r="C777" s="138"/>
      <c r="D777" s="138"/>
      <c r="E777" s="138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</row>
    <row r="778" spans="1:19" ht="12.75">
      <c r="A778" s="138"/>
      <c r="B778" s="138"/>
      <c r="C778" s="138"/>
      <c r="D778" s="138"/>
      <c r="E778" s="138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</row>
    <row r="779" spans="1:19" ht="12.75">
      <c r="A779" s="138"/>
      <c r="B779" s="138"/>
      <c r="C779" s="138"/>
      <c r="D779" s="138"/>
      <c r="E779" s="138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</row>
    <row r="780" spans="1:19" ht="12.75">
      <c r="A780" s="138"/>
      <c r="B780" s="138"/>
      <c r="C780" s="138"/>
      <c r="D780" s="138"/>
      <c r="E780" s="138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</row>
    <row r="781" spans="1:19" ht="12.75">
      <c r="A781" s="138"/>
      <c r="B781" s="138"/>
      <c r="C781" s="138"/>
      <c r="D781" s="138"/>
      <c r="E781" s="138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</row>
    <row r="782" spans="1:19" ht="12.75">
      <c r="A782" s="138"/>
      <c r="B782" s="138"/>
      <c r="C782" s="138"/>
      <c r="D782" s="138"/>
      <c r="E782" s="138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</row>
    <row r="783" spans="1:19" ht="12.75">
      <c r="A783" s="138"/>
      <c r="B783" s="138"/>
      <c r="C783" s="138"/>
      <c r="D783" s="138"/>
      <c r="E783" s="138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</row>
    <row r="784" spans="1:19" ht="12.75">
      <c r="A784" s="138"/>
      <c r="B784" s="138"/>
      <c r="C784" s="138"/>
      <c r="D784" s="138"/>
      <c r="E784" s="138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</row>
    <row r="785" spans="1:19" ht="12.75">
      <c r="A785" s="138"/>
      <c r="B785" s="138"/>
      <c r="C785" s="138"/>
      <c r="D785" s="138"/>
      <c r="E785" s="138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</row>
    <row r="786" spans="1:19" ht="12.75">
      <c r="A786" s="138"/>
      <c r="B786" s="138"/>
      <c r="C786" s="138"/>
      <c r="D786" s="138"/>
      <c r="E786" s="138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</row>
    <row r="787" spans="1:19" ht="12.75">
      <c r="A787" s="138"/>
      <c r="B787" s="138"/>
      <c r="C787" s="138"/>
      <c r="D787" s="138"/>
      <c r="E787" s="138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</row>
    <row r="788" spans="1:19" ht="12.75">
      <c r="A788" s="138"/>
      <c r="B788" s="138"/>
      <c r="C788" s="138"/>
      <c r="D788" s="138"/>
      <c r="E788" s="138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</row>
    <row r="789" spans="1:19" ht="12.75">
      <c r="A789" s="138"/>
      <c r="B789" s="138"/>
      <c r="C789" s="138"/>
      <c r="D789" s="138"/>
      <c r="E789" s="138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</row>
    <row r="790" spans="1:19" ht="12.75">
      <c r="A790" s="138"/>
      <c r="B790" s="138"/>
      <c r="C790" s="138"/>
      <c r="D790" s="138"/>
      <c r="E790" s="138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</row>
    <row r="791" spans="1:19" ht="12.75">
      <c r="A791" s="138"/>
      <c r="B791" s="138"/>
      <c r="C791" s="138"/>
      <c r="D791" s="138"/>
      <c r="E791" s="138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</row>
    <row r="792" spans="1:19" ht="12.75">
      <c r="A792" s="138"/>
      <c r="B792" s="138"/>
      <c r="C792" s="138"/>
      <c r="D792" s="138"/>
      <c r="E792" s="138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</row>
    <row r="793" spans="1:19" ht="12.75">
      <c r="A793" s="138"/>
      <c r="B793" s="138"/>
      <c r="C793" s="138"/>
      <c r="D793" s="138"/>
      <c r="E793" s="138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</row>
    <row r="794" spans="1:19" ht="12.75">
      <c r="A794" s="138"/>
      <c r="B794" s="138"/>
      <c r="C794" s="138"/>
      <c r="D794" s="138"/>
      <c r="E794" s="138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</row>
    <row r="795" spans="1:19" ht="12.75">
      <c r="A795" s="138"/>
      <c r="B795" s="138"/>
      <c r="C795" s="138"/>
      <c r="D795" s="138"/>
      <c r="E795" s="138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</row>
    <row r="796" spans="1:19" ht="12.75">
      <c r="A796" s="138"/>
      <c r="B796" s="138"/>
      <c r="C796" s="138"/>
      <c r="D796" s="138"/>
      <c r="E796" s="138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</row>
    <row r="797" spans="1:19" ht="12.75">
      <c r="A797" s="138"/>
      <c r="B797" s="138"/>
      <c r="C797" s="138"/>
      <c r="D797" s="138"/>
      <c r="E797" s="138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</row>
    <row r="798" spans="1:19" ht="12.75">
      <c r="A798" s="138"/>
      <c r="B798" s="138"/>
      <c r="C798" s="138"/>
      <c r="D798" s="138"/>
      <c r="E798" s="138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</row>
    <row r="799" spans="1:19" ht="12.75">
      <c r="A799" s="138"/>
      <c r="B799" s="138"/>
      <c r="C799" s="138"/>
      <c r="D799" s="138"/>
      <c r="E799" s="138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</row>
    <row r="800" spans="1:19" ht="12.75">
      <c r="A800" s="138"/>
      <c r="B800" s="138"/>
      <c r="C800" s="138"/>
      <c r="D800" s="138"/>
      <c r="E800" s="138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</row>
    <row r="801" spans="1:19" ht="12.75">
      <c r="A801" s="138"/>
      <c r="B801" s="138"/>
      <c r="C801" s="138"/>
      <c r="D801" s="138"/>
      <c r="E801" s="138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</row>
    <row r="802" spans="1:19" ht="12.75">
      <c r="A802" s="138"/>
      <c r="B802" s="138"/>
      <c r="C802" s="138"/>
      <c r="D802" s="138"/>
      <c r="E802" s="138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</row>
    <row r="803" spans="1:19" ht="12.75">
      <c r="A803" s="138"/>
      <c r="B803" s="138"/>
      <c r="C803" s="138"/>
      <c r="D803" s="138"/>
      <c r="E803" s="138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</row>
    <row r="804" spans="1:19" ht="12.75">
      <c r="A804" s="138"/>
      <c r="B804" s="138"/>
      <c r="C804" s="138"/>
      <c r="D804" s="138"/>
      <c r="E804" s="138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</row>
    <row r="805" spans="1:19" ht="12.75">
      <c r="A805" s="138"/>
      <c r="B805" s="138"/>
      <c r="C805" s="138"/>
      <c r="D805" s="138"/>
      <c r="E805" s="138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</row>
    <row r="806" spans="1:19" ht="12.75">
      <c r="A806" s="138"/>
      <c r="B806" s="138"/>
      <c r="C806" s="138"/>
      <c r="D806" s="138"/>
      <c r="E806" s="138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</row>
    <row r="807" spans="1:19" ht="12.75">
      <c r="A807" s="138"/>
      <c r="B807" s="138"/>
      <c r="C807" s="138"/>
      <c r="D807" s="138"/>
      <c r="E807" s="138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</row>
    <row r="808" spans="1:19" ht="12.75">
      <c r="A808" s="138"/>
      <c r="B808" s="138"/>
      <c r="C808" s="138"/>
      <c r="D808" s="138"/>
      <c r="E808" s="138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</row>
    <row r="809" spans="1:19" ht="12.75">
      <c r="A809" s="138"/>
      <c r="B809" s="138"/>
      <c r="C809" s="138"/>
      <c r="D809" s="138"/>
      <c r="E809" s="138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</row>
    <row r="810" spans="1:19" ht="12.75">
      <c r="A810" s="138"/>
      <c r="B810" s="138"/>
      <c r="C810" s="138"/>
      <c r="D810" s="138"/>
      <c r="E810" s="138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</row>
    <row r="811" spans="1:19" ht="12.75">
      <c r="A811" s="138"/>
      <c r="B811" s="138"/>
      <c r="C811" s="138"/>
      <c r="D811" s="138"/>
      <c r="E811" s="138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</row>
    <row r="812" spans="1:19" ht="12.75">
      <c r="A812" s="138"/>
      <c r="B812" s="138"/>
      <c r="C812" s="138"/>
      <c r="D812" s="138"/>
      <c r="E812" s="138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</row>
    <row r="813" spans="1:19" ht="12.75">
      <c r="A813" s="138"/>
      <c r="B813" s="138"/>
      <c r="C813" s="138"/>
      <c r="D813" s="138"/>
      <c r="E813" s="138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</row>
    <row r="814" spans="1:19" ht="12.75">
      <c r="A814" s="138"/>
      <c r="B814" s="138"/>
      <c r="C814" s="138"/>
      <c r="D814" s="138"/>
      <c r="E814" s="138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</row>
    <row r="815" spans="1:19" ht="12.75">
      <c r="A815" s="138"/>
      <c r="B815" s="138"/>
      <c r="C815" s="138"/>
      <c r="D815" s="138"/>
      <c r="E815" s="138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</row>
    <row r="816" spans="1:19" ht="12.75">
      <c r="A816" s="138"/>
      <c r="B816" s="138"/>
      <c r="C816" s="138"/>
      <c r="D816" s="138"/>
      <c r="E816" s="138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</row>
    <row r="817" spans="1:19" ht="12.75">
      <c r="A817" s="138"/>
      <c r="B817" s="138"/>
      <c r="C817" s="138"/>
      <c r="D817" s="138"/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</row>
    <row r="818" spans="1:19" ht="12.75">
      <c r="A818" s="138"/>
      <c r="B818" s="138"/>
      <c r="C818" s="138"/>
      <c r="D818" s="138"/>
      <c r="E818" s="138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</row>
    <row r="819" spans="1:19" ht="12.75">
      <c r="A819" s="138"/>
      <c r="B819" s="138"/>
      <c r="C819" s="138"/>
      <c r="D819" s="138"/>
      <c r="E819" s="138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</row>
    <row r="820" spans="1:19" ht="12.75">
      <c r="A820" s="138"/>
      <c r="B820" s="138"/>
      <c r="C820" s="138"/>
      <c r="D820" s="138"/>
      <c r="E820" s="138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</row>
    <row r="821" spans="1:19" ht="12.75">
      <c r="A821" s="138"/>
      <c r="B821" s="138"/>
      <c r="C821" s="138"/>
      <c r="D821" s="138"/>
      <c r="E821" s="138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</row>
    <row r="822" spans="1:19" ht="12.75">
      <c r="A822" s="138"/>
      <c r="B822" s="138"/>
      <c r="C822" s="138"/>
      <c r="D822" s="138"/>
      <c r="E822" s="138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</row>
    <row r="823" spans="1:19" ht="12.75">
      <c r="A823" s="138"/>
      <c r="B823" s="138"/>
      <c r="C823" s="138"/>
      <c r="D823" s="138"/>
      <c r="E823" s="138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</row>
    <row r="824" spans="1:19" ht="12.75">
      <c r="A824" s="138"/>
      <c r="B824" s="138"/>
      <c r="C824" s="138"/>
      <c r="D824" s="138"/>
      <c r="E824" s="138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</row>
    <row r="825" spans="1:19" ht="12.75">
      <c r="A825" s="138"/>
      <c r="B825" s="138"/>
      <c r="C825" s="138"/>
      <c r="D825" s="138"/>
      <c r="E825" s="138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</row>
    <row r="826" spans="1:19" ht="12.75">
      <c r="A826" s="138"/>
      <c r="B826" s="138"/>
      <c r="C826" s="138"/>
      <c r="D826" s="138"/>
      <c r="E826" s="138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</row>
    <row r="827" spans="1:19" ht="12.75">
      <c r="A827" s="138"/>
      <c r="B827" s="138"/>
      <c r="C827" s="138"/>
      <c r="D827" s="138"/>
      <c r="E827" s="138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</row>
    <row r="828" spans="1:19" ht="12.75">
      <c r="A828" s="138"/>
      <c r="B828" s="138"/>
      <c r="C828" s="138"/>
      <c r="D828" s="138"/>
      <c r="E828" s="138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</row>
    <row r="829" spans="1:19" ht="12.75">
      <c r="A829" s="138"/>
      <c r="B829" s="138"/>
      <c r="C829" s="138"/>
      <c r="D829" s="138"/>
      <c r="E829" s="138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</row>
    <row r="830" spans="1:19" ht="12.75">
      <c r="A830" s="138"/>
      <c r="B830" s="138"/>
      <c r="C830" s="138"/>
      <c r="D830" s="138"/>
      <c r="E830" s="138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</row>
    <row r="831" spans="1:19" ht="12.75">
      <c r="A831" s="138"/>
      <c r="B831" s="138"/>
      <c r="C831" s="138"/>
      <c r="D831" s="138"/>
      <c r="E831" s="138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</row>
    <row r="832" spans="1:19" ht="12.75">
      <c r="A832" s="138"/>
      <c r="B832" s="138"/>
      <c r="C832" s="138"/>
      <c r="D832" s="138"/>
      <c r="E832" s="138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</row>
    <row r="833" spans="1:19" ht="12.75">
      <c r="A833" s="138"/>
      <c r="B833" s="138"/>
      <c r="C833" s="138"/>
      <c r="D833" s="138"/>
      <c r="E833" s="138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</row>
    <row r="834" spans="1:19" ht="12.75">
      <c r="A834" s="138"/>
      <c r="B834" s="138"/>
      <c r="C834" s="138"/>
      <c r="D834" s="138"/>
      <c r="E834" s="138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</row>
    <row r="835" spans="1:19" ht="12.75">
      <c r="A835" s="138"/>
      <c r="B835" s="138"/>
      <c r="C835" s="138"/>
      <c r="D835" s="138"/>
      <c r="E835" s="138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</row>
    <row r="836" spans="1:19" ht="12.75">
      <c r="A836" s="138"/>
      <c r="B836" s="138"/>
      <c r="C836" s="138"/>
      <c r="D836" s="138"/>
      <c r="E836" s="138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</row>
    <row r="837" spans="1:19" ht="12.75">
      <c r="A837" s="138"/>
      <c r="B837" s="138"/>
      <c r="C837" s="138"/>
      <c r="D837" s="138"/>
      <c r="E837" s="138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</row>
    <row r="838" spans="1:19" ht="12.75">
      <c r="A838" s="138"/>
      <c r="B838" s="138"/>
      <c r="C838" s="138"/>
      <c r="D838" s="138"/>
      <c r="E838" s="138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</row>
    <row r="839" spans="1:19" ht="12.75">
      <c r="A839" s="138"/>
      <c r="B839" s="138"/>
      <c r="C839" s="138"/>
      <c r="D839" s="138"/>
      <c r="E839" s="138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</row>
    <row r="840" spans="1:19" ht="12.75">
      <c r="A840" s="138"/>
      <c r="B840" s="138"/>
      <c r="C840" s="138"/>
      <c r="D840" s="138"/>
      <c r="E840" s="138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</row>
    <row r="841" spans="1:19" ht="12.75">
      <c r="A841" s="138"/>
      <c r="B841" s="138"/>
      <c r="C841" s="138"/>
      <c r="D841" s="138"/>
      <c r="E841" s="138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</row>
    <row r="842" spans="1:19" ht="12.75">
      <c r="A842" s="138"/>
      <c r="B842" s="138"/>
      <c r="C842" s="138"/>
      <c r="D842" s="138"/>
      <c r="E842" s="138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</row>
    <row r="843" spans="1:19" ht="12.75">
      <c r="A843" s="138"/>
      <c r="B843" s="138"/>
      <c r="C843" s="138"/>
      <c r="D843" s="138"/>
      <c r="E843" s="138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</row>
    <row r="844" spans="1:19" ht="12.75">
      <c r="A844" s="138"/>
      <c r="B844" s="138"/>
      <c r="C844" s="138"/>
      <c r="D844" s="138"/>
      <c r="E844" s="138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</row>
    <row r="845" spans="1:19" ht="12.75">
      <c r="A845" s="138"/>
      <c r="B845" s="138"/>
      <c r="C845" s="138"/>
      <c r="D845" s="138"/>
      <c r="E845" s="138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</row>
    <row r="846" spans="1:19" ht="12.75">
      <c r="A846" s="138"/>
      <c r="B846" s="138"/>
      <c r="C846" s="138"/>
      <c r="D846" s="138"/>
      <c r="E846" s="138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</row>
    <row r="847" spans="1:19" ht="12.75">
      <c r="A847" s="138"/>
      <c r="B847" s="138"/>
      <c r="C847" s="138"/>
      <c r="D847" s="138"/>
      <c r="E847" s="138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</row>
    <row r="848" spans="1:19" ht="12.75">
      <c r="A848" s="138"/>
      <c r="B848" s="138"/>
      <c r="C848" s="138"/>
      <c r="D848" s="138"/>
      <c r="E848" s="138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</row>
    <row r="849" spans="1:19" ht="12.75">
      <c r="A849" s="138"/>
      <c r="B849" s="138"/>
      <c r="C849" s="138"/>
      <c r="D849" s="138"/>
      <c r="E849" s="138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</row>
    <row r="850" spans="1:19" ht="12.75">
      <c r="A850" s="138"/>
      <c r="B850" s="138"/>
      <c r="C850" s="138"/>
      <c r="D850" s="138"/>
      <c r="E850" s="138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</row>
    <row r="851" spans="1:19" ht="12.75">
      <c r="A851" s="138"/>
      <c r="B851" s="138"/>
      <c r="C851" s="138"/>
      <c r="D851" s="138"/>
      <c r="E851" s="138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</row>
    <row r="852" spans="1:19" ht="12.75">
      <c r="A852" s="138"/>
      <c r="B852" s="138"/>
      <c r="C852" s="138"/>
      <c r="D852" s="138"/>
      <c r="E852" s="138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</row>
    <row r="853" spans="1:19" ht="12.75">
      <c r="A853" s="138"/>
      <c r="B853" s="138"/>
      <c r="C853" s="138"/>
      <c r="D853" s="138"/>
      <c r="E853" s="138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</row>
    <row r="854" spans="1:19" ht="12.75">
      <c r="A854" s="138"/>
      <c r="B854" s="138"/>
      <c r="C854" s="138"/>
      <c r="D854" s="138"/>
      <c r="E854" s="138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</row>
    <row r="855" spans="1:19" ht="12.75">
      <c r="A855" s="138"/>
      <c r="B855" s="138"/>
      <c r="C855" s="138"/>
      <c r="D855" s="138"/>
      <c r="E855" s="138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</row>
    <row r="856" spans="1:19" ht="12.75">
      <c r="A856" s="138"/>
      <c r="B856" s="138"/>
      <c r="C856" s="138"/>
      <c r="D856" s="138"/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</row>
  </sheetData>
  <mergeCells count="12">
    <mergeCell ref="A7:A8"/>
    <mergeCell ref="B7:D7"/>
    <mergeCell ref="E7:G7"/>
    <mergeCell ref="H7:J7"/>
    <mergeCell ref="N1:S1"/>
    <mergeCell ref="K7:M7"/>
    <mergeCell ref="N7:P7"/>
    <mergeCell ref="Q7:S7"/>
    <mergeCell ref="A2:S2"/>
    <mergeCell ref="A3:S3"/>
    <mergeCell ref="A4:S4"/>
    <mergeCell ref="A5:S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V44"/>
  <sheetViews>
    <sheetView workbookViewId="0" topLeftCell="A1">
      <selection activeCell="M19" sqref="M19"/>
    </sheetView>
  </sheetViews>
  <sheetFormatPr defaultColWidth="9.140625" defaultRowHeight="12.75"/>
  <cols>
    <col min="1" max="1" width="24.28125" style="8" customWidth="1"/>
    <col min="2" max="4" width="7.421875" style="1" customWidth="1"/>
    <col min="5" max="5" width="7.00390625" style="1" bestFit="1" customWidth="1"/>
    <col min="6" max="22" width="7.421875" style="1" customWidth="1"/>
    <col min="23" max="16384" width="9.140625" style="1" customWidth="1"/>
  </cols>
  <sheetData>
    <row r="1" spans="11:22" ht="15.75">
      <c r="K1" s="310" t="s">
        <v>553</v>
      </c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2" ht="15.75">
      <c r="A2" s="309" t="s">
        <v>931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ht="15.75">
      <c r="A3" s="309" t="s">
        <v>629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ht="15.75">
      <c r="A4" s="309" t="s">
        <v>654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ht="15.75">
      <c r="A5" s="309" t="s">
        <v>932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6" customFormat="1" ht="24.75" customHeight="1">
      <c r="A7" s="322" t="s">
        <v>933</v>
      </c>
      <c r="B7" s="290" t="s">
        <v>554</v>
      </c>
      <c r="C7" s="290"/>
      <c r="D7" s="290"/>
      <c r="E7" s="295" t="s">
        <v>567</v>
      </c>
      <c r="F7" s="296"/>
      <c r="G7" s="297"/>
      <c r="H7" s="295" t="s">
        <v>568</v>
      </c>
      <c r="I7" s="296"/>
      <c r="J7" s="297"/>
      <c r="K7" s="295" t="s">
        <v>569</v>
      </c>
      <c r="L7" s="296"/>
      <c r="M7" s="297"/>
      <c r="N7" s="295" t="s">
        <v>570</v>
      </c>
      <c r="O7" s="296"/>
      <c r="P7" s="297"/>
      <c r="Q7" s="295" t="s">
        <v>555</v>
      </c>
      <c r="R7" s="296"/>
      <c r="S7" s="297"/>
      <c r="T7" s="290" t="s">
        <v>404</v>
      </c>
      <c r="U7" s="290"/>
      <c r="V7" s="290"/>
    </row>
    <row r="8" spans="1:22" s="16" customFormat="1" ht="36.75" customHeight="1">
      <c r="A8" s="324"/>
      <c r="B8" s="7" t="s">
        <v>74</v>
      </c>
      <c r="C8" s="7" t="s">
        <v>75</v>
      </c>
      <c r="D8" s="7" t="s">
        <v>630</v>
      </c>
      <c r="E8" s="7" t="s">
        <v>74</v>
      </c>
      <c r="F8" s="7" t="s">
        <v>75</v>
      </c>
      <c r="G8" s="7" t="s">
        <v>630</v>
      </c>
      <c r="H8" s="7" t="s">
        <v>74</v>
      </c>
      <c r="I8" s="7" t="s">
        <v>75</v>
      </c>
      <c r="J8" s="7" t="s">
        <v>630</v>
      </c>
      <c r="K8" s="7" t="s">
        <v>74</v>
      </c>
      <c r="L8" s="7" t="s">
        <v>75</v>
      </c>
      <c r="M8" s="7" t="s">
        <v>630</v>
      </c>
      <c r="N8" s="7" t="s">
        <v>74</v>
      </c>
      <c r="O8" s="7" t="s">
        <v>75</v>
      </c>
      <c r="P8" s="7" t="s">
        <v>630</v>
      </c>
      <c r="Q8" s="7" t="s">
        <v>74</v>
      </c>
      <c r="R8" s="7" t="s">
        <v>75</v>
      </c>
      <c r="S8" s="7" t="s">
        <v>630</v>
      </c>
      <c r="T8" s="7" t="s">
        <v>74</v>
      </c>
      <c r="U8" s="7" t="s">
        <v>75</v>
      </c>
      <c r="V8" s="7" t="s">
        <v>630</v>
      </c>
    </row>
    <row r="9" spans="1:22" s="16" customFormat="1" ht="12.75">
      <c r="A9" s="207" t="s">
        <v>136</v>
      </c>
      <c r="B9" s="195"/>
      <c r="C9" s="195"/>
      <c r="D9" s="195"/>
      <c r="E9" s="195"/>
      <c r="F9" s="195"/>
      <c r="G9" s="195"/>
      <c r="H9" s="195"/>
      <c r="I9" s="208">
        <v>550</v>
      </c>
      <c r="J9" s="208">
        <v>1386</v>
      </c>
      <c r="K9" s="195"/>
      <c r="L9" s="195"/>
      <c r="M9" s="256"/>
      <c r="N9" s="195"/>
      <c r="O9" s="195"/>
      <c r="P9" s="256"/>
      <c r="Q9" s="195"/>
      <c r="R9" s="195"/>
      <c r="S9" s="256"/>
      <c r="T9" s="53">
        <f aca="true" t="shared" si="0" ref="T9:T29">B9+E9+H9+K9+N9+Q9</f>
        <v>0</v>
      </c>
      <c r="U9" s="53">
        <f aca="true" t="shared" si="1" ref="U9:V30">C9+F9+I9+L9+O9+R9</f>
        <v>550</v>
      </c>
      <c r="V9" s="53">
        <f t="shared" si="1"/>
        <v>1386</v>
      </c>
    </row>
    <row r="10" spans="1:22" s="16" customFormat="1" ht="15" customHeight="1">
      <c r="A10" s="51" t="s">
        <v>417</v>
      </c>
      <c r="B10" s="52">
        <v>400</v>
      </c>
      <c r="C10" s="52">
        <v>400</v>
      </c>
      <c r="D10" s="52">
        <v>193</v>
      </c>
      <c r="E10" s="52">
        <v>136</v>
      </c>
      <c r="F10" s="52">
        <v>136</v>
      </c>
      <c r="G10" s="52">
        <v>39</v>
      </c>
      <c r="H10" s="52">
        <v>7444</v>
      </c>
      <c r="I10" s="52">
        <v>6894</v>
      </c>
      <c r="J10" s="52">
        <v>3731</v>
      </c>
      <c r="K10" s="52"/>
      <c r="L10" s="52"/>
      <c r="M10" s="254"/>
      <c r="N10" s="52"/>
      <c r="O10" s="52"/>
      <c r="P10" s="254"/>
      <c r="Q10" s="52"/>
      <c r="R10" s="52"/>
      <c r="S10" s="254"/>
      <c r="T10" s="53">
        <f t="shared" si="0"/>
        <v>7980</v>
      </c>
      <c r="U10" s="53">
        <f t="shared" si="1"/>
        <v>7430</v>
      </c>
      <c r="V10" s="53">
        <f t="shared" si="1"/>
        <v>3963</v>
      </c>
    </row>
    <row r="11" spans="1:22" s="16" customFormat="1" ht="15" customHeight="1">
      <c r="A11" s="51" t="s">
        <v>556</v>
      </c>
      <c r="B11" s="52"/>
      <c r="C11" s="52"/>
      <c r="D11" s="254"/>
      <c r="E11" s="52"/>
      <c r="F11" s="52"/>
      <c r="G11" s="254"/>
      <c r="H11" s="52">
        <v>103</v>
      </c>
      <c r="I11" s="52">
        <v>103</v>
      </c>
      <c r="J11" s="52">
        <v>21</v>
      </c>
      <c r="K11" s="52"/>
      <c r="L11" s="52"/>
      <c r="M11" s="254"/>
      <c r="N11" s="52"/>
      <c r="O11" s="52"/>
      <c r="P11" s="254"/>
      <c r="Q11" s="52"/>
      <c r="R11" s="52"/>
      <c r="S11" s="254"/>
      <c r="T11" s="53">
        <f t="shared" si="0"/>
        <v>103</v>
      </c>
      <c r="U11" s="53">
        <f t="shared" si="1"/>
        <v>103</v>
      </c>
      <c r="V11" s="53">
        <f t="shared" si="1"/>
        <v>21</v>
      </c>
    </row>
    <row r="12" spans="1:22" s="16" customFormat="1" ht="15" customHeight="1">
      <c r="A12" s="51" t="s">
        <v>952</v>
      </c>
      <c r="B12" s="52"/>
      <c r="C12" s="52"/>
      <c r="D12" s="254"/>
      <c r="E12" s="52"/>
      <c r="F12" s="52"/>
      <c r="G12" s="254"/>
      <c r="H12" s="52">
        <v>5434</v>
      </c>
      <c r="I12" s="52">
        <v>5434</v>
      </c>
      <c r="J12" s="52">
        <v>1134</v>
      </c>
      <c r="K12" s="52"/>
      <c r="L12" s="52"/>
      <c r="M12" s="254"/>
      <c r="N12" s="52"/>
      <c r="O12" s="52"/>
      <c r="P12" s="254"/>
      <c r="Q12" s="52"/>
      <c r="R12" s="52"/>
      <c r="S12" s="254"/>
      <c r="T12" s="53">
        <f t="shared" si="0"/>
        <v>5434</v>
      </c>
      <c r="U12" s="53">
        <f t="shared" si="1"/>
        <v>5434</v>
      </c>
      <c r="V12" s="53">
        <f t="shared" si="1"/>
        <v>1134</v>
      </c>
    </row>
    <row r="13" spans="1:22" s="16" customFormat="1" ht="15" customHeight="1">
      <c r="A13" s="51" t="s">
        <v>557</v>
      </c>
      <c r="B13" s="52"/>
      <c r="C13" s="52"/>
      <c r="D13" s="254"/>
      <c r="E13" s="52"/>
      <c r="F13" s="52"/>
      <c r="G13" s="254"/>
      <c r="H13" s="52">
        <v>13800</v>
      </c>
      <c r="I13" s="52">
        <v>13800</v>
      </c>
      <c r="J13" s="52">
        <v>9581</v>
      </c>
      <c r="K13" s="52"/>
      <c r="L13" s="52"/>
      <c r="M13" s="254"/>
      <c r="N13" s="52"/>
      <c r="O13" s="52"/>
      <c r="P13" s="254"/>
      <c r="Q13" s="52"/>
      <c r="R13" s="52"/>
      <c r="S13" s="254"/>
      <c r="T13" s="53">
        <f t="shared" si="0"/>
        <v>13800</v>
      </c>
      <c r="U13" s="53">
        <f t="shared" si="1"/>
        <v>13800</v>
      </c>
      <c r="V13" s="53">
        <f t="shared" si="1"/>
        <v>9581</v>
      </c>
    </row>
    <row r="14" spans="1:22" s="16" customFormat="1" ht="15" customHeight="1">
      <c r="A14" s="51" t="s">
        <v>419</v>
      </c>
      <c r="B14" s="52"/>
      <c r="C14" s="52"/>
      <c r="D14" s="254"/>
      <c r="E14" s="52"/>
      <c r="F14" s="52"/>
      <c r="G14" s="254"/>
      <c r="H14" s="52">
        <v>9700</v>
      </c>
      <c r="I14" s="52">
        <v>15728</v>
      </c>
      <c r="J14" s="52">
        <v>8898</v>
      </c>
      <c r="K14" s="52"/>
      <c r="L14" s="52"/>
      <c r="M14" s="254"/>
      <c r="N14" s="52"/>
      <c r="O14" s="52">
        <v>32000</v>
      </c>
      <c r="P14" s="260">
        <v>29000</v>
      </c>
      <c r="Q14" s="52"/>
      <c r="R14" s="52"/>
      <c r="S14" s="254"/>
      <c r="T14" s="53">
        <f t="shared" si="0"/>
        <v>9700</v>
      </c>
      <c r="U14" s="53">
        <f t="shared" si="1"/>
        <v>47728</v>
      </c>
      <c r="V14" s="53">
        <f t="shared" si="1"/>
        <v>37898</v>
      </c>
    </row>
    <row r="15" spans="1:22" s="16" customFormat="1" ht="15" customHeight="1">
      <c r="A15" s="51" t="s">
        <v>558</v>
      </c>
      <c r="B15" s="52"/>
      <c r="C15" s="52"/>
      <c r="D15" s="254"/>
      <c r="E15" s="52"/>
      <c r="F15" s="52"/>
      <c r="G15" s="254"/>
      <c r="H15" s="52">
        <v>19132</v>
      </c>
      <c r="I15" s="52">
        <v>19132</v>
      </c>
      <c r="J15" s="52">
        <v>6031</v>
      </c>
      <c r="K15" s="52"/>
      <c r="L15" s="52"/>
      <c r="M15" s="254"/>
      <c r="N15" s="52"/>
      <c r="O15" s="52"/>
      <c r="P15" s="254"/>
      <c r="Q15" s="52"/>
      <c r="R15" s="52"/>
      <c r="S15" s="254"/>
      <c r="T15" s="53">
        <f t="shared" si="0"/>
        <v>19132</v>
      </c>
      <c r="U15" s="53">
        <f t="shared" si="1"/>
        <v>19132</v>
      </c>
      <c r="V15" s="53">
        <f t="shared" si="1"/>
        <v>6031</v>
      </c>
    </row>
    <row r="16" spans="1:22" s="16" customFormat="1" ht="15" customHeight="1">
      <c r="A16" s="51" t="s">
        <v>559</v>
      </c>
      <c r="B16" s="52"/>
      <c r="C16" s="52"/>
      <c r="D16" s="254"/>
      <c r="E16" s="52"/>
      <c r="F16" s="52"/>
      <c r="G16" s="254"/>
      <c r="H16" s="52"/>
      <c r="I16" s="52"/>
      <c r="J16" s="254"/>
      <c r="K16" s="52"/>
      <c r="L16" s="52"/>
      <c r="M16" s="254"/>
      <c r="N16" s="52"/>
      <c r="O16" s="52"/>
      <c r="P16" s="254"/>
      <c r="Q16" s="52"/>
      <c r="R16" s="52"/>
      <c r="S16" s="254"/>
      <c r="T16" s="53">
        <f t="shared" si="0"/>
        <v>0</v>
      </c>
      <c r="U16" s="53">
        <f t="shared" si="1"/>
        <v>0</v>
      </c>
      <c r="V16" s="53">
        <f t="shared" si="1"/>
        <v>0</v>
      </c>
    </row>
    <row r="17" spans="1:22" s="16" customFormat="1" ht="15" customHeight="1">
      <c r="A17" s="51" t="s">
        <v>560</v>
      </c>
      <c r="B17" s="52">
        <v>7007</v>
      </c>
      <c r="C17" s="52">
        <v>7007</v>
      </c>
      <c r="D17" s="52">
        <v>6313</v>
      </c>
      <c r="E17" s="52">
        <v>2027</v>
      </c>
      <c r="F17" s="52">
        <v>2027</v>
      </c>
      <c r="G17" s="52">
        <v>1720</v>
      </c>
      <c r="H17" s="52">
        <v>208</v>
      </c>
      <c r="I17" s="52">
        <v>208</v>
      </c>
      <c r="J17" s="52">
        <v>83</v>
      </c>
      <c r="K17" s="52"/>
      <c r="L17" s="52"/>
      <c r="M17" s="254"/>
      <c r="N17" s="52"/>
      <c r="O17" s="52"/>
      <c r="P17" s="254"/>
      <c r="Q17" s="52"/>
      <c r="R17" s="52"/>
      <c r="S17" s="254"/>
      <c r="T17" s="53">
        <f t="shared" si="0"/>
        <v>9242</v>
      </c>
      <c r="U17" s="53">
        <f t="shared" si="1"/>
        <v>9242</v>
      </c>
      <c r="V17" s="53">
        <f t="shared" si="1"/>
        <v>8116</v>
      </c>
    </row>
    <row r="18" spans="1:22" s="16" customFormat="1" ht="15" customHeight="1">
      <c r="A18" s="51" t="s">
        <v>561</v>
      </c>
      <c r="B18" s="52">
        <v>31487</v>
      </c>
      <c r="C18" s="52">
        <v>31487</v>
      </c>
      <c r="D18" s="52">
        <v>23005</v>
      </c>
      <c r="E18" s="52">
        <v>8912</v>
      </c>
      <c r="F18" s="52">
        <v>8912</v>
      </c>
      <c r="G18" s="52">
        <v>6033</v>
      </c>
      <c r="H18" s="52">
        <v>4024</v>
      </c>
      <c r="I18" s="52">
        <v>4024</v>
      </c>
      <c r="J18" s="52">
        <v>2401</v>
      </c>
      <c r="K18" s="52"/>
      <c r="L18" s="52"/>
      <c r="M18" s="254"/>
      <c r="N18" s="52"/>
      <c r="O18" s="52"/>
      <c r="P18" s="254"/>
      <c r="Q18" s="52"/>
      <c r="R18" s="52"/>
      <c r="S18" s="254"/>
      <c r="T18" s="53">
        <f t="shared" si="0"/>
        <v>44423</v>
      </c>
      <c r="U18" s="53">
        <f t="shared" si="1"/>
        <v>44423</v>
      </c>
      <c r="V18" s="53">
        <f t="shared" si="1"/>
        <v>31439</v>
      </c>
    </row>
    <row r="19" spans="1:22" s="44" customFormat="1" ht="15" customHeight="1">
      <c r="A19" s="55" t="s">
        <v>562</v>
      </c>
      <c r="B19" s="56">
        <f>SUM(B17:B18)</f>
        <v>38494</v>
      </c>
      <c r="C19" s="56">
        <f aca="true" t="shared" si="2" ref="C19:S19">SUM(C17:C18)</f>
        <v>38494</v>
      </c>
      <c r="D19" s="56">
        <v>29318</v>
      </c>
      <c r="E19" s="56">
        <f t="shared" si="2"/>
        <v>10939</v>
      </c>
      <c r="F19" s="56">
        <f t="shared" si="2"/>
        <v>10939</v>
      </c>
      <c r="G19" s="56">
        <v>7753</v>
      </c>
      <c r="H19" s="56">
        <f t="shared" si="2"/>
        <v>4232</v>
      </c>
      <c r="I19" s="56">
        <f t="shared" si="2"/>
        <v>4232</v>
      </c>
      <c r="J19" s="56">
        <v>2484</v>
      </c>
      <c r="K19" s="56">
        <f t="shared" si="2"/>
        <v>0</v>
      </c>
      <c r="L19" s="56">
        <f t="shared" si="2"/>
        <v>0</v>
      </c>
      <c r="M19" s="56">
        <f t="shared" si="2"/>
        <v>0</v>
      </c>
      <c r="N19" s="56">
        <f t="shared" si="2"/>
        <v>0</v>
      </c>
      <c r="O19" s="56">
        <f t="shared" si="2"/>
        <v>0</v>
      </c>
      <c r="P19" s="56">
        <f t="shared" si="2"/>
        <v>0</v>
      </c>
      <c r="Q19" s="56">
        <f t="shared" si="2"/>
        <v>0</v>
      </c>
      <c r="R19" s="56">
        <f t="shared" si="2"/>
        <v>0</v>
      </c>
      <c r="S19" s="56">
        <f t="shared" si="2"/>
        <v>0</v>
      </c>
      <c r="T19" s="53">
        <f t="shared" si="0"/>
        <v>53665</v>
      </c>
      <c r="U19" s="53">
        <f t="shared" si="1"/>
        <v>53665</v>
      </c>
      <c r="V19" s="53">
        <f t="shared" si="1"/>
        <v>39555</v>
      </c>
    </row>
    <row r="20" spans="1:22" s="16" customFormat="1" ht="15" customHeight="1">
      <c r="A20" s="51" t="s">
        <v>422</v>
      </c>
      <c r="B20" s="52">
        <v>193548</v>
      </c>
      <c r="C20" s="52">
        <v>203161</v>
      </c>
      <c r="D20" s="52">
        <v>137092</v>
      </c>
      <c r="E20" s="52">
        <v>56189</v>
      </c>
      <c r="F20" s="52">
        <v>59237</v>
      </c>
      <c r="G20" s="52">
        <v>36189</v>
      </c>
      <c r="H20" s="52">
        <v>141703</v>
      </c>
      <c r="I20" s="52">
        <v>150096</v>
      </c>
      <c r="J20" s="52">
        <v>75662</v>
      </c>
      <c r="K20" s="52">
        <v>51431</v>
      </c>
      <c r="L20" s="52">
        <v>50991</v>
      </c>
      <c r="M20" s="52">
        <v>46738</v>
      </c>
      <c r="N20" s="52">
        <v>77955</v>
      </c>
      <c r="O20" s="52">
        <v>13521</v>
      </c>
      <c r="P20" s="52">
        <v>10341</v>
      </c>
      <c r="Q20" s="52"/>
      <c r="R20" s="52"/>
      <c r="S20" s="254"/>
      <c r="T20" s="53">
        <f t="shared" si="0"/>
        <v>520826</v>
      </c>
      <c r="U20" s="53">
        <f t="shared" si="1"/>
        <v>477006</v>
      </c>
      <c r="V20" s="53">
        <f t="shared" si="1"/>
        <v>306022</v>
      </c>
    </row>
    <row r="21" spans="1:22" s="16" customFormat="1" ht="15" customHeight="1">
      <c r="A21" s="51" t="s">
        <v>135</v>
      </c>
      <c r="B21" s="52"/>
      <c r="C21" s="52">
        <v>628</v>
      </c>
      <c r="D21" s="52">
        <v>628</v>
      </c>
      <c r="E21" s="52"/>
      <c r="F21" s="52">
        <v>161</v>
      </c>
      <c r="G21" s="52">
        <v>161</v>
      </c>
      <c r="H21" s="52"/>
      <c r="I21" s="52">
        <v>598</v>
      </c>
      <c r="J21" s="52">
        <v>598</v>
      </c>
      <c r="K21" s="52"/>
      <c r="L21" s="52"/>
      <c r="M21" s="254"/>
      <c r="N21" s="52"/>
      <c r="O21" s="52"/>
      <c r="P21" s="254"/>
      <c r="Q21" s="52"/>
      <c r="R21" s="52"/>
      <c r="S21" s="254"/>
      <c r="T21" s="53">
        <f t="shared" si="0"/>
        <v>0</v>
      </c>
      <c r="U21" s="53">
        <f t="shared" si="1"/>
        <v>1387</v>
      </c>
      <c r="V21" s="53">
        <f t="shared" si="1"/>
        <v>1387</v>
      </c>
    </row>
    <row r="22" spans="1:22" s="16" customFormat="1" ht="15" customHeight="1">
      <c r="A22" s="51" t="s">
        <v>423</v>
      </c>
      <c r="B22" s="52">
        <v>9846</v>
      </c>
      <c r="C22" s="52">
        <v>9846</v>
      </c>
      <c r="D22" s="52">
        <v>7556</v>
      </c>
      <c r="E22" s="52">
        <v>2774</v>
      </c>
      <c r="F22" s="52">
        <v>2774</v>
      </c>
      <c r="G22" s="52">
        <v>2013</v>
      </c>
      <c r="H22" s="52">
        <v>230</v>
      </c>
      <c r="I22" s="52">
        <v>230</v>
      </c>
      <c r="J22" s="52">
        <v>46</v>
      </c>
      <c r="K22" s="52"/>
      <c r="L22" s="52"/>
      <c r="M22" s="254"/>
      <c r="N22" s="52"/>
      <c r="O22" s="52"/>
      <c r="P22" s="254"/>
      <c r="Q22" s="52"/>
      <c r="R22" s="52"/>
      <c r="S22" s="254"/>
      <c r="T22" s="53">
        <f t="shared" si="0"/>
        <v>12850</v>
      </c>
      <c r="U22" s="53">
        <f t="shared" si="1"/>
        <v>12850</v>
      </c>
      <c r="V22" s="53">
        <f t="shared" si="1"/>
        <v>9615</v>
      </c>
    </row>
    <row r="23" spans="1:22" s="16" customFormat="1" ht="15" customHeight="1">
      <c r="A23" s="51" t="s">
        <v>424</v>
      </c>
      <c r="B23" s="52">
        <v>13592</v>
      </c>
      <c r="C23" s="52">
        <v>13592</v>
      </c>
      <c r="D23" s="52">
        <v>8709</v>
      </c>
      <c r="E23" s="52">
        <v>3804</v>
      </c>
      <c r="F23" s="52">
        <v>3804</v>
      </c>
      <c r="G23" s="52">
        <v>2297</v>
      </c>
      <c r="H23" s="52">
        <v>556</v>
      </c>
      <c r="I23" s="52">
        <v>556</v>
      </c>
      <c r="J23" s="52">
        <v>182</v>
      </c>
      <c r="K23" s="52"/>
      <c r="L23" s="52"/>
      <c r="M23" s="254"/>
      <c r="N23" s="52"/>
      <c r="O23" s="52"/>
      <c r="P23" s="254"/>
      <c r="Q23" s="52"/>
      <c r="R23" s="52"/>
      <c r="S23" s="254"/>
      <c r="T23" s="53">
        <f t="shared" si="0"/>
        <v>17952</v>
      </c>
      <c r="U23" s="53">
        <f t="shared" si="1"/>
        <v>17952</v>
      </c>
      <c r="V23" s="53">
        <f t="shared" si="1"/>
        <v>11188</v>
      </c>
    </row>
    <row r="24" spans="1:22" s="16" customFormat="1" ht="15" customHeight="1">
      <c r="A24" s="51" t="s">
        <v>563</v>
      </c>
      <c r="B24" s="52">
        <v>1124</v>
      </c>
      <c r="C24" s="52">
        <v>1124</v>
      </c>
      <c r="D24" s="52">
        <v>693</v>
      </c>
      <c r="E24" s="52">
        <v>276</v>
      </c>
      <c r="F24" s="52">
        <v>276</v>
      </c>
      <c r="G24" s="52">
        <v>186</v>
      </c>
      <c r="H24" s="52">
        <v>12216</v>
      </c>
      <c r="I24" s="52">
        <v>12216</v>
      </c>
      <c r="J24" s="52">
        <v>5645</v>
      </c>
      <c r="K24" s="52"/>
      <c r="L24" s="52"/>
      <c r="M24" s="254"/>
      <c r="N24" s="52"/>
      <c r="O24" s="52"/>
      <c r="P24" s="254"/>
      <c r="Q24" s="52"/>
      <c r="R24" s="52"/>
      <c r="S24" s="254"/>
      <c r="T24" s="53">
        <f t="shared" si="0"/>
        <v>13616</v>
      </c>
      <c r="U24" s="53">
        <f t="shared" si="1"/>
        <v>13616</v>
      </c>
      <c r="V24" s="53">
        <f t="shared" si="1"/>
        <v>6524</v>
      </c>
    </row>
    <row r="25" spans="1:22" s="16" customFormat="1" ht="15" customHeight="1">
      <c r="A25" s="51" t="s">
        <v>564</v>
      </c>
      <c r="B25" s="52"/>
      <c r="C25" s="52"/>
      <c r="D25" s="52"/>
      <c r="E25" s="52"/>
      <c r="F25" s="52"/>
      <c r="G25" s="52"/>
      <c r="H25" s="52">
        <v>16800</v>
      </c>
      <c r="I25" s="52">
        <v>16800</v>
      </c>
      <c r="J25" s="52">
        <v>12054</v>
      </c>
      <c r="K25" s="52"/>
      <c r="L25" s="52"/>
      <c r="M25" s="254"/>
      <c r="N25" s="52"/>
      <c r="O25" s="52"/>
      <c r="P25" s="254"/>
      <c r="Q25" s="52"/>
      <c r="R25" s="52"/>
      <c r="S25" s="254"/>
      <c r="T25" s="53">
        <f t="shared" si="0"/>
        <v>16800</v>
      </c>
      <c r="U25" s="53">
        <f t="shared" si="1"/>
        <v>16800</v>
      </c>
      <c r="V25" s="53">
        <f t="shared" si="1"/>
        <v>12054</v>
      </c>
    </row>
    <row r="26" spans="1:22" s="16" customFormat="1" ht="15" customHeight="1">
      <c r="A26" s="51" t="s">
        <v>92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>
        <v>514</v>
      </c>
      <c r="M26" s="52">
        <v>404</v>
      </c>
      <c r="N26" s="52"/>
      <c r="O26" s="52"/>
      <c r="P26" s="254"/>
      <c r="Q26" s="52"/>
      <c r="R26" s="52"/>
      <c r="S26" s="254"/>
      <c r="T26" s="53">
        <f t="shared" si="0"/>
        <v>0</v>
      </c>
      <c r="U26" s="53">
        <f t="shared" si="1"/>
        <v>514</v>
      </c>
      <c r="V26" s="53">
        <f t="shared" si="1"/>
        <v>404</v>
      </c>
    </row>
    <row r="27" spans="1:22" s="16" customFormat="1" ht="15" customHeight="1">
      <c r="A27" s="51" t="s">
        <v>137</v>
      </c>
      <c r="B27" s="52"/>
      <c r="C27" s="52"/>
      <c r="D27" s="52"/>
      <c r="E27" s="52"/>
      <c r="F27" s="52"/>
      <c r="G27" s="52"/>
      <c r="H27" s="52"/>
      <c r="I27" s="52">
        <v>2630</v>
      </c>
      <c r="J27" s="52">
        <v>2663</v>
      </c>
      <c r="K27" s="52"/>
      <c r="L27" s="52"/>
      <c r="M27" s="254"/>
      <c r="N27" s="52"/>
      <c r="O27" s="52"/>
      <c r="P27" s="254"/>
      <c r="Q27" s="52"/>
      <c r="R27" s="52"/>
      <c r="S27" s="254"/>
      <c r="T27" s="53">
        <f t="shared" si="0"/>
        <v>0</v>
      </c>
      <c r="U27" s="53">
        <f t="shared" si="1"/>
        <v>2630</v>
      </c>
      <c r="V27" s="53">
        <f t="shared" si="1"/>
        <v>2663</v>
      </c>
    </row>
    <row r="28" spans="1:22" s="16" customFormat="1" ht="15" customHeight="1">
      <c r="A28" s="51" t="s">
        <v>138</v>
      </c>
      <c r="B28" s="52"/>
      <c r="C28" s="52"/>
      <c r="D28" s="52"/>
      <c r="E28" s="52"/>
      <c r="F28" s="52"/>
      <c r="G28" s="52"/>
      <c r="H28" s="52"/>
      <c r="I28" s="52">
        <v>99</v>
      </c>
      <c r="J28" s="52">
        <v>100</v>
      </c>
      <c r="K28" s="52"/>
      <c r="L28" s="52"/>
      <c r="M28" s="254"/>
      <c r="N28" s="52"/>
      <c r="O28" s="52"/>
      <c r="P28" s="254"/>
      <c r="Q28" s="52"/>
      <c r="R28" s="52"/>
      <c r="S28" s="254"/>
      <c r="T28" s="53">
        <f t="shared" si="0"/>
        <v>0</v>
      </c>
      <c r="U28" s="53">
        <f t="shared" si="1"/>
        <v>99</v>
      </c>
      <c r="V28" s="53">
        <f t="shared" si="1"/>
        <v>100</v>
      </c>
    </row>
    <row r="29" spans="1:22" s="16" customFormat="1" ht="15" customHeight="1">
      <c r="A29" s="51" t="s">
        <v>311</v>
      </c>
      <c r="B29" s="52"/>
      <c r="C29" s="52"/>
      <c r="D29" s="52"/>
      <c r="E29" s="52"/>
      <c r="F29" s="52"/>
      <c r="G29" s="52"/>
      <c r="H29" s="52"/>
      <c r="I29" s="52"/>
      <c r="J29" s="52">
        <v>140</v>
      </c>
      <c r="K29" s="52"/>
      <c r="L29" s="52"/>
      <c r="M29" s="254"/>
      <c r="N29" s="52"/>
      <c r="O29" s="52"/>
      <c r="P29" s="254"/>
      <c r="Q29" s="52"/>
      <c r="R29" s="52"/>
      <c r="S29" s="254"/>
      <c r="T29" s="53">
        <f t="shared" si="0"/>
        <v>0</v>
      </c>
      <c r="U29" s="53">
        <f t="shared" si="1"/>
        <v>0</v>
      </c>
      <c r="V29" s="53">
        <f t="shared" si="1"/>
        <v>140</v>
      </c>
    </row>
    <row r="30" spans="1:22" s="16" customFormat="1" ht="15" customHeight="1">
      <c r="A30" s="51" t="s">
        <v>982</v>
      </c>
      <c r="B30" s="52"/>
      <c r="C30" s="52"/>
      <c r="D30" s="52"/>
      <c r="E30" s="52"/>
      <c r="F30" s="52"/>
      <c r="G30" s="52"/>
      <c r="H30" s="52">
        <v>40</v>
      </c>
      <c r="I30" s="52">
        <v>40</v>
      </c>
      <c r="J30" s="52"/>
      <c r="K30" s="52"/>
      <c r="L30" s="52"/>
      <c r="M30" s="254"/>
      <c r="N30" s="52"/>
      <c r="O30" s="52"/>
      <c r="P30" s="254"/>
      <c r="Q30" s="52"/>
      <c r="R30" s="52"/>
      <c r="S30" s="254"/>
      <c r="T30" s="53">
        <f aca="true" t="shared" si="3" ref="T30:T42">B30+E30+H30+K30+N30+Q30</f>
        <v>40</v>
      </c>
      <c r="U30" s="53">
        <f t="shared" si="1"/>
        <v>40</v>
      </c>
      <c r="V30" s="53">
        <f t="shared" si="1"/>
        <v>0</v>
      </c>
    </row>
    <row r="31" spans="1:22" s="16" customFormat="1" ht="15" customHeight="1">
      <c r="A31" s="51" t="s">
        <v>565</v>
      </c>
      <c r="B31" s="52">
        <v>1571</v>
      </c>
      <c r="C31" s="52">
        <v>1571</v>
      </c>
      <c r="D31" s="52">
        <v>1233</v>
      </c>
      <c r="E31" s="52">
        <v>481</v>
      </c>
      <c r="F31" s="52">
        <v>481</v>
      </c>
      <c r="G31" s="52">
        <v>351</v>
      </c>
      <c r="H31" s="52"/>
      <c r="I31" s="52"/>
      <c r="J31" s="52">
        <v>6</v>
      </c>
      <c r="K31" s="52"/>
      <c r="L31" s="52"/>
      <c r="M31" s="254"/>
      <c r="N31" s="52"/>
      <c r="O31" s="52"/>
      <c r="P31" s="254"/>
      <c r="Q31" s="52"/>
      <c r="R31" s="52"/>
      <c r="S31" s="254"/>
      <c r="T31" s="53">
        <f t="shared" si="3"/>
        <v>2052</v>
      </c>
      <c r="U31" s="53">
        <f aca="true" t="shared" si="4" ref="U31:V42">C31+F31+I31+L31+O31+R31</f>
        <v>2052</v>
      </c>
      <c r="V31" s="53">
        <f t="shared" si="4"/>
        <v>1590</v>
      </c>
    </row>
    <row r="32" spans="1:22" s="16" customFormat="1" ht="15" customHeight="1">
      <c r="A32" s="241" t="s">
        <v>852</v>
      </c>
      <c r="B32" s="52"/>
      <c r="C32" s="52"/>
      <c r="D32" s="52"/>
      <c r="E32" s="52"/>
      <c r="F32" s="52"/>
      <c r="G32" s="52"/>
      <c r="H32" s="52"/>
      <c r="I32" s="52"/>
      <c r="J32" s="52"/>
      <c r="K32" s="51"/>
      <c r="L32" s="51"/>
      <c r="M32" s="257"/>
      <c r="N32" s="51"/>
      <c r="O32" s="51"/>
      <c r="P32" s="257"/>
      <c r="Q32" s="52">
        <v>900</v>
      </c>
      <c r="R32" s="52">
        <v>900</v>
      </c>
      <c r="S32" s="52">
        <v>768</v>
      </c>
      <c r="T32" s="53">
        <f aca="true" t="shared" si="5" ref="T32:V35">B32+E32+H32+K32+N32+Q32</f>
        <v>900</v>
      </c>
      <c r="U32" s="53">
        <f t="shared" si="5"/>
        <v>900</v>
      </c>
      <c r="V32" s="53">
        <f t="shared" si="5"/>
        <v>768</v>
      </c>
    </row>
    <row r="33" spans="1:22" s="16" customFormat="1" ht="15" customHeight="1">
      <c r="A33" s="241" t="s">
        <v>596</v>
      </c>
      <c r="B33" s="52"/>
      <c r="C33" s="52"/>
      <c r="D33" s="52"/>
      <c r="E33" s="52"/>
      <c r="F33" s="52"/>
      <c r="G33" s="52"/>
      <c r="H33" s="52"/>
      <c r="I33" s="52"/>
      <c r="J33" s="52"/>
      <c r="K33" s="51"/>
      <c r="L33" s="51"/>
      <c r="M33" s="257"/>
      <c r="N33" s="51"/>
      <c r="O33" s="51"/>
      <c r="P33" s="257"/>
      <c r="Q33" s="52">
        <v>120</v>
      </c>
      <c r="R33" s="52">
        <v>120</v>
      </c>
      <c r="S33" s="52"/>
      <c r="T33" s="53">
        <f t="shared" si="5"/>
        <v>120</v>
      </c>
      <c r="U33" s="53">
        <f t="shared" si="5"/>
        <v>120</v>
      </c>
      <c r="V33" s="53">
        <f t="shared" si="5"/>
        <v>0</v>
      </c>
    </row>
    <row r="34" spans="1:22" s="16" customFormat="1" ht="15" customHeight="1">
      <c r="A34" s="32" t="s">
        <v>853</v>
      </c>
      <c r="B34" s="52"/>
      <c r="C34" s="52"/>
      <c r="D34" s="52"/>
      <c r="E34" s="52"/>
      <c r="F34" s="52"/>
      <c r="G34" s="52"/>
      <c r="H34" s="52"/>
      <c r="I34" s="52"/>
      <c r="J34" s="52"/>
      <c r="K34" s="51"/>
      <c r="L34" s="51"/>
      <c r="M34" s="257"/>
      <c r="N34" s="51"/>
      <c r="O34" s="51"/>
      <c r="P34" s="257"/>
      <c r="Q34" s="52">
        <v>720</v>
      </c>
      <c r="R34" s="52">
        <v>720</v>
      </c>
      <c r="S34" s="52"/>
      <c r="T34" s="53">
        <f t="shared" si="5"/>
        <v>720</v>
      </c>
      <c r="U34" s="53">
        <f t="shared" si="5"/>
        <v>720</v>
      </c>
      <c r="V34" s="53">
        <f t="shared" si="5"/>
        <v>0</v>
      </c>
    </row>
    <row r="35" spans="1:22" s="16" customFormat="1" ht="15" customHeight="1">
      <c r="A35" s="32" t="s">
        <v>854</v>
      </c>
      <c r="B35" s="52"/>
      <c r="C35" s="52"/>
      <c r="D35" s="52"/>
      <c r="E35" s="52"/>
      <c r="F35" s="52"/>
      <c r="G35" s="52"/>
      <c r="H35" s="52"/>
      <c r="I35" s="52"/>
      <c r="J35" s="52"/>
      <c r="K35" s="51"/>
      <c r="L35" s="51"/>
      <c r="M35" s="257"/>
      <c r="N35" s="51"/>
      <c r="O35" s="51"/>
      <c r="P35" s="257"/>
      <c r="Q35" s="52">
        <v>2446</v>
      </c>
      <c r="R35" s="52">
        <v>2446</v>
      </c>
      <c r="S35" s="52"/>
      <c r="T35" s="53">
        <f t="shared" si="5"/>
        <v>2446</v>
      </c>
      <c r="U35" s="53">
        <f t="shared" si="5"/>
        <v>2446</v>
      </c>
      <c r="V35" s="53">
        <f t="shared" si="5"/>
        <v>0</v>
      </c>
    </row>
    <row r="36" spans="1:22" s="16" customFormat="1" ht="15" customHeight="1">
      <c r="A36" s="51" t="s">
        <v>243</v>
      </c>
      <c r="B36" s="52"/>
      <c r="C36" s="52"/>
      <c r="D36" s="52"/>
      <c r="E36" s="52">
        <v>1765</v>
      </c>
      <c r="F36" s="52">
        <v>1765</v>
      </c>
      <c r="G36" s="52">
        <v>1174</v>
      </c>
      <c r="H36" s="52">
        <v>120</v>
      </c>
      <c r="I36" s="52">
        <v>120</v>
      </c>
      <c r="J36" s="52"/>
      <c r="K36" s="51"/>
      <c r="L36" s="51"/>
      <c r="M36" s="257"/>
      <c r="N36" s="51"/>
      <c r="O36" s="51"/>
      <c r="P36" s="257"/>
      <c r="Q36" s="52">
        <v>11752</v>
      </c>
      <c r="R36" s="52">
        <v>12368</v>
      </c>
      <c r="S36" s="52">
        <v>8030</v>
      </c>
      <c r="T36" s="53">
        <f t="shared" si="3"/>
        <v>13637</v>
      </c>
      <c r="U36" s="53">
        <f t="shared" si="4"/>
        <v>14253</v>
      </c>
      <c r="V36" s="53">
        <f t="shared" si="4"/>
        <v>9204</v>
      </c>
    </row>
    <row r="37" spans="1:22" s="16" customFormat="1" ht="15" customHeight="1">
      <c r="A37" s="241" t="s">
        <v>850</v>
      </c>
      <c r="B37" s="52"/>
      <c r="C37" s="52"/>
      <c r="D37" s="254"/>
      <c r="E37" s="52"/>
      <c r="F37" s="52"/>
      <c r="G37" s="254"/>
      <c r="H37" s="52"/>
      <c r="I37" s="52"/>
      <c r="J37" s="52"/>
      <c r="K37" s="51"/>
      <c r="L37" s="51"/>
      <c r="M37" s="257"/>
      <c r="N37" s="51"/>
      <c r="O37" s="51"/>
      <c r="P37" s="257"/>
      <c r="Q37" s="52">
        <v>6596</v>
      </c>
      <c r="R37" s="52">
        <v>6776</v>
      </c>
      <c r="S37" s="52">
        <v>4643</v>
      </c>
      <c r="T37" s="53">
        <f t="shared" si="3"/>
        <v>6596</v>
      </c>
      <c r="U37" s="53">
        <f t="shared" si="4"/>
        <v>6776</v>
      </c>
      <c r="V37" s="53">
        <f t="shared" si="4"/>
        <v>4643</v>
      </c>
    </row>
    <row r="38" spans="1:22" s="16" customFormat="1" ht="15" customHeight="1">
      <c r="A38" s="32" t="s">
        <v>851</v>
      </c>
      <c r="B38" s="52"/>
      <c r="C38" s="52"/>
      <c r="D38" s="254"/>
      <c r="E38" s="52"/>
      <c r="F38" s="52"/>
      <c r="G38" s="254"/>
      <c r="H38" s="52"/>
      <c r="I38" s="52"/>
      <c r="J38" s="52"/>
      <c r="K38" s="51"/>
      <c r="L38" s="51"/>
      <c r="M38" s="257"/>
      <c r="N38" s="51"/>
      <c r="O38" s="51"/>
      <c r="P38" s="257"/>
      <c r="Q38" s="52">
        <v>3600</v>
      </c>
      <c r="R38" s="52">
        <v>2984</v>
      </c>
      <c r="S38" s="52">
        <v>2732</v>
      </c>
      <c r="T38" s="53">
        <f t="shared" si="3"/>
        <v>3600</v>
      </c>
      <c r="U38" s="53">
        <f t="shared" si="4"/>
        <v>2984</v>
      </c>
      <c r="V38" s="53">
        <f t="shared" si="4"/>
        <v>2732</v>
      </c>
    </row>
    <row r="39" spans="1:22" s="16" customFormat="1" ht="15" customHeight="1">
      <c r="A39" s="32" t="s">
        <v>855</v>
      </c>
      <c r="B39" s="52"/>
      <c r="C39" s="52"/>
      <c r="D39" s="254"/>
      <c r="E39" s="52"/>
      <c r="F39" s="52"/>
      <c r="G39" s="254"/>
      <c r="H39" s="52"/>
      <c r="I39" s="52"/>
      <c r="J39" s="52"/>
      <c r="K39" s="51"/>
      <c r="L39" s="51"/>
      <c r="M39" s="257"/>
      <c r="N39" s="51"/>
      <c r="O39" s="51"/>
      <c r="P39" s="257"/>
      <c r="Q39" s="52">
        <v>6021</v>
      </c>
      <c r="R39" s="52">
        <v>6021</v>
      </c>
      <c r="S39" s="52">
        <v>4117</v>
      </c>
      <c r="T39" s="53">
        <f t="shared" si="3"/>
        <v>6021</v>
      </c>
      <c r="U39" s="53">
        <f t="shared" si="4"/>
        <v>6021</v>
      </c>
      <c r="V39" s="53">
        <f t="shared" si="4"/>
        <v>4117</v>
      </c>
    </row>
    <row r="40" spans="1:22" s="16" customFormat="1" ht="15" customHeight="1">
      <c r="A40" s="51" t="s">
        <v>856</v>
      </c>
      <c r="B40" s="52"/>
      <c r="C40" s="52"/>
      <c r="D40" s="254"/>
      <c r="E40" s="52"/>
      <c r="F40" s="52"/>
      <c r="G40" s="254"/>
      <c r="H40" s="52"/>
      <c r="I40" s="52"/>
      <c r="J40" s="52"/>
      <c r="K40" s="51"/>
      <c r="L40" s="51"/>
      <c r="M40" s="257"/>
      <c r="N40" s="51"/>
      <c r="O40" s="51"/>
      <c r="P40" s="257"/>
      <c r="Q40" s="52">
        <v>2480</v>
      </c>
      <c r="R40" s="52">
        <v>2480</v>
      </c>
      <c r="S40" s="52">
        <v>1850</v>
      </c>
      <c r="T40" s="53">
        <f t="shared" si="3"/>
        <v>2480</v>
      </c>
      <c r="U40" s="53">
        <f t="shared" si="4"/>
        <v>2480</v>
      </c>
      <c r="V40" s="53">
        <f t="shared" si="4"/>
        <v>1850</v>
      </c>
    </row>
    <row r="41" spans="1:22" s="16" customFormat="1" ht="15" customHeight="1">
      <c r="A41" s="51" t="s">
        <v>566</v>
      </c>
      <c r="B41" s="52"/>
      <c r="C41" s="52"/>
      <c r="D41" s="254"/>
      <c r="E41" s="52"/>
      <c r="F41" s="52"/>
      <c r="G41" s="254"/>
      <c r="H41" s="52">
        <v>10320</v>
      </c>
      <c r="I41" s="52">
        <v>10320</v>
      </c>
      <c r="J41" s="52">
        <v>5283</v>
      </c>
      <c r="K41" s="52"/>
      <c r="L41" s="52"/>
      <c r="M41" s="254"/>
      <c r="N41" s="52"/>
      <c r="O41" s="52"/>
      <c r="P41" s="254"/>
      <c r="Q41" s="52"/>
      <c r="R41" s="52"/>
      <c r="S41" s="52"/>
      <c r="T41" s="53">
        <f t="shared" si="3"/>
        <v>10320</v>
      </c>
      <c r="U41" s="53">
        <f t="shared" si="4"/>
        <v>10320</v>
      </c>
      <c r="V41" s="53">
        <f t="shared" si="4"/>
        <v>5283</v>
      </c>
    </row>
    <row r="42" spans="1:22" s="16" customFormat="1" ht="15" customHeight="1">
      <c r="A42" s="51" t="s">
        <v>857</v>
      </c>
      <c r="B42" s="52"/>
      <c r="C42" s="52"/>
      <c r="D42" s="254"/>
      <c r="E42" s="52"/>
      <c r="F42" s="52"/>
      <c r="G42" s="254"/>
      <c r="H42" s="52"/>
      <c r="I42" s="52"/>
      <c r="J42" s="254"/>
      <c r="K42" s="52"/>
      <c r="L42" s="52"/>
      <c r="M42" s="254"/>
      <c r="N42" s="52"/>
      <c r="O42" s="52">
        <v>32000</v>
      </c>
      <c r="P42" s="52">
        <v>39945</v>
      </c>
      <c r="Q42" s="52"/>
      <c r="R42" s="52"/>
      <c r="S42" s="52"/>
      <c r="T42" s="53">
        <f t="shared" si="3"/>
        <v>0</v>
      </c>
      <c r="U42" s="53">
        <f t="shared" si="4"/>
        <v>32000</v>
      </c>
      <c r="V42" s="53">
        <f t="shared" si="4"/>
        <v>39945</v>
      </c>
    </row>
    <row r="43" spans="1:22" s="16" customFormat="1" ht="15" customHeight="1">
      <c r="A43" s="54" t="s">
        <v>134</v>
      </c>
      <c r="B43" s="53">
        <f aca="true" t="shared" si="6" ref="B43:H43">SUM(B19:B42)+B10+B11+B14+B13+B15+B16+B12+B9</f>
        <v>258575</v>
      </c>
      <c r="C43" s="53">
        <f t="shared" si="6"/>
        <v>268816</v>
      </c>
      <c r="D43" s="53">
        <f t="shared" si="6"/>
        <v>185422</v>
      </c>
      <c r="E43" s="53">
        <f t="shared" si="6"/>
        <v>76364</v>
      </c>
      <c r="F43" s="53">
        <f t="shared" si="6"/>
        <v>79573</v>
      </c>
      <c r="G43" s="53">
        <f t="shared" si="6"/>
        <v>50163</v>
      </c>
      <c r="H43" s="53">
        <f t="shared" si="6"/>
        <v>241830</v>
      </c>
      <c r="I43" s="53">
        <f>SUM(I19:I42)+I10+I11+I14+I13+I15+I16+I12+I9</f>
        <v>259578</v>
      </c>
      <c r="J43" s="53">
        <f aca="true" t="shared" si="7" ref="J43:V43">SUM(J19:J42)+J10+J11+J14+J13+J15+J16+J12+J9</f>
        <v>135645</v>
      </c>
      <c r="K43" s="53">
        <f t="shared" si="7"/>
        <v>51431</v>
      </c>
      <c r="L43" s="53">
        <f t="shared" si="7"/>
        <v>51505</v>
      </c>
      <c r="M43" s="53">
        <f t="shared" si="7"/>
        <v>47142</v>
      </c>
      <c r="N43" s="53">
        <f t="shared" si="7"/>
        <v>77955</v>
      </c>
      <c r="O43" s="53">
        <f t="shared" si="7"/>
        <v>77521</v>
      </c>
      <c r="P43" s="53">
        <f>SUM(P19:P42)+P10+P11+P14+P13+P15+P16+P12+P9</f>
        <v>79286</v>
      </c>
      <c r="Q43" s="53">
        <f t="shared" si="7"/>
        <v>34635</v>
      </c>
      <c r="R43" s="53">
        <f t="shared" si="7"/>
        <v>34815</v>
      </c>
      <c r="S43" s="53">
        <f t="shared" si="7"/>
        <v>22140</v>
      </c>
      <c r="T43" s="53">
        <f t="shared" si="7"/>
        <v>740790</v>
      </c>
      <c r="U43" s="53">
        <f t="shared" si="7"/>
        <v>771808</v>
      </c>
      <c r="V43" s="53">
        <f t="shared" si="7"/>
        <v>519798</v>
      </c>
    </row>
    <row r="44" spans="1:20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9"/>
    </row>
  </sheetData>
  <mergeCells count="13">
    <mergeCell ref="E7:G7"/>
    <mergeCell ref="H7:J7"/>
    <mergeCell ref="K7:M7"/>
    <mergeCell ref="N7:P7"/>
    <mergeCell ref="A7:A8"/>
    <mergeCell ref="B7:D7"/>
    <mergeCell ref="K1:V1"/>
    <mergeCell ref="Q7:S7"/>
    <mergeCell ref="T7:V7"/>
    <mergeCell ref="A2:V2"/>
    <mergeCell ref="A3:V3"/>
    <mergeCell ref="A4:V4"/>
    <mergeCell ref="A5:V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1"/>
  </sheetPr>
  <dimension ref="A1:G68"/>
  <sheetViews>
    <sheetView workbookViewId="0" topLeftCell="A37">
      <selection activeCell="B70" sqref="B70"/>
    </sheetView>
  </sheetViews>
  <sheetFormatPr defaultColWidth="9.140625" defaultRowHeight="12.75"/>
  <cols>
    <col min="1" max="1" width="3.421875" style="0" customWidth="1"/>
    <col min="2" max="2" width="54.8515625" style="213" customWidth="1"/>
    <col min="3" max="3" width="8.7109375" style="0" customWidth="1"/>
  </cols>
  <sheetData>
    <row r="1" spans="1:6" ht="15.75">
      <c r="A1" s="310"/>
      <c r="B1" s="310"/>
      <c r="C1" s="310"/>
      <c r="D1" s="343" t="s">
        <v>142</v>
      </c>
      <c r="E1" s="343"/>
      <c r="F1" s="343"/>
    </row>
    <row r="2" spans="1:3" ht="15.75">
      <c r="A2" s="3"/>
      <c r="B2" s="3"/>
      <c r="C2" s="3"/>
    </row>
    <row r="3" spans="1:6" ht="15.75">
      <c r="A3" s="309" t="s">
        <v>402</v>
      </c>
      <c r="B3" s="309"/>
      <c r="C3" s="309"/>
      <c r="D3" s="309"/>
      <c r="E3" s="309"/>
      <c r="F3" s="309"/>
    </row>
    <row r="4" spans="1:6" ht="15.75">
      <c r="A4" s="309" t="s">
        <v>629</v>
      </c>
      <c r="B4" s="309"/>
      <c r="C4" s="309"/>
      <c r="D4" s="309"/>
      <c r="E4" s="309"/>
      <c r="F4" s="309"/>
    </row>
    <row r="5" spans="1:6" ht="15.75">
      <c r="A5" s="309" t="s">
        <v>139</v>
      </c>
      <c r="B5" s="309"/>
      <c r="C5" s="309"/>
      <c r="D5" s="309"/>
      <c r="E5" s="309"/>
      <c r="F5" s="309"/>
    </row>
    <row r="6" spans="1:6" ht="15.75">
      <c r="A6" s="311" t="s">
        <v>932</v>
      </c>
      <c r="B6" s="311"/>
      <c r="C6" s="311"/>
      <c r="D6" s="311"/>
      <c r="E6" s="311"/>
      <c r="F6" s="311"/>
    </row>
    <row r="7" spans="1:2" ht="11.25" customHeight="1">
      <c r="A7" s="30"/>
      <c r="B7" s="209"/>
    </row>
    <row r="8" spans="1:6" ht="25.5">
      <c r="A8" s="344" t="s">
        <v>933</v>
      </c>
      <c r="B8" s="344"/>
      <c r="C8" s="210" t="s">
        <v>682</v>
      </c>
      <c r="D8" s="210" t="s">
        <v>683</v>
      </c>
      <c r="E8" s="210" t="s">
        <v>630</v>
      </c>
      <c r="F8" s="210" t="s">
        <v>684</v>
      </c>
    </row>
    <row r="9" spans="1:3" ht="15.75">
      <c r="A9" s="22"/>
      <c r="B9" s="214"/>
      <c r="C9" s="211"/>
    </row>
    <row r="10" spans="1:6" ht="14.25">
      <c r="A10" s="345" t="s">
        <v>492</v>
      </c>
      <c r="B10" s="345"/>
      <c r="C10" s="212"/>
      <c r="D10" s="212"/>
      <c r="E10" s="212"/>
      <c r="F10" s="212"/>
    </row>
    <row r="11" spans="1:6" ht="14.25">
      <c r="A11" s="342" t="s">
        <v>493</v>
      </c>
      <c r="B11" s="342"/>
      <c r="C11" s="212"/>
      <c r="D11" s="212"/>
      <c r="E11" s="212"/>
      <c r="F11" s="212"/>
    </row>
    <row r="12" spans="1:6" ht="15">
      <c r="A12" s="14" t="s">
        <v>308</v>
      </c>
      <c r="B12" s="14" t="s">
        <v>267</v>
      </c>
      <c r="C12" s="46"/>
      <c r="D12" s="212"/>
      <c r="E12" s="212"/>
      <c r="F12" s="212"/>
    </row>
    <row r="13" spans="1:6" ht="15.75">
      <c r="A13" s="14"/>
      <c r="B13" s="14" t="s">
        <v>494</v>
      </c>
      <c r="C13" s="46">
        <v>20500</v>
      </c>
      <c r="D13" s="46">
        <v>20500</v>
      </c>
      <c r="E13" s="46">
        <v>18727</v>
      </c>
      <c r="F13" s="233">
        <f>E13/D13*100</f>
        <v>91.35121951219513</v>
      </c>
    </row>
    <row r="14" spans="1:6" ht="15.75">
      <c r="A14" s="14"/>
      <c r="B14" s="14" t="s">
        <v>495</v>
      </c>
      <c r="C14" s="46">
        <v>27000</v>
      </c>
      <c r="D14" s="46">
        <v>27000</v>
      </c>
      <c r="E14" s="46">
        <v>24970</v>
      </c>
      <c r="F14" s="233">
        <f aca="true" t="shared" si="0" ref="F14:F68">E14/D14*100</f>
        <v>92.48148148148148</v>
      </c>
    </row>
    <row r="15" spans="1:6" ht="15.75">
      <c r="A15" s="14" t="s">
        <v>309</v>
      </c>
      <c r="B15" s="14" t="s">
        <v>921</v>
      </c>
      <c r="C15" s="46">
        <v>2000</v>
      </c>
      <c r="D15" s="46">
        <v>2000</v>
      </c>
      <c r="E15" s="46">
        <v>2000</v>
      </c>
      <c r="F15" s="233">
        <f t="shared" si="0"/>
        <v>100</v>
      </c>
    </row>
    <row r="16" spans="1:6" ht="15.75">
      <c r="A16" s="14" t="s">
        <v>317</v>
      </c>
      <c r="B16" s="14" t="s">
        <v>922</v>
      </c>
      <c r="C16" s="46">
        <v>500</v>
      </c>
      <c r="D16" s="46">
        <v>500</v>
      </c>
      <c r="E16" s="46"/>
      <c r="F16" s="233">
        <f t="shared" si="0"/>
        <v>0</v>
      </c>
    </row>
    <row r="17" spans="1:6" ht="15.75">
      <c r="A17" s="14" t="s">
        <v>318</v>
      </c>
      <c r="B17" s="14" t="s">
        <v>1024</v>
      </c>
      <c r="C17" s="46">
        <v>440</v>
      </c>
      <c r="D17" s="46">
        <v>514</v>
      </c>
      <c r="E17" s="46">
        <v>404</v>
      </c>
      <c r="F17" s="233">
        <f t="shared" si="0"/>
        <v>78.59922178988327</v>
      </c>
    </row>
    <row r="18" spans="1:6" ht="15.75">
      <c r="A18" s="14" t="s">
        <v>319</v>
      </c>
      <c r="B18" s="95" t="s">
        <v>261</v>
      </c>
      <c r="C18" s="46">
        <v>991</v>
      </c>
      <c r="D18" s="46">
        <v>991</v>
      </c>
      <c r="E18" s="46">
        <v>991</v>
      </c>
      <c r="F18" s="233">
        <f t="shared" si="0"/>
        <v>100</v>
      </c>
    </row>
    <row r="19" spans="1:6" ht="15.75">
      <c r="A19" s="14" t="s">
        <v>737</v>
      </c>
      <c r="B19" s="95" t="s">
        <v>621</v>
      </c>
      <c r="C19" s="46"/>
      <c r="D19" s="46"/>
      <c r="E19" s="46">
        <v>50</v>
      </c>
      <c r="F19" s="233"/>
    </row>
    <row r="20" spans="1:6" ht="18.75" customHeight="1">
      <c r="A20" s="20" t="s">
        <v>496</v>
      </c>
      <c r="B20" s="14"/>
      <c r="C20" s="47">
        <f>SUM(C13:C18)</f>
        <v>51431</v>
      </c>
      <c r="D20" s="47">
        <f>SUM(D13:D18)</f>
        <v>51505</v>
      </c>
      <c r="E20" s="47">
        <f>SUM(E13:E19)</f>
        <v>47142</v>
      </c>
      <c r="F20" s="48">
        <f t="shared" si="0"/>
        <v>91.52897776914863</v>
      </c>
    </row>
    <row r="21" spans="1:6" ht="14.25" customHeight="1">
      <c r="A21" s="20"/>
      <c r="B21" s="14"/>
      <c r="C21" s="46"/>
      <c r="D21" s="236"/>
      <c r="E21" s="236"/>
      <c r="F21" s="233"/>
    </row>
    <row r="22" spans="1:7" ht="15.75">
      <c r="A22" s="342" t="s">
        <v>918</v>
      </c>
      <c r="B22" s="342"/>
      <c r="C22" s="46"/>
      <c r="D22" s="236"/>
      <c r="E22" s="236"/>
      <c r="F22" s="233"/>
      <c r="G22" s="16"/>
    </row>
    <row r="23" spans="1:6" ht="15.75">
      <c r="A23" s="14" t="s">
        <v>738</v>
      </c>
      <c r="B23" s="142" t="s">
        <v>936</v>
      </c>
      <c r="C23" s="46"/>
      <c r="D23" s="46">
        <v>32000</v>
      </c>
      <c r="E23" s="46">
        <v>39945</v>
      </c>
      <c r="F23" s="233">
        <f t="shared" si="0"/>
        <v>124.828125</v>
      </c>
    </row>
    <row r="24" spans="1:6" ht="15.75">
      <c r="A24" s="14" t="s">
        <v>739</v>
      </c>
      <c r="B24" s="142" t="s">
        <v>140</v>
      </c>
      <c r="C24" s="46">
        <v>3875</v>
      </c>
      <c r="D24" s="46">
        <v>3875</v>
      </c>
      <c r="E24" s="46">
        <v>3150</v>
      </c>
      <c r="F24" s="233">
        <f t="shared" si="0"/>
        <v>81.29032258064515</v>
      </c>
    </row>
    <row r="25" spans="1:6" ht="15.75">
      <c r="A25" s="14" t="s">
        <v>740</v>
      </c>
      <c r="B25" s="142" t="s">
        <v>694</v>
      </c>
      <c r="C25" s="46"/>
      <c r="D25" s="46">
        <v>700</v>
      </c>
      <c r="E25" s="46">
        <v>700</v>
      </c>
      <c r="F25" s="233">
        <f t="shared" si="0"/>
        <v>100</v>
      </c>
    </row>
    <row r="26" spans="1:6" ht="15.75">
      <c r="A26" s="14" t="s">
        <v>741</v>
      </c>
      <c r="B26" s="142" t="s">
        <v>692</v>
      </c>
      <c r="C26" s="46"/>
      <c r="D26" s="46">
        <v>1200</v>
      </c>
      <c r="E26" s="46">
        <v>1200</v>
      </c>
      <c r="F26" s="233">
        <f t="shared" si="0"/>
        <v>100</v>
      </c>
    </row>
    <row r="27" spans="1:6" ht="15.75">
      <c r="A27" s="14" t="s">
        <v>742</v>
      </c>
      <c r="B27" s="142" t="s">
        <v>689</v>
      </c>
      <c r="C27" s="46"/>
      <c r="D27" s="46">
        <v>200</v>
      </c>
      <c r="E27" s="46">
        <v>200</v>
      </c>
      <c r="F27" s="233">
        <f t="shared" si="0"/>
        <v>100</v>
      </c>
    </row>
    <row r="28" spans="1:6" ht="15.75">
      <c r="A28" s="14" t="s">
        <v>743</v>
      </c>
      <c r="B28" s="14" t="s">
        <v>695</v>
      </c>
      <c r="C28" s="46"/>
      <c r="D28" s="46">
        <v>600</v>
      </c>
      <c r="E28" s="46">
        <v>600</v>
      </c>
      <c r="F28" s="233">
        <f t="shared" si="0"/>
        <v>100</v>
      </c>
    </row>
    <row r="29" spans="1:6" ht="15.75">
      <c r="A29" s="14" t="s">
        <v>744</v>
      </c>
      <c r="B29" s="14" t="s">
        <v>687</v>
      </c>
      <c r="C29" s="46"/>
      <c r="D29" s="46">
        <v>200</v>
      </c>
      <c r="E29" s="46">
        <v>200</v>
      </c>
      <c r="F29" s="233">
        <f t="shared" si="0"/>
        <v>100</v>
      </c>
    </row>
    <row r="30" spans="1:6" ht="15.75">
      <c r="A30" s="14" t="s">
        <v>745</v>
      </c>
      <c r="B30" s="14" t="s">
        <v>690</v>
      </c>
      <c r="C30" s="46"/>
      <c r="D30" s="46">
        <v>435</v>
      </c>
      <c r="E30" s="46">
        <v>435</v>
      </c>
      <c r="F30" s="233">
        <f t="shared" si="0"/>
        <v>100</v>
      </c>
    </row>
    <row r="31" spans="1:6" ht="15.75">
      <c r="A31" s="14" t="s">
        <v>746</v>
      </c>
      <c r="B31" s="14" t="s">
        <v>700</v>
      </c>
      <c r="C31" s="139"/>
      <c r="D31" s="46">
        <v>550</v>
      </c>
      <c r="E31" s="46">
        <v>550</v>
      </c>
      <c r="F31" s="233">
        <f t="shared" si="0"/>
        <v>100</v>
      </c>
    </row>
    <row r="32" spans="1:6" ht="15.75">
      <c r="A32" s="14" t="s">
        <v>747</v>
      </c>
      <c r="B32" s="14" t="s">
        <v>141</v>
      </c>
      <c r="C32" s="46"/>
      <c r="D32" s="46">
        <v>96</v>
      </c>
      <c r="E32" s="46">
        <v>96</v>
      </c>
      <c r="F32" s="233">
        <f t="shared" si="0"/>
        <v>100</v>
      </c>
    </row>
    <row r="33" spans="1:6" ht="15.75">
      <c r="A33" s="14" t="s">
        <v>748</v>
      </c>
      <c r="B33" s="14" t="s">
        <v>688</v>
      </c>
      <c r="C33" s="46"/>
      <c r="D33" s="46">
        <v>32000</v>
      </c>
      <c r="E33" s="46">
        <v>29000</v>
      </c>
      <c r="F33" s="233">
        <f t="shared" si="0"/>
        <v>90.625</v>
      </c>
    </row>
    <row r="34" spans="1:6" ht="15.75">
      <c r="A34" s="14" t="s">
        <v>749</v>
      </c>
      <c r="B34" s="14" t="s">
        <v>691</v>
      </c>
      <c r="C34" s="46"/>
      <c r="D34" s="46">
        <v>250</v>
      </c>
      <c r="E34" s="46">
        <v>250</v>
      </c>
      <c r="F34" s="233">
        <f t="shared" si="0"/>
        <v>100</v>
      </c>
    </row>
    <row r="35" spans="1:6" ht="15.75">
      <c r="A35" s="14" t="s">
        <v>638</v>
      </c>
      <c r="B35" s="14" t="s">
        <v>686</v>
      </c>
      <c r="C35" s="46"/>
      <c r="D35" s="231">
        <v>50</v>
      </c>
      <c r="E35" s="46">
        <v>50</v>
      </c>
      <c r="F35" s="233">
        <f t="shared" si="0"/>
        <v>100</v>
      </c>
    </row>
    <row r="36" spans="1:6" ht="15.75">
      <c r="A36" s="14" t="s">
        <v>639</v>
      </c>
      <c r="B36" s="1" t="s">
        <v>269</v>
      </c>
      <c r="C36" s="232"/>
      <c r="D36" s="46">
        <v>60</v>
      </c>
      <c r="E36" s="46">
        <v>60</v>
      </c>
      <c r="F36" s="233">
        <f t="shared" si="0"/>
        <v>100</v>
      </c>
    </row>
    <row r="37" spans="1:6" ht="15.75">
      <c r="A37" s="14" t="s">
        <v>640</v>
      </c>
      <c r="B37" s="14" t="s">
        <v>312</v>
      </c>
      <c r="C37" s="46"/>
      <c r="D37" s="46">
        <v>200</v>
      </c>
      <c r="E37" s="46">
        <v>400</v>
      </c>
      <c r="F37" s="233">
        <f t="shared" si="0"/>
        <v>200</v>
      </c>
    </row>
    <row r="38" spans="1:6" ht="15.75">
      <c r="A38" s="14" t="s">
        <v>641</v>
      </c>
      <c r="B38" s="14" t="s">
        <v>693</v>
      </c>
      <c r="C38" s="46"/>
      <c r="D38" s="46">
        <v>500</v>
      </c>
      <c r="E38" s="46">
        <v>500</v>
      </c>
      <c r="F38" s="233">
        <f t="shared" si="0"/>
        <v>100</v>
      </c>
    </row>
    <row r="39" spans="1:6" ht="15.75">
      <c r="A39" s="14" t="s">
        <v>642</v>
      </c>
      <c r="B39" s="16" t="s">
        <v>685</v>
      </c>
      <c r="C39" s="118"/>
      <c r="D39" s="46">
        <v>200</v>
      </c>
      <c r="E39" s="46">
        <v>200</v>
      </c>
      <c r="F39" s="233">
        <f t="shared" si="0"/>
        <v>100</v>
      </c>
    </row>
    <row r="40" spans="1:6" ht="15.75">
      <c r="A40" s="14" t="s">
        <v>643</v>
      </c>
      <c r="B40" s="14" t="s">
        <v>265</v>
      </c>
      <c r="C40" s="46"/>
      <c r="D40" s="46">
        <v>50</v>
      </c>
      <c r="E40" s="46">
        <v>50</v>
      </c>
      <c r="F40" s="233">
        <f t="shared" si="0"/>
        <v>100</v>
      </c>
    </row>
    <row r="41" spans="1:6" ht="15.75">
      <c r="A41" s="14" t="s">
        <v>644</v>
      </c>
      <c r="B41" s="14" t="s">
        <v>313</v>
      </c>
      <c r="C41" s="46"/>
      <c r="D41" s="46">
        <v>50</v>
      </c>
      <c r="E41" s="46">
        <v>50</v>
      </c>
      <c r="F41" s="233">
        <f t="shared" si="0"/>
        <v>100</v>
      </c>
    </row>
    <row r="42" spans="1:6" ht="15.75">
      <c r="A42" s="14" t="s">
        <v>645</v>
      </c>
      <c r="B42" s="14" t="s">
        <v>314</v>
      </c>
      <c r="C42" s="46"/>
      <c r="D42" s="46">
        <v>20</v>
      </c>
      <c r="E42" s="46">
        <v>20</v>
      </c>
      <c r="F42" s="233">
        <f t="shared" si="0"/>
        <v>100</v>
      </c>
    </row>
    <row r="43" spans="1:6" ht="15.75">
      <c r="A43" s="14" t="s">
        <v>646</v>
      </c>
      <c r="B43" s="14" t="s">
        <v>315</v>
      </c>
      <c r="C43" s="46"/>
      <c r="D43" s="46">
        <v>5</v>
      </c>
      <c r="E43" s="46">
        <v>5</v>
      </c>
      <c r="F43" s="233">
        <f t="shared" si="0"/>
        <v>100</v>
      </c>
    </row>
    <row r="44" spans="1:6" ht="15.75">
      <c r="A44" s="14" t="s">
        <v>647</v>
      </c>
      <c r="B44" s="14" t="s">
        <v>460</v>
      </c>
      <c r="C44" s="46"/>
      <c r="D44" s="46">
        <v>5</v>
      </c>
      <c r="E44" s="46">
        <v>5</v>
      </c>
      <c r="F44" s="233">
        <f t="shared" si="0"/>
        <v>100</v>
      </c>
    </row>
    <row r="45" spans="1:6" ht="15.75">
      <c r="A45" s="14" t="s">
        <v>648</v>
      </c>
      <c r="B45" s="14" t="s">
        <v>461</v>
      </c>
      <c r="C45" s="46"/>
      <c r="D45" s="46">
        <v>100</v>
      </c>
      <c r="E45" s="46">
        <v>100</v>
      </c>
      <c r="F45" s="233">
        <f t="shared" si="0"/>
        <v>100</v>
      </c>
    </row>
    <row r="46" spans="1:6" ht="15.75">
      <c r="A46" s="14" t="s">
        <v>649</v>
      </c>
      <c r="B46" s="14" t="s">
        <v>9</v>
      </c>
      <c r="C46" s="46"/>
      <c r="D46" s="46">
        <v>50</v>
      </c>
      <c r="E46" s="46">
        <v>50</v>
      </c>
      <c r="F46" s="233">
        <f t="shared" si="0"/>
        <v>100</v>
      </c>
    </row>
    <row r="47" spans="1:6" ht="15.75">
      <c r="A47" s="14" t="s">
        <v>650</v>
      </c>
      <c r="B47" s="14" t="s">
        <v>735</v>
      </c>
      <c r="C47" s="46"/>
      <c r="D47" s="46">
        <v>50</v>
      </c>
      <c r="E47" s="46">
        <v>50</v>
      </c>
      <c r="F47" s="233">
        <f t="shared" si="0"/>
        <v>100</v>
      </c>
    </row>
    <row r="48" spans="1:6" ht="15.75">
      <c r="A48" s="14" t="s">
        <v>810</v>
      </c>
      <c r="B48" s="16" t="s">
        <v>701</v>
      </c>
      <c r="C48" s="118"/>
      <c r="D48" s="46">
        <v>400</v>
      </c>
      <c r="E48" s="46">
        <v>400</v>
      </c>
      <c r="F48" s="233">
        <f t="shared" si="0"/>
        <v>100</v>
      </c>
    </row>
    <row r="49" spans="1:6" ht="15.75">
      <c r="A49" s="14" t="s">
        <v>811</v>
      </c>
      <c r="B49" s="14" t="s">
        <v>316</v>
      </c>
      <c r="C49" s="46"/>
      <c r="D49" s="46"/>
      <c r="E49" s="46">
        <v>20</v>
      </c>
      <c r="F49" s="233"/>
    </row>
    <row r="50" spans="1:6" ht="15.75">
      <c r="A50" s="14" t="s">
        <v>432</v>
      </c>
      <c r="B50" s="14" t="s">
        <v>702</v>
      </c>
      <c r="C50" s="46"/>
      <c r="D50" s="46">
        <v>100</v>
      </c>
      <c r="E50" s="46">
        <v>100</v>
      </c>
      <c r="F50" s="233">
        <f t="shared" si="0"/>
        <v>100</v>
      </c>
    </row>
    <row r="51" spans="1:6" ht="15.75">
      <c r="A51" s="14" t="s">
        <v>433</v>
      </c>
      <c r="B51" s="14" t="s">
        <v>266</v>
      </c>
      <c r="C51" s="46"/>
      <c r="D51" s="46">
        <v>200</v>
      </c>
      <c r="E51" s="46"/>
      <c r="F51" s="233">
        <f t="shared" si="0"/>
        <v>0</v>
      </c>
    </row>
    <row r="52" spans="1:6" ht="15.75">
      <c r="A52" s="14" t="s">
        <v>1009</v>
      </c>
      <c r="B52" s="14" t="s">
        <v>268</v>
      </c>
      <c r="C52" s="46"/>
      <c r="D52" s="46">
        <v>800</v>
      </c>
      <c r="E52" s="46">
        <v>800</v>
      </c>
      <c r="F52" s="233">
        <f t="shared" si="0"/>
        <v>100</v>
      </c>
    </row>
    <row r="53" spans="1:6" ht="15.75">
      <c r="A53" s="14" t="s">
        <v>434</v>
      </c>
      <c r="B53" s="14" t="s">
        <v>622</v>
      </c>
      <c r="C53" s="46"/>
      <c r="D53" s="46"/>
      <c r="E53" s="46">
        <v>100</v>
      </c>
      <c r="F53" s="233"/>
    </row>
    <row r="54" spans="1:6" ht="15.75">
      <c r="A54" s="14" t="s">
        <v>903</v>
      </c>
      <c r="B54" s="14" t="s">
        <v>143</v>
      </c>
      <c r="C54" s="46">
        <v>74080</v>
      </c>
      <c r="D54" s="230"/>
      <c r="E54" s="236"/>
      <c r="F54" s="233"/>
    </row>
    <row r="55" spans="1:6" ht="15.75">
      <c r="A55" s="14" t="s">
        <v>904</v>
      </c>
      <c r="B55" s="14" t="s">
        <v>262</v>
      </c>
      <c r="C55" s="46"/>
      <c r="D55" s="46">
        <v>2575</v>
      </c>
      <c r="E55" s="236"/>
      <c r="F55" s="233"/>
    </row>
    <row r="56" spans="1:6" ht="15.75">
      <c r="A56" s="20" t="s">
        <v>1006</v>
      </c>
      <c r="B56" s="14"/>
      <c r="C56" s="47">
        <f>SUM(C23:C55)</f>
        <v>77955</v>
      </c>
      <c r="D56" s="47">
        <f>SUM(D23:D55)</f>
        <v>77521</v>
      </c>
      <c r="E56" s="47">
        <f>SUM(E23:E55)</f>
        <v>79286</v>
      </c>
      <c r="F56" s="48">
        <f t="shared" si="0"/>
        <v>102.27680241482953</v>
      </c>
    </row>
    <row r="57" spans="1:6" ht="15.75">
      <c r="A57" s="20"/>
      <c r="B57" s="14"/>
      <c r="C57" s="46"/>
      <c r="D57" s="237"/>
      <c r="E57" s="258"/>
      <c r="F57" s="233"/>
    </row>
    <row r="58" spans="1:6" ht="15.75">
      <c r="A58" s="342" t="s">
        <v>1007</v>
      </c>
      <c r="B58" s="342"/>
      <c r="C58" s="47">
        <f>C20+C56</f>
        <v>129386</v>
      </c>
      <c r="D58" s="47">
        <f>D20+D56</f>
        <v>129026</v>
      </c>
      <c r="E58" s="47">
        <f>E20+E56</f>
        <v>126428</v>
      </c>
      <c r="F58" s="48">
        <f t="shared" si="0"/>
        <v>97.98645234293863</v>
      </c>
    </row>
    <row r="59" spans="1:6" ht="15.75">
      <c r="A59" s="14"/>
      <c r="B59" s="14"/>
      <c r="C59" s="46"/>
      <c r="D59" s="46"/>
      <c r="E59" s="46"/>
      <c r="F59" s="233"/>
    </row>
    <row r="60" spans="1:6" ht="15.75">
      <c r="A60" s="87" t="s">
        <v>804</v>
      </c>
      <c r="B60" s="87"/>
      <c r="C60" s="46"/>
      <c r="D60" s="46"/>
      <c r="E60" s="46"/>
      <c r="F60" s="233"/>
    </row>
    <row r="61" spans="1:6" ht="15.75">
      <c r="A61" s="87" t="s">
        <v>585</v>
      </c>
      <c r="B61" s="87"/>
      <c r="C61" s="46"/>
      <c r="D61" s="46"/>
      <c r="E61" s="46"/>
      <c r="F61" s="233"/>
    </row>
    <row r="62" spans="1:6" ht="15.75">
      <c r="A62" s="20" t="s">
        <v>493</v>
      </c>
      <c r="B62" s="20"/>
      <c r="C62" s="46"/>
      <c r="D62" s="46"/>
      <c r="E62" s="46"/>
      <c r="F62" s="233"/>
    </row>
    <row r="63" spans="1:6" ht="15.75">
      <c r="A63" s="14"/>
      <c r="B63" s="14" t="s">
        <v>144</v>
      </c>
      <c r="C63" s="46">
        <v>1215</v>
      </c>
      <c r="D63" s="46">
        <v>1215</v>
      </c>
      <c r="E63" s="46">
        <v>1128</v>
      </c>
      <c r="F63" s="233">
        <f t="shared" si="0"/>
        <v>92.8395061728395</v>
      </c>
    </row>
    <row r="64" spans="1:6" ht="15.75">
      <c r="A64" s="14"/>
      <c r="B64" s="14"/>
      <c r="C64" s="46"/>
      <c r="D64" s="46"/>
      <c r="E64" s="46"/>
      <c r="F64" s="233"/>
    </row>
    <row r="65" spans="1:6" ht="15.75">
      <c r="A65" s="20" t="s">
        <v>145</v>
      </c>
      <c r="B65" s="14"/>
      <c r="C65" s="47">
        <f>C20+C63</f>
        <v>52646</v>
      </c>
      <c r="D65" s="47">
        <f>D20+D63</f>
        <v>52720</v>
      </c>
      <c r="E65" s="47">
        <f>E20+E63</f>
        <v>48270</v>
      </c>
      <c r="F65" s="48">
        <f t="shared" si="0"/>
        <v>91.55918057663126</v>
      </c>
    </row>
    <row r="66" spans="1:6" ht="15.75">
      <c r="A66" s="20" t="s">
        <v>1008</v>
      </c>
      <c r="B66" s="14"/>
      <c r="C66" s="47">
        <f>C56</f>
        <v>77955</v>
      </c>
      <c r="D66" s="47">
        <f>D56</f>
        <v>77521</v>
      </c>
      <c r="E66" s="47">
        <f>E56</f>
        <v>79286</v>
      </c>
      <c r="F66" s="48">
        <f t="shared" si="0"/>
        <v>102.27680241482953</v>
      </c>
    </row>
    <row r="67" spans="1:6" ht="15.75">
      <c r="A67" s="20"/>
      <c r="B67" s="14"/>
      <c r="C67" s="47"/>
      <c r="D67" s="47"/>
      <c r="E67" s="47"/>
      <c r="F67" s="233"/>
    </row>
    <row r="68" spans="1:6" ht="15.75">
      <c r="A68" s="20" t="s">
        <v>146</v>
      </c>
      <c r="B68" s="14"/>
      <c r="C68" s="47">
        <f>C65+C66</f>
        <v>130601</v>
      </c>
      <c r="D68" s="47">
        <f>D65+D66</f>
        <v>130241</v>
      </c>
      <c r="E68" s="47">
        <f>E65+E66</f>
        <v>127556</v>
      </c>
      <c r="F68" s="48">
        <f t="shared" si="0"/>
        <v>97.93843720487403</v>
      </c>
    </row>
  </sheetData>
  <mergeCells count="11">
    <mergeCell ref="D1:F1"/>
    <mergeCell ref="A8:B8"/>
    <mergeCell ref="A10:B10"/>
    <mergeCell ref="A3:F3"/>
    <mergeCell ref="A4:F4"/>
    <mergeCell ref="A5:F5"/>
    <mergeCell ref="A6:F6"/>
    <mergeCell ref="A58:B58"/>
    <mergeCell ref="A11:B11"/>
    <mergeCell ref="A22:B22"/>
    <mergeCell ref="A1:C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C31"/>
  <sheetViews>
    <sheetView workbookViewId="0" topLeftCell="A1">
      <selection activeCell="C27" sqref="C27"/>
    </sheetView>
  </sheetViews>
  <sheetFormatPr defaultColWidth="9.140625" defaultRowHeight="12.75"/>
  <cols>
    <col min="1" max="1" width="63.140625" style="1" customWidth="1"/>
    <col min="2" max="2" width="11.140625" style="1" customWidth="1"/>
    <col min="3" max="3" width="11.421875" style="1" customWidth="1"/>
    <col min="4" max="16384" width="9.140625" style="1" customWidth="1"/>
  </cols>
  <sheetData>
    <row r="1" spans="1:3" ht="15.75">
      <c r="A1" s="310" t="s">
        <v>341</v>
      </c>
      <c r="B1" s="310"/>
      <c r="C1" s="310"/>
    </row>
    <row r="2" spans="1:3" ht="15" customHeight="1">
      <c r="A2" s="309" t="s">
        <v>402</v>
      </c>
      <c r="B2" s="309"/>
      <c r="C2" s="309"/>
    </row>
    <row r="3" spans="1:3" ht="15" customHeight="1">
      <c r="A3" s="309" t="s">
        <v>629</v>
      </c>
      <c r="B3" s="309"/>
      <c r="C3" s="309"/>
    </row>
    <row r="4" spans="1:3" ht="15" customHeight="1">
      <c r="A4" s="309" t="s">
        <v>440</v>
      </c>
      <c r="B4" s="309"/>
      <c r="C4" s="309"/>
    </row>
    <row r="5" spans="1:3" ht="15" customHeight="1">
      <c r="A5" s="309" t="s">
        <v>932</v>
      </c>
      <c r="B5" s="309"/>
      <c r="C5" s="309"/>
    </row>
    <row r="6" s="13" customFormat="1" ht="19.5" customHeight="1"/>
    <row r="7" spans="1:2" s="13" customFormat="1" ht="19.5" customHeight="1">
      <c r="A7" s="4"/>
      <c r="B7" s="4"/>
    </row>
    <row r="8" spans="1:3" ht="28.5">
      <c r="A8" s="5" t="s">
        <v>933</v>
      </c>
      <c r="B8" s="215" t="s">
        <v>682</v>
      </c>
      <c r="C8" s="215" t="s">
        <v>683</v>
      </c>
    </row>
    <row r="9" spans="1:2" ht="19.5" customHeight="1">
      <c r="A9" s="38"/>
      <c r="B9" s="38"/>
    </row>
    <row r="10" ht="19.5" customHeight="1">
      <c r="A10" s="80" t="s">
        <v>441</v>
      </c>
    </row>
    <row r="11" ht="19.5" customHeight="1">
      <c r="A11" s="40" t="s">
        <v>572</v>
      </c>
    </row>
    <row r="12" spans="1:3" ht="19.5" customHeight="1">
      <c r="A12" s="1" t="s">
        <v>442</v>
      </c>
      <c r="B12" s="9">
        <v>685000</v>
      </c>
      <c r="C12" s="9">
        <v>490301</v>
      </c>
    </row>
    <row r="13" spans="1:3" ht="19.5" customHeight="1">
      <c r="A13" s="1" t="s">
        <v>240</v>
      </c>
      <c r="B13" s="9">
        <v>35000</v>
      </c>
      <c r="C13" s="9">
        <v>35000</v>
      </c>
    </row>
    <row r="14" spans="1:3" ht="19.5" customHeight="1">
      <c r="A14" s="1" t="s">
        <v>443</v>
      </c>
      <c r="B14" s="9">
        <v>2000</v>
      </c>
      <c r="C14" s="9">
        <v>2000</v>
      </c>
    </row>
    <row r="15" spans="1:3" ht="19.5" customHeight="1">
      <c r="A15" s="1" t="s">
        <v>659</v>
      </c>
      <c r="B15" s="9">
        <v>1000</v>
      </c>
      <c r="C15" s="9">
        <v>1000</v>
      </c>
    </row>
    <row r="16" spans="1:3" ht="19.5" customHeight="1">
      <c r="A16" s="1" t="s">
        <v>897</v>
      </c>
      <c r="B16" s="9">
        <v>2000</v>
      </c>
      <c r="C16" s="9">
        <v>2000</v>
      </c>
    </row>
    <row r="17" spans="1:3" ht="19.5" customHeight="1">
      <c r="A17" s="1" t="s">
        <v>898</v>
      </c>
      <c r="B17" s="9">
        <v>3000</v>
      </c>
      <c r="C17" s="9">
        <v>3000</v>
      </c>
    </row>
    <row r="18" spans="1:3" ht="19.5" customHeight="1">
      <c r="A18" s="1" t="s">
        <v>1025</v>
      </c>
      <c r="B18" s="9">
        <v>54215</v>
      </c>
      <c r="C18" s="9">
        <v>54215</v>
      </c>
    </row>
    <row r="19" spans="1:3" ht="19.5" customHeight="1">
      <c r="A19" s="1" t="s">
        <v>899</v>
      </c>
      <c r="B19" s="9">
        <v>75000</v>
      </c>
      <c r="C19" s="9">
        <v>36189</v>
      </c>
    </row>
    <row r="20" spans="1:3" ht="19.5" customHeight="1">
      <c r="A20" s="82" t="s">
        <v>444</v>
      </c>
      <c r="B20" s="9">
        <v>3000</v>
      </c>
      <c r="C20" s="9">
        <v>1844</v>
      </c>
    </row>
    <row r="21" spans="1:3" s="121" customFormat="1" ht="30">
      <c r="A21" s="159" t="s">
        <v>964</v>
      </c>
      <c r="B21" s="9">
        <v>2000</v>
      </c>
      <c r="C21" s="9">
        <v>2000</v>
      </c>
    </row>
    <row r="22" spans="1:2" s="121" customFormat="1" ht="19.5" customHeight="1">
      <c r="A22" s="159"/>
      <c r="B22" s="9"/>
    </row>
    <row r="23" spans="1:3" s="8" customFormat="1" ht="19.5" customHeight="1">
      <c r="A23" s="83" t="s">
        <v>445</v>
      </c>
      <c r="B23" s="12">
        <f>SUM(B12:B22)</f>
        <v>862215</v>
      </c>
      <c r="C23" s="12">
        <f>SUM(C12:C22)</f>
        <v>627549</v>
      </c>
    </row>
    <row r="24" spans="1:2" ht="19.5" customHeight="1">
      <c r="A24" s="82"/>
      <c r="B24" s="9"/>
    </row>
    <row r="25" spans="1:2" ht="19.5" customHeight="1">
      <c r="A25" s="80" t="s">
        <v>446</v>
      </c>
      <c r="B25" s="9"/>
    </row>
    <row r="26" spans="1:3" ht="19.5" customHeight="1">
      <c r="A26" s="1" t="s">
        <v>447</v>
      </c>
      <c r="B26" s="9">
        <v>13785</v>
      </c>
      <c r="C26" s="9">
        <v>26938</v>
      </c>
    </row>
    <row r="27" spans="1:3" s="8" customFormat="1" ht="19.5" customHeight="1">
      <c r="A27" s="8" t="s">
        <v>448</v>
      </c>
      <c r="B27" s="12">
        <f>SUM(B26:B26)</f>
        <v>13785</v>
      </c>
      <c r="C27" s="12">
        <f>SUM(C26:C26)</f>
        <v>26938</v>
      </c>
    </row>
    <row r="28" ht="19.5" customHeight="1">
      <c r="B28" s="9"/>
    </row>
    <row r="29" spans="1:3" s="8" customFormat="1" ht="19.5" customHeight="1">
      <c r="A29" s="8" t="s">
        <v>449</v>
      </c>
      <c r="B29" s="12">
        <f>B23+B27</f>
        <v>876000</v>
      </c>
      <c r="C29" s="12">
        <f>C23+C27</f>
        <v>654487</v>
      </c>
    </row>
    <row r="30" s="8" customFormat="1" ht="19.5" customHeight="1">
      <c r="B30" s="12"/>
    </row>
    <row r="31" ht="19.5" customHeight="1">
      <c r="A31" s="84"/>
    </row>
    <row r="32" ht="15" customHeight="1"/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F102"/>
  <sheetViews>
    <sheetView workbookViewId="0" topLeftCell="A79">
      <selection activeCell="D99" sqref="D99"/>
    </sheetView>
  </sheetViews>
  <sheetFormatPr defaultColWidth="11.421875" defaultRowHeight="15" customHeight="1"/>
  <cols>
    <col min="1" max="1" width="57.140625" style="1" customWidth="1"/>
    <col min="2" max="2" width="10.421875" style="1" customWidth="1"/>
    <col min="3" max="4" width="11.421875" style="1" customWidth="1"/>
    <col min="5" max="5" width="8.140625" style="1" bestFit="1" customWidth="1"/>
    <col min="6" max="16384" width="11.421875" style="1" customWidth="1"/>
  </cols>
  <sheetData>
    <row r="1" spans="1:5" ht="15" customHeight="1">
      <c r="A1" s="350" t="s">
        <v>651</v>
      </c>
      <c r="B1" s="350"/>
      <c r="C1" s="350"/>
      <c r="D1" s="350"/>
      <c r="E1" s="350"/>
    </row>
    <row r="2" spans="1:5" ht="15" customHeight="1">
      <c r="A2" s="309" t="s">
        <v>402</v>
      </c>
      <c r="B2" s="309"/>
      <c r="C2" s="309"/>
      <c r="D2" s="309"/>
      <c r="E2" s="309"/>
    </row>
    <row r="3" spans="1:5" ht="15" customHeight="1">
      <c r="A3" s="309" t="s">
        <v>991</v>
      </c>
      <c r="B3" s="309"/>
      <c r="C3" s="309"/>
      <c r="D3" s="309"/>
      <c r="E3" s="309"/>
    </row>
    <row r="4" spans="1:5" ht="15" customHeight="1">
      <c r="A4" s="309" t="s">
        <v>629</v>
      </c>
      <c r="B4" s="309"/>
      <c r="C4" s="309"/>
      <c r="D4" s="309"/>
      <c r="E4" s="309"/>
    </row>
    <row r="5" spans="1:5" ht="15" customHeight="1">
      <c r="A5" s="309" t="s">
        <v>601</v>
      </c>
      <c r="B5" s="309"/>
      <c r="C5" s="309"/>
      <c r="D5" s="309"/>
      <c r="E5" s="309"/>
    </row>
    <row r="6" spans="1:5" ht="15" customHeight="1">
      <c r="A6" s="311" t="s">
        <v>932</v>
      </c>
      <c r="B6" s="311"/>
      <c r="C6" s="311"/>
      <c r="D6" s="311"/>
      <c r="E6" s="311"/>
    </row>
    <row r="7" spans="1:2" ht="24" customHeight="1">
      <c r="A7" s="19"/>
      <c r="B7" s="19"/>
    </row>
    <row r="8" spans="1:5" ht="15" customHeight="1">
      <c r="A8" s="346" t="s">
        <v>933</v>
      </c>
      <c r="B8" s="348" t="s">
        <v>682</v>
      </c>
      <c r="C8" s="348" t="s">
        <v>683</v>
      </c>
      <c r="D8" s="348" t="s">
        <v>630</v>
      </c>
      <c r="E8" s="348" t="s">
        <v>684</v>
      </c>
    </row>
    <row r="9" spans="1:5" ht="15" customHeight="1">
      <c r="A9" s="347"/>
      <c r="B9" s="349"/>
      <c r="C9" s="349"/>
      <c r="D9" s="349"/>
      <c r="E9" s="349"/>
    </row>
    <row r="10" spans="1:2" ht="15" customHeight="1">
      <c r="A10" s="18" t="s">
        <v>602</v>
      </c>
      <c r="B10" s="30"/>
    </row>
    <row r="11" spans="1:2" ht="15" customHeight="1">
      <c r="A11" s="30"/>
      <c r="B11" s="30"/>
    </row>
    <row r="12" spans="1:2" ht="15" customHeight="1">
      <c r="A12" s="31" t="s">
        <v>711</v>
      </c>
      <c r="B12" s="10"/>
    </row>
    <row r="13" spans="1:5" ht="15" customHeight="1">
      <c r="A13" s="32" t="s">
        <v>0</v>
      </c>
      <c r="B13" s="10">
        <v>27670</v>
      </c>
      <c r="C13" s="9">
        <v>27670</v>
      </c>
      <c r="D13" s="9">
        <v>3684</v>
      </c>
      <c r="E13" s="233">
        <f>D13/C13*100</f>
        <v>13.314058547162993</v>
      </c>
    </row>
    <row r="14" spans="1:5" ht="15" customHeight="1">
      <c r="A14" s="32" t="s">
        <v>808</v>
      </c>
      <c r="B14" s="10">
        <v>1300</v>
      </c>
      <c r="C14" s="9">
        <v>1300</v>
      </c>
      <c r="D14" s="9">
        <v>945</v>
      </c>
      <c r="E14" s="233">
        <f aca="true" t="shared" si="0" ref="E14:E77">D14/C14*100</f>
        <v>72.6923076923077</v>
      </c>
    </row>
    <row r="15" spans="1:5" ht="15" customHeight="1">
      <c r="A15" s="32" t="s">
        <v>809</v>
      </c>
      <c r="B15" s="10">
        <v>300</v>
      </c>
      <c r="C15" s="9">
        <v>300</v>
      </c>
      <c r="D15" s="9">
        <v>471</v>
      </c>
      <c r="E15" s="233">
        <f t="shared" si="0"/>
        <v>157</v>
      </c>
    </row>
    <row r="16" spans="1:5" ht="15" customHeight="1">
      <c r="A16" s="32" t="s">
        <v>980</v>
      </c>
      <c r="B16" s="10">
        <v>14483</v>
      </c>
      <c r="C16" s="9">
        <v>10764</v>
      </c>
      <c r="D16" s="9">
        <v>5024</v>
      </c>
      <c r="E16" s="233">
        <f t="shared" si="0"/>
        <v>46.674098848011894</v>
      </c>
    </row>
    <row r="17" spans="1:5" ht="15" customHeight="1">
      <c r="A17" s="32" t="s">
        <v>981</v>
      </c>
      <c r="B17" s="10"/>
      <c r="C17" s="9"/>
      <c r="D17" s="9"/>
      <c r="E17" s="233"/>
    </row>
    <row r="18" spans="1:5" ht="15" customHeight="1">
      <c r="A18" s="32" t="s">
        <v>721</v>
      </c>
      <c r="B18" s="10">
        <v>3686</v>
      </c>
      <c r="C18" s="9">
        <v>3686</v>
      </c>
      <c r="D18" s="9">
        <v>3010</v>
      </c>
      <c r="E18" s="233">
        <f t="shared" si="0"/>
        <v>81.66033640803039</v>
      </c>
    </row>
    <row r="19" spans="1:5" ht="15" customHeight="1">
      <c r="A19" s="32" t="s">
        <v>863</v>
      </c>
      <c r="B19" s="10"/>
      <c r="C19" s="9">
        <v>17699</v>
      </c>
      <c r="D19" s="9">
        <v>17699</v>
      </c>
      <c r="E19" s="233">
        <f t="shared" si="0"/>
        <v>100</v>
      </c>
    </row>
    <row r="20" spans="1:5" ht="15" customHeight="1">
      <c r="A20" s="31" t="s">
        <v>704</v>
      </c>
      <c r="B20" s="11">
        <f>SUM(B13:B18)</f>
        <v>47439</v>
      </c>
      <c r="C20" s="11">
        <f>SUM(C13:C19)</f>
        <v>61419</v>
      </c>
      <c r="D20" s="11">
        <f>SUM(D13:D19)</f>
        <v>30833</v>
      </c>
      <c r="E20" s="48">
        <f t="shared" si="0"/>
        <v>50.201077842361485</v>
      </c>
    </row>
    <row r="21" spans="1:5" ht="15" customHeight="1">
      <c r="A21" s="32" t="s">
        <v>148</v>
      </c>
      <c r="B21" s="10">
        <v>743104</v>
      </c>
      <c r="C21" s="9">
        <v>743104</v>
      </c>
      <c r="D21" s="9">
        <v>14380</v>
      </c>
      <c r="E21" s="233">
        <f t="shared" si="0"/>
        <v>1.935126173456205</v>
      </c>
    </row>
    <row r="22" spans="1:5" ht="15" customHeight="1">
      <c r="A22" s="33" t="s">
        <v>712</v>
      </c>
      <c r="B22" s="11">
        <f>B20+B21</f>
        <v>790543</v>
      </c>
      <c r="C22" s="11">
        <f>C20+C21</f>
        <v>804523</v>
      </c>
      <c r="D22" s="11">
        <f>D20+D21</f>
        <v>45213</v>
      </c>
      <c r="E22" s="48">
        <f t="shared" si="0"/>
        <v>5.619851763094405</v>
      </c>
    </row>
    <row r="23" spans="1:5" ht="15" customHeight="1">
      <c r="A23" s="33"/>
      <c r="B23" s="11"/>
      <c r="E23" s="233"/>
    </row>
    <row r="24" spans="1:5" ht="15" customHeight="1">
      <c r="A24" s="31" t="s">
        <v>710</v>
      </c>
      <c r="B24" s="10"/>
      <c r="E24" s="233"/>
    </row>
    <row r="25" spans="1:5" ht="15" customHeight="1">
      <c r="A25" s="32" t="s">
        <v>789</v>
      </c>
      <c r="B25" s="10">
        <v>129652</v>
      </c>
      <c r="C25" s="9">
        <v>129652</v>
      </c>
      <c r="D25" s="9">
        <v>116826</v>
      </c>
      <c r="E25" s="233">
        <f t="shared" si="0"/>
        <v>90.10736432912721</v>
      </c>
    </row>
    <row r="26" spans="1:5" ht="15" customHeight="1">
      <c r="A26" s="32" t="s">
        <v>603</v>
      </c>
      <c r="B26" s="10">
        <v>785424</v>
      </c>
      <c r="C26" s="9">
        <v>785424</v>
      </c>
      <c r="D26" s="9">
        <v>708120</v>
      </c>
      <c r="E26" s="233">
        <f t="shared" si="0"/>
        <v>90.1576727983866</v>
      </c>
    </row>
    <row r="27" spans="1:5" ht="15" customHeight="1">
      <c r="A27" s="32" t="s">
        <v>984</v>
      </c>
      <c r="B27" s="10"/>
      <c r="C27" s="9"/>
      <c r="D27" s="9"/>
      <c r="E27" s="233"/>
    </row>
    <row r="28" spans="1:5" s="25" customFormat="1" ht="15.75">
      <c r="A28" s="25" t="s">
        <v>985</v>
      </c>
      <c r="B28" s="156">
        <v>817136</v>
      </c>
      <c r="C28" s="28">
        <v>839858</v>
      </c>
      <c r="D28" s="28">
        <v>660750</v>
      </c>
      <c r="E28" s="233">
        <f t="shared" si="0"/>
        <v>78.67401394045184</v>
      </c>
    </row>
    <row r="29" spans="1:5" s="25" customFormat="1" ht="15.75">
      <c r="A29" s="25" t="s">
        <v>987</v>
      </c>
      <c r="B29" s="28">
        <v>92844</v>
      </c>
      <c r="C29" s="28">
        <v>82162</v>
      </c>
      <c r="D29" s="28">
        <v>65002</v>
      </c>
      <c r="E29" s="233">
        <f t="shared" si="0"/>
        <v>79.11443246269565</v>
      </c>
    </row>
    <row r="30" spans="1:5" s="25" customFormat="1" ht="15.75">
      <c r="A30" s="25" t="s">
        <v>986</v>
      </c>
      <c r="B30" s="29"/>
      <c r="C30" s="28">
        <v>250</v>
      </c>
      <c r="D30" s="28">
        <v>250</v>
      </c>
      <c r="E30" s="233">
        <f t="shared" si="0"/>
        <v>100</v>
      </c>
    </row>
    <row r="31" spans="1:5" s="25" customFormat="1" ht="15.75">
      <c r="A31" s="25" t="s">
        <v>1014</v>
      </c>
      <c r="B31" s="29"/>
      <c r="C31" s="28"/>
      <c r="D31" s="28">
        <v>52147</v>
      </c>
      <c r="E31" s="233"/>
    </row>
    <row r="32" spans="1:5" ht="15" customHeight="1">
      <c r="A32" s="34" t="s">
        <v>604</v>
      </c>
      <c r="B32" s="35">
        <f>SUM(B28:B30)</f>
        <v>909980</v>
      </c>
      <c r="C32" s="35">
        <f>SUM(C28:C30)</f>
        <v>922270</v>
      </c>
      <c r="D32" s="35">
        <f>SUM(D28:D31)</f>
        <v>778149</v>
      </c>
      <c r="E32" s="287">
        <f t="shared" si="0"/>
        <v>84.37323126633198</v>
      </c>
    </row>
    <row r="33" spans="1:5" ht="15" customHeight="1">
      <c r="A33" s="31" t="s">
        <v>705</v>
      </c>
      <c r="B33" s="11">
        <f>B25+B26+B32</f>
        <v>1825056</v>
      </c>
      <c r="C33" s="11">
        <f>C25+C26+C32</f>
        <v>1837346</v>
      </c>
      <c r="D33" s="11">
        <f>D25+D26+D32</f>
        <v>1603095</v>
      </c>
      <c r="E33" s="48">
        <f t="shared" si="0"/>
        <v>87.25057773549456</v>
      </c>
    </row>
    <row r="34" spans="1:5" ht="15" customHeight="1">
      <c r="A34" s="32" t="s">
        <v>707</v>
      </c>
      <c r="B34" s="10">
        <v>267385</v>
      </c>
      <c r="C34" s="9">
        <v>267385</v>
      </c>
      <c r="D34" s="9">
        <v>12868</v>
      </c>
      <c r="E34" s="233">
        <f t="shared" si="0"/>
        <v>4.8125362305290125</v>
      </c>
    </row>
    <row r="35" spans="1:5" ht="15" customHeight="1">
      <c r="A35" s="31" t="s">
        <v>709</v>
      </c>
      <c r="B35" s="11">
        <f>B33+B34</f>
        <v>2092441</v>
      </c>
      <c r="C35" s="11">
        <f>C33+C34</f>
        <v>2104731</v>
      </c>
      <c r="D35" s="11">
        <f>D33+D34</f>
        <v>1615963</v>
      </c>
      <c r="E35" s="48">
        <f t="shared" si="0"/>
        <v>76.77764997047129</v>
      </c>
    </row>
    <row r="36" spans="1:5" ht="15" customHeight="1">
      <c r="A36" s="33" t="s">
        <v>708</v>
      </c>
      <c r="B36" s="11">
        <f>B20+B33</f>
        <v>1872495</v>
      </c>
      <c r="C36" s="11">
        <f>C20+C33</f>
        <v>1898765</v>
      </c>
      <c r="D36" s="11">
        <f>D20+D33</f>
        <v>1633928</v>
      </c>
      <c r="E36" s="48">
        <f t="shared" si="0"/>
        <v>86.05214442018891</v>
      </c>
    </row>
    <row r="37" spans="1:5" ht="15" customHeight="1">
      <c r="A37" s="33"/>
      <c r="B37" s="11"/>
      <c r="E37" s="48"/>
    </row>
    <row r="38" spans="1:5" s="8" customFormat="1" ht="15" customHeight="1">
      <c r="A38" s="33" t="s">
        <v>605</v>
      </c>
      <c r="B38" s="11">
        <f>B36+B21+B34</f>
        <v>2882984</v>
      </c>
      <c r="C38" s="11">
        <f>C36+C21+C34</f>
        <v>2909254</v>
      </c>
      <c r="D38" s="11">
        <f>D36+D21+D34</f>
        <v>1661176</v>
      </c>
      <c r="E38" s="48">
        <f t="shared" si="0"/>
        <v>57.09972384673184</v>
      </c>
    </row>
    <row r="39" spans="1:5" s="8" customFormat="1" ht="15" customHeight="1">
      <c r="A39" s="33"/>
      <c r="B39" s="11"/>
      <c r="E39" s="233"/>
    </row>
    <row r="40" spans="1:5" s="8" customFormat="1" ht="15" customHeight="1">
      <c r="A40" s="33" t="s">
        <v>497</v>
      </c>
      <c r="B40" s="11"/>
      <c r="E40" s="233"/>
    </row>
    <row r="41" spans="1:5" s="8" customFormat="1" ht="15" customHeight="1">
      <c r="A41" s="41" t="s">
        <v>714</v>
      </c>
      <c r="B41" s="11"/>
      <c r="E41" s="233"/>
    </row>
    <row r="42" spans="1:5" s="8" customFormat="1" ht="15" customHeight="1">
      <c r="A42" s="32" t="s">
        <v>591</v>
      </c>
      <c r="B42" s="10">
        <v>9420</v>
      </c>
      <c r="C42" s="1">
        <v>9420</v>
      </c>
      <c r="D42" s="1">
        <v>9420</v>
      </c>
      <c r="E42" s="233">
        <f t="shared" si="0"/>
        <v>100</v>
      </c>
    </row>
    <row r="43" spans="1:5" s="8" customFormat="1" ht="15" customHeight="1">
      <c r="A43" s="32" t="s">
        <v>999</v>
      </c>
      <c r="B43" s="10"/>
      <c r="E43" s="233"/>
    </row>
    <row r="44" spans="1:5" s="8" customFormat="1" ht="15" customHeight="1">
      <c r="A44" s="32" t="s">
        <v>713</v>
      </c>
      <c r="B44" s="10"/>
      <c r="E44" s="233"/>
    </row>
    <row r="45" spans="1:5" s="8" customFormat="1" ht="15" customHeight="1">
      <c r="A45" s="33" t="s">
        <v>967</v>
      </c>
      <c r="B45" s="11">
        <f>SUM(B42:B43)-B44</f>
        <v>9420</v>
      </c>
      <c r="C45" s="11">
        <f>SUM(C42:C43)-C44</f>
        <v>9420</v>
      </c>
      <c r="D45" s="11">
        <f>SUM(D42:D43)-D44</f>
        <v>9420</v>
      </c>
      <c r="E45" s="48">
        <f t="shared" si="0"/>
        <v>100</v>
      </c>
    </row>
    <row r="46" spans="1:5" s="8" customFormat="1" ht="15" customHeight="1">
      <c r="A46" s="33" t="s">
        <v>938</v>
      </c>
      <c r="B46" s="11"/>
      <c r="C46" s="11"/>
      <c r="D46" s="11">
        <v>-56883</v>
      </c>
      <c r="E46" s="48"/>
    </row>
    <row r="47" spans="1:5" s="8" customFormat="1" ht="15" customHeight="1">
      <c r="A47" s="33" t="s">
        <v>606</v>
      </c>
      <c r="B47" s="11">
        <f>B38+B45</f>
        <v>2892404</v>
      </c>
      <c r="C47" s="11">
        <f>C38+C45</f>
        <v>2918674</v>
      </c>
      <c r="D47" s="11">
        <f>D38+D45+D46</f>
        <v>1613713</v>
      </c>
      <c r="E47" s="48">
        <f t="shared" si="0"/>
        <v>55.289251214763965</v>
      </c>
    </row>
    <row r="48" spans="1:5" s="8" customFormat="1" ht="15" customHeight="1">
      <c r="A48" s="33"/>
      <c r="B48" s="11"/>
      <c r="C48" s="11"/>
      <c r="D48" s="247"/>
      <c r="E48" s="233"/>
    </row>
    <row r="49" spans="1:5" s="8" customFormat="1" ht="15" customHeight="1">
      <c r="A49" s="33"/>
      <c r="B49" s="11"/>
      <c r="C49" s="11"/>
      <c r="D49" s="247"/>
      <c r="E49" s="233"/>
    </row>
    <row r="50" spans="1:5" s="8" customFormat="1" ht="15" customHeight="1">
      <c r="A50" s="33"/>
      <c r="B50" s="11"/>
      <c r="C50" s="11"/>
      <c r="D50" s="247"/>
      <c r="E50" s="233"/>
    </row>
    <row r="51" spans="1:5" s="8" customFormat="1" ht="15" customHeight="1">
      <c r="A51" s="33"/>
      <c r="B51" s="11"/>
      <c r="C51" s="11"/>
      <c r="D51" s="247"/>
      <c r="E51" s="233"/>
    </row>
    <row r="52" spans="1:5" s="8" customFormat="1" ht="15" customHeight="1">
      <c r="A52" s="33"/>
      <c r="B52" s="11"/>
      <c r="D52" s="124"/>
      <c r="E52" s="233"/>
    </row>
    <row r="53" spans="1:5" ht="15" customHeight="1">
      <c r="A53" s="18" t="s">
        <v>607</v>
      </c>
      <c r="B53" s="10"/>
      <c r="D53" s="121"/>
      <c r="E53" s="233"/>
    </row>
    <row r="54" spans="1:5" ht="15" customHeight="1">
      <c r="A54" s="31" t="s">
        <v>715</v>
      </c>
      <c r="B54" s="10"/>
      <c r="D54" s="121"/>
      <c r="E54" s="233"/>
    </row>
    <row r="55" spans="1:5" ht="15" customHeight="1">
      <c r="A55" s="32" t="s">
        <v>608</v>
      </c>
      <c r="B55" s="10">
        <v>134502</v>
      </c>
      <c r="C55" s="9">
        <v>146170</v>
      </c>
      <c r="D55" s="9">
        <v>27927</v>
      </c>
      <c r="E55" s="233">
        <f t="shared" si="0"/>
        <v>19.10583567079428</v>
      </c>
    </row>
    <row r="56" spans="1:5" ht="15" customHeight="1">
      <c r="A56" s="32" t="s">
        <v>609</v>
      </c>
      <c r="B56" s="9">
        <v>208719</v>
      </c>
      <c r="C56" s="9">
        <v>405730</v>
      </c>
      <c r="D56" s="9">
        <v>24781</v>
      </c>
      <c r="E56" s="233">
        <f t="shared" si="0"/>
        <v>6.1077563897172995</v>
      </c>
    </row>
    <row r="57" spans="1:5" ht="15" customHeight="1">
      <c r="A57" s="32" t="s">
        <v>990</v>
      </c>
      <c r="B57" s="10"/>
      <c r="C57" s="9"/>
      <c r="D57" s="9"/>
      <c r="E57" s="233"/>
    </row>
    <row r="58" spans="1:5" ht="15" customHeight="1">
      <c r="A58" s="32" t="s">
        <v>989</v>
      </c>
      <c r="B58" s="10"/>
      <c r="C58" s="9">
        <v>20</v>
      </c>
      <c r="D58" s="9">
        <v>950</v>
      </c>
      <c r="E58" s="233">
        <f t="shared" si="0"/>
        <v>4750</v>
      </c>
    </row>
    <row r="59" spans="1:5" ht="15" customHeight="1">
      <c r="A59" s="32" t="s">
        <v>988</v>
      </c>
      <c r="B59" s="10">
        <v>2250</v>
      </c>
      <c r="C59" s="9">
        <v>3750</v>
      </c>
      <c r="D59" s="9">
        <v>1500</v>
      </c>
      <c r="E59" s="233">
        <f t="shared" si="0"/>
        <v>40</v>
      </c>
    </row>
    <row r="60" spans="1:5" ht="15" customHeight="1">
      <c r="A60" s="32" t="s">
        <v>516</v>
      </c>
      <c r="B60" s="10">
        <v>3000</v>
      </c>
      <c r="C60" s="9">
        <v>4000</v>
      </c>
      <c r="D60" s="9">
        <v>4000</v>
      </c>
      <c r="E60" s="233">
        <f t="shared" si="0"/>
        <v>100</v>
      </c>
    </row>
    <row r="61" spans="1:5" ht="15" customHeight="1">
      <c r="A61" s="99" t="s">
        <v>716</v>
      </c>
      <c r="B61" s="35">
        <f>SUM(B55:B60)</f>
        <v>348471</v>
      </c>
      <c r="C61" s="35">
        <f>SUM(C55:C60)</f>
        <v>559670</v>
      </c>
      <c r="D61" s="35">
        <f>SUM(D55:D60)</f>
        <v>59158</v>
      </c>
      <c r="E61" s="233">
        <f t="shared" si="0"/>
        <v>10.570157414190504</v>
      </c>
    </row>
    <row r="62" spans="1:5" ht="15" customHeight="1">
      <c r="A62" s="32" t="s">
        <v>993</v>
      </c>
      <c r="B62" s="10"/>
      <c r="D62" s="121"/>
      <c r="E62" s="233"/>
    </row>
    <row r="63" spans="1:6" ht="15" customHeight="1">
      <c r="A63" s="32" t="s">
        <v>994</v>
      </c>
      <c r="B63" s="10">
        <f>'m-gamesz '!B14</f>
        <v>1000</v>
      </c>
      <c r="C63" s="9">
        <v>3844</v>
      </c>
      <c r="D63" s="9">
        <v>3476</v>
      </c>
      <c r="E63" s="233">
        <f t="shared" si="0"/>
        <v>90.42663891779397</v>
      </c>
      <c r="F63" s="9"/>
    </row>
    <row r="64" spans="1:5" ht="15" customHeight="1">
      <c r="A64" s="32" t="s">
        <v>995</v>
      </c>
      <c r="B64" s="10">
        <f>'m-Bibó '!B13</f>
        <v>0</v>
      </c>
      <c r="C64" s="9"/>
      <c r="D64" s="9"/>
      <c r="E64" s="233"/>
    </row>
    <row r="65" spans="1:5" ht="15" customHeight="1">
      <c r="A65" s="32" t="s">
        <v>996</v>
      </c>
      <c r="B65" s="10">
        <f>'m-Illyés '!B13</f>
        <v>0</v>
      </c>
      <c r="C65" s="9"/>
      <c r="D65" s="9"/>
      <c r="E65" s="233"/>
    </row>
    <row r="66" spans="1:5" ht="15" customHeight="1">
      <c r="A66" s="32" t="s">
        <v>997</v>
      </c>
      <c r="B66" s="10">
        <f>'m-ovoda '!B13</f>
        <v>0</v>
      </c>
      <c r="C66" s="9"/>
      <c r="D66" s="9"/>
      <c r="E66" s="233"/>
    </row>
    <row r="67" spans="1:5" ht="15" customHeight="1">
      <c r="A67" s="32" t="s">
        <v>490</v>
      </c>
      <c r="B67" s="10">
        <f>'m-Teréz A '!B13</f>
        <v>400</v>
      </c>
      <c r="C67" s="9">
        <v>880</v>
      </c>
      <c r="D67" s="9">
        <v>873</v>
      </c>
      <c r="E67" s="233">
        <f t="shared" si="0"/>
        <v>99.20454545454545</v>
      </c>
    </row>
    <row r="68" spans="1:5" ht="15" customHeight="1">
      <c r="A68" s="32" t="s">
        <v>960</v>
      </c>
      <c r="B68" s="10">
        <f>'m-Festetics'!B13</f>
        <v>200</v>
      </c>
      <c r="C68" s="9">
        <v>200</v>
      </c>
      <c r="D68" s="9">
        <v>200</v>
      </c>
      <c r="E68" s="233">
        <f t="shared" si="0"/>
        <v>100</v>
      </c>
    </row>
    <row r="69" spans="1:5" ht="15" customHeight="1">
      <c r="A69" s="32" t="s">
        <v>491</v>
      </c>
      <c r="B69" s="35">
        <f>SUM(B63:B68)</f>
        <v>1600</v>
      </c>
      <c r="C69" s="35">
        <f>SUM(C63:C68)</f>
        <v>4924</v>
      </c>
      <c r="D69" s="35">
        <f>SUM(D63:D68)</f>
        <v>4549</v>
      </c>
      <c r="E69" s="287">
        <f t="shared" si="0"/>
        <v>92.3842404549147</v>
      </c>
    </row>
    <row r="70" spans="1:5" ht="15" customHeight="1">
      <c r="A70" s="33" t="s">
        <v>717</v>
      </c>
      <c r="B70" s="11">
        <f>SUM(B55:B60)+B69</f>
        <v>350071</v>
      </c>
      <c r="C70" s="11">
        <f>SUM(C55:C60)+C69</f>
        <v>564594</v>
      </c>
      <c r="D70" s="11">
        <f>SUM(D55:D60)+D69</f>
        <v>63707</v>
      </c>
      <c r="E70" s="48">
        <f t="shared" si="0"/>
        <v>11.283683496459403</v>
      </c>
    </row>
    <row r="71" spans="1:5" ht="6" customHeight="1">
      <c r="A71" s="33"/>
      <c r="B71" s="11"/>
      <c r="D71" s="121"/>
      <c r="E71" s="233"/>
    </row>
    <row r="72" spans="1:5" s="8" customFormat="1" ht="15" customHeight="1">
      <c r="A72" s="31" t="s">
        <v>300</v>
      </c>
      <c r="B72" s="11"/>
      <c r="D72" s="124"/>
      <c r="E72" s="233"/>
    </row>
    <row r="73" spans="1:5" ht="15" customHeight="1">
      <c r="A73" s="32" t="s">
        <v>610</v>
      </c>
      <c r="B73" s="10">
        <v>258575</v>
      </c>
      <c r="C73" s="9">
        <v>268816</v>
      </c>
      <c r="D73" s="9">
        <v>185422</v>
      </c>
      <c r="E73" s="233">
        <f t="shared" si="0"/>
        <v>68.97729301827272</v>
      </c>
    </row>
    <row r="74" spans="1:5" ht="15" customHeight="1">
      <c r="A74" s="32" t="s">
        <v>611</v>
      </c>
      <c r="B74" s="10">
        <v>76364</v>
      </c>
      <c r="C74" s="9">
        <v>79573</v>
      </c>
      <c r="D74" s="9">
        <v>50163</v>
      </c>
      <c r="E74" s="233">
        <f t="shared" si="0"/>
        <v>63.04022721274804</v>
      </c>
    </row>
    <row r="75" spans="1:5" ht="15" customHeight="1">
      <c r="A75" s="32" t="s">
        <v>612</v>
      </c>
      <c r="B75" s="10">
        <v>241830</v>
      </c>
      <c r="C75" s="9">
        <v>259578</v>
      </c>
      <c r="D75" s="9">
        <v>135645</v>
      </c>
      <c r="E75" s="233">
        <f t="shared" si="0"/>
        <v>52.25596930402422</v>
      </c>
    </row>
    <row r="76" spans="1:5" ht="15" customHeight="1">
      <c r="A76" s="32" t="s">
        <v>613</v>
      </c>
      <c r="B76" s="10">
        <v>51431</v>
      </c>
      <c r="C76" s="9">
        <v>51505</v>
      </c>
      <c r="D76" s="9">
        <v>47142</v>
      </c>
      <c r="E76" s="233">
        <f t="shared" si="0"/>
        <v>91.52897776914863</v>
      </c>
    </row>
    <row r="77" spans="1:5" ht="15" customHeight="1">
      <c r="A77" s="32" t="s">
        <v>614</v>
      </c>
      <c r="B77" s="10">
        <v>77955</v>
      </c>
      <c r="C77" s="9">
        <v>77521</v>
      </c>
      <c r="D77" s="9">
        <v>79286</v>
      </c>
      <c r="E77" s="233">
        <f t="shared" si="0"/>
        <v>102.27680241482953</v>
      </c>
    </row>
    <row r="78" spans="1:5" ht="15" customHeight="1">
      <c r="A78" s="32" t="s">
        <v>615</v>
      </c>
      <c r="B78" s="10"/>
      <c r="C78" s="9"/>
      <c r="D78" s="43"/>
      <c r="E78" s="233"/>
    </row>
    <row r="79" spans="1:5" ht="15" customHeight="1">
      <c r="A79" s="32" t="s">
        <v>616</v>
      </c>
      <c r="B79" s="147">
        <v>34635</v>
      </c>
      <c r="C79" s="9">
        <v>34815</v>
      </c>
      <c r="D79" s="9">
        <v>22140</v>
      </c>
      <c r="E79" s="233">
        <f aca="true" t="shared" si="1" ref="E79:E100">D79/C79*100</f>
        <v>63.59327875915554</v>
      </c>
    </row>
    <row r="80" spans="1:5" ht="15" customHeight="1">
      <c r="A80" s="99" t="s">
        <v>718</v>
      </c>
      <c r="B80" s="35">
        <f>SUM(B73:B79)</f>
        <v>740790</v>
      </c>
      <c r="C80" s="35">
        <f>SUM(C73:C79)</f>
        <v>771808</v>
      </c>
      <c r="D80" s="35">
        <f>SUM(D73:D79)</f>
        <v>519798</v>
      </c>
      <c r="E80" s="287">
        <f t="shared" si="1"/>
        <v>67.34809693602554</v>
      </c>
    </row>
    <row r="81" spans="1:5" ht="15" customHeight="1">
      <c r="A81" s="32" t="s">
        <v>992</v>
      </c>
      <c r="B81" s="10"/>
      <c r="C81" s="121"/>
      <c r="D81" s="121"/>
      <c r="E81" s="233"/>
    </row>
    <row r="82" spans="1:5" ht="15" customHeight="1">
      <c r="A82" s="32" t="s">
        <v>994</v>
      </c>
      <c r="B82" s="10">
        <f>'m-gamesz '!B24</f>
        <v>236962</v>
      </c>
      <c r="C82" s="9">
        <v>217819</v>
      </c>
      <c r="D82" s="9">
        <v>145461</v>
      </c>
      <c r="E82" s="233">
        <f t="shared" si="1"/>
        <v>66.7806756986305</v>
      </c>
    </row>
    <row r="83" spans="1:5" ht="15" customHeight="1">
      <c r="A83" s="32" t="s">
        <v>995</v>
      </c>
      <c r="B83" s="10">
        <f>'m-Bibó '!B23</f>
        <v>132071</v>
      </c>
      <c r="C83" s="9">
        <v>136707</v>
      </c>
      <c r="D83" s="9">
        <v>96022</v>
      </c>
      <c r="E83" s="233">
        <f t="shared" si="1"/>
        <v>70.23927084933472</v>
      </c>
    </row>
    <row r="84" spans="1:5" ht="15" customHeight="1">
      <c r="A84" s="32" t="s">
        <v>996</v>
      </c>
      <c r="B84" s="10">
        <f>'m-Illyés '!B23</f>
        <v>248188</v>
      </c>
      <c r="C84" s="9">
        <v>255216</v>
      </c>
      <c r="D84" s="9">
        <v>186291</v>
      </c>
      <c r="E84" s="233">
        <f t="shared" si="1"/>
        <v>72.99346435960128</v>
      </c>
    </row>
    <row r="85" spans="1:5" ht="15" customHeight="1">
      <c r="A85" s="32" t="s">
        <v>997</v>
      </c>
      <c r="B85" s="10">
        <f>'m-ovoda '!B23</f>
        <v>101613</v>
      </c>
      <c r="C85" s="9">
        <v>104666</v>
      </c>
      <c r="D85" s="9">
        <v>77307</v>
      </c>
      <c r="E85" s="233">
        <f t="shared" si="1"/>
        <v>73.86066153287601</v>
      </c>
    </row>
    <row r="86" spans="1:5" ht="15" customHeight="1">
      <c r="A86" s="32" t="s">
        <v>490</v>
      </c>
      <c r="B86" s="10">
        <f>'m-Teréz A '!B23</f>
        <v>110622</v>
      </c>
      <c r="C86" s="9">
        <v>114825</v>
      </c>
      <c r="D86" s="9">
        <v>79964</v>
      </c>
      <c r="E86" s="233">
        <f t="shared" si="1"/>
        <v>69.63988678423688</v>
      </c>
    </row>
    <row r="87" spans="1:5" ht="15" customHeight="1">
      <c r="A87" s="32" t="s">
        <v>960</v>
      </c>
      <c r="B87" s="10">
        <f>'m-Festetics'!B23</f>
        <v>58587</v>
      </c>
      <c r="C87" s="9">
        <v>61052</v>
      </c>
      <c r="D87" s="9">
        <v>42631</v>
      </c>
      <c r="E87" s="233">
        <f t="shared" si="1"/>
        <v>69.82736028303741</v>
      </c>
    </row>
    <row r="88" spans="1:5" ht="15" customHeight="1">
      <c r="A88" s="32" t="s">
        <v>998</v>
      </c>
      <c r="B88" s="158">
        <f>SUM(B82:B87)</f>
        <v>888043</v>
      </c>
      <c r="C88" s="158">
        <f>SUM(C82:C87)</f>
        <v>890285</v>
      </c>
      <c r="D88" s="158">
        <f>SUM(D82:D87)</f>
        <v>627676</v>
      </c>
      <c r="E88" s="287">
        <f t="shared" si="1"/>
        <v>70.50281651381299</v>
      </c>
    </row>
    <row r="89" spans="1:5" ht="15" customHeight="1">
      <c r="A89" s="31" t="s">
        <v>750</v>
      </c>
      <c r="B89" s="11">
        <f>B80+B88</f>
        <v>1628833</v>
      </c>
      <c r="C89" s="11">
        <f>C80+C88</f>
        <v>1662093</v>
      </c>
      <c r="D89" s="11">
        <f>D80+D88</f>
        <v>1147474</v>
      </c>
      <c r="E89" s="48">
        <f t="shared" si="1"/>
        <v>69.0378937881334</v>
      </c>
    </row>
    <row r="90" spans="1:5" ht="15" customHeight="1">
      <c r="A90" s="31" t="s">
        <v>617</v>
      </c>
      <c r="B90" s="11">
        <f>B70+B89</f>
        <v>1978904</v>
      </c>
      <c r="C90" s="11">
        <f>C70+C89</f>
        <v>2226687</v>
      </c>
      <c r="D90" s="11">
        <f>D70+D89</f>
        <v>1211181</v>
      </c>
      <c r="E90" s="48">
        <f t="shared" si="1"/>
        <v>54.39385957703081</v>
      </c>
    </row>
    <row r="91" spans="1:5" ht="15.75">
      <c r="A91" s="31"/>
      <c r="B91" s="11"/>
      <c r="D91" s="121"/>
      <c r="E91" s="233"/>
    </row>
    <row r="92" spans="1:5" ht="15" customHeight="1">
      <c r="A92" s="33" t="s">
        <v>104</v>
      </c>
      <c r="B92" s="11"/>
      <c r="D92" s="121"/>
      <c r="E92" s="233"/>
    </row>
    <row r="93" spans="1:5" ht="15" customHeight="1">
      <c r="A93" s="41" t="s">
        <v>1001</v>
      </c>
      <c r="B93" s="10"/>
      <c r="D93" s="121"/>
      <c r="E93" s="233"/>
    </row>
    <row r="94" spans="1:5" ht="15" customHeight="1">
      <c r="A94" s="32" t="s">
        <v>719</v>
      </c>
      <c r="B94" s="10">
        <v>37500</v>
      </c>
      <c r="C94" s="9">
        <v>37500</v>
      </c>
      <c r="D94" s="9">
        <v>37500</v>
      </c>
      <c r="E94" s="233">
        <f t="shared" si="1"/>
        <v>100</v>
      </c>
    </row>
    <row r="95" spans="1:5" ht="15" customHeight="1">
      <c r="A95" s="32" t="s">
        <v>966</v>
      </c>
      <c r="B95" s="10"/>
      <c r="C95" s="9"/>
      <c r="D95" s="9"/>
      <c r="E95" s="233"/>
    </row>
    <row r="96" spans="1:5" s="8" customFormat="1" ht="16.5" customHeight="1">
      <c r="A96" s="31" t="s">
        <v>967</v>
      </c>
      <c r="B96" s="11">
        <f>SUM(B94:B95)</f>
        <v>37500</v>
      </c>
      <c r="C96" s="11">
        <f>SUM(C94:C95)</f>
        <v>37500</v>
      </c>
      <c r="D96" s="11">
        <f>SUM(D94:D95)</f>
        <v>37500</v>
      </c>
      <c r="E96" s="48">
        <f t="shared" si="1"/>
        <v>100</v>
      </c>
    </row>
    <row r="97" spans="1:5" s="8" customFormat="1" ht="16.5" customHeight="1">
      <c r="A97" s="31"/>
      <c r="B97" s="11"/>
      <c r="C97" s="11"/>
      <c r="D97" s="247"/>
      <c r="E97" s="233"/>
    </row>
    <row r="98" spans="1:5" s="8" customFormat="1" ht="15" customHeight="1">
      <c r="A98" s="31" t="s">
        <v>105</v>
      </c>
      <c r="B98" s="11">
        <v>876000</v>
      </c>
      <c r="C98" s="11">
        <v>654487</v>
      </c>
      <c r="D98" s="247"/>
      <c r="E98" s="48">
        <f t="shared" si="1"/>
        <v>0</v>
      </c>
    </row>
    <row r="99" spans="1:5" s="8" customFormat="1" ht="13.5" customHeight="1">
      <c r="A99" s="31" t="s">
        <v>106</v>
      </c>
      <c r="B99" s="11"/>
      <c r="C99" s="12"/>
      <c r="D99" s="12">
        <v>-32000</v>
      </c>
      <c r="E99" s="233"/>
    </row>
    <row r="100" spans="1:5" s="8" customFormat="1" ht="15" customHeight="1">
      <c r="A100" s="33" t="s">
        <v>618</v>
      </c>
      <c r="B100" s="11">
        <f>B90+B96+B98</f>
        <v>2892404</v>
      </c>
      <c r="C100" s="11">
        <f>C90+C96+C98</f>
        <v>2918674</v>
      </c>
      <c r="D100" s="11">
        <f>D90+D96+D99</f>
        <v>1216681</v>
      </c>
      <c r="E100" s="48">
        <f t="shared" si="1"/>
        <v>41.68608758634914</v>
      </c>
    </row>
    <row r="102" ht="15" customHeight="1">
      <c r="B102" s="9"/>
    </row>
  </sheetData>
  <mergeCells count="11">
    <mergeCell ref="A5:E5"/>
    <mergeCell ref="A6:E6"/>
    <mergeCell ref="A8:A9"/>
    <mergeCell ref="B8:B9"/>
    <mergeCell ref="A1:E1"/>
    <mergeCell ref="C8:C9"/>
    <mergeCell ref="D8:D9"/>
    <mergeCell ref="E8:E9"/>
    <mergeCell ref="A2:E2"/>
    <mergeCell ref="A3:E3"/>
    <mergeCell ref="A4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1"/>
  </sheetPr>
  <dimension ref="A1:E52"/>
  <sheetViews>
    <sheetView workbookViewId="0" topLeftCell="A34">
      <selection activeCell="D50" sqref="D50"/>
    </sheetView>
  </sheetViews>
  <sheetFormatPr defaultColWidth="9.140625" defaultRowHeight="12.75"/>
  <cols>
    <col min="1" max="1" width="51.7109375" style="26" customWidth="1"/>
    <col min="2" max="2" width="11.421875" style="27" customWidth="1"/>
    <col min="3" max="3" width="13.28125" style="27" customWidth="1"/>
    <col min="4" max="4" width="11.421875" style="27" bestFit="1" customWidth="1"/>
    <col min="5" max="5" width="8.140625" style="27" customWidth="1"/>
    <col min="6" max="16384" width="9.140625" style="27" customWidth="1"/>
  </cols>
  <sheetData>
    <row r="1" spans="3:5" ht="15.75">
      <c r="C1" s="352" t="s">
        <v>812</v>
      </c>
      <c r="D1" s="352"/>
      <c r="E1" s="352"/>
    </row>
    <row r="2" spans="1:5" ht="15.75">
      <c r="A2" s="351" t="s">
        <v>402</v>
      </c>
      <c r="B2" s="351"/>
      <c r="C2" s="351"/>
      <c r="D2" s="351"/>
      <c r="E2" s="351"/>
    </row>
    <row r="3" spans="1:5" ht="15.75">
      <c r="A3" s="351" t="s">
        <v>805</v>
      </c>
      <c r="B3" s="351"/>
      <c r="C3" s="351"/>
      <c r="D3" s="351"/>
      <c r="E3" s="351"/>
    </row>
    <row r="4" spans="1:5" ht="15.75">
      <c r="A4" s="351" t="s">
        <v>629</v>
      </c>
      <c r="B4" s="351"/>
      <c r="C4" s="351"/>
      <c r="D4" s="351"/>
      <c r="E4" s="351"/>
    </row>
    <row r="5" spans="1:5" ht="15.75">
      <c r="A5" s="351" t="s">
        <v>33</v>
      </c>
      <c r="B5" s="351"/>
      <c r="C5" s="351"/>
      <c r="D5" s="351"/>
      <c r="E5" s="351"/>
    </row>
    <row r="7" spans="1:5" ht="25.5">
      <c r="A7" s="108" t="s">
        <v>933</v>
      </c>
      <c r="B7" s="216" t="s">
        <v>682</v>
      </c>
      <c r="C7" s="216" t="s">
        <v>683</v>
      </c>
      <c r="D7" s="216" t="s">
        <v>630</v>
      </c>
      <c r="E7" s="216" t="s">
        <v>684</v>
      </c>
    </row>
    <row r="8" spans="1:4" ht="15.75">
      <c r="A8" s="109" t="s">
        <v>34</v>
      </c>
      <c r="B8" s="110"/>
      <c r="C8" s="110"/>
      <c r="D8" s="110"/>
    </row>
    <row r="9" spans="1:5" s="112" customFormat="1" ht="15.75">
      <c r="A9" s="111" t="s">
        <v>35</v>
      </c>
      <c r="B9" s="29">
        <f>'m-gamesz '!B9+'m-Bibó '!B8+'m-Illyés '!B8+'m-ovoda '!B8+'m-Teréz A '!B8+'m-Festetics'!B8</f>
        <v>3432</v>
      </c>
      <c r="C9" s="29">
        <f>'m-gamesz '!C9+'m-Bibó '!C8+'m-Illyés '!C8+'m-ovoda '!C8+'m-Teréz A '!C8+'m-Festetics'!C8</f>
        <v>6756</v>
      </c>
      <c r="D9" s="29">
        <v>4549</v>
      </c>
      <c r="E9" s="240">
        <f>D9/C9*100</f>
        <v>67.33274126702192</v>
      </c>
    </row>
    <row r="10" spans="1:5" s="112" customFormat="1" ht="15.75">
      <c r="A10" s="25" t="s">
        <v>36</v>
      </c>
      <c r="B10" s="28">
        <f>'m-gamesz '!B10+'m-Bibó '!B9+'m-Illyés '!B9+'m-ovoda '!B9+'m-Teréz A '!B9+'m-Festetics'!B9</f>
        <v>0</v>
      </c>
      <c r="C10" s="28">
        <f>'m-gamesz '!C10+'m-Bibó '!C9+'m-Illyés '!C9+'m-ovoda '!C9+'m-Teréz A '!C9+'m-Festetics'!C9</f>
        <v>0</v>
      </c>
      <c r="D10" s="28">
        <f>'m-gamesz '!D10+'m-Bibó '!D9+'m-Illyés '!D9+'m-ovoda '!D9+'m-Teréz A '!D9+'m-Festetics'!D9</f>
        <v>0</v>
      </c>
      <c r="E10" s="239"/>
    </row>
    <row r="11" spans="1:5" s="112" customFormat="1" ht="15.75">
      <c r="A11" s="25" t="s">
        <v>37</v>
      </c>
      <c r="B11" s="28">
        <f>'m-gamesz '!B11+'m-Bibó '!B10+'m-Illyés '!B10+'m-ovoda '!B10+'m-Teréz A '!B10+'m-Festetics'!B10</f>
        <v>1600</v>
      </c>
      <c r="C11" s="28">
        <f>'m-gamesz '!C11+'m-Bibó '!C10+'m-Illyés '!C10+'m-ovoda '!C10+'m-Teréz A '!C10+'m-Festetics'!C10</f>
        <v>4924</v>
      </c>
      <c r="D11" s="28">
        <v>4549</v>
      </c>
      <c r="E11" s="239">
        <f aca="true" t="shared" si="0" ref="E11:E51">D11/C11*100</f>
        <v>92.3842404549147</v>
      </c>
    </row>
    <row r="12" spans="1:5" s="112" customFormat="1" ht="15.75">
      <c r="A12" s="25" t="s">
        <v>38</v>
      </c>
      <c r="B12" s="28">
        <f>'m-gamesz '!B12+'m-Bibó '!B11+'m-Illyés '!B11+'m-ovoda '!B11+'m-Teréz A '!B11+'m-Festetics'!B11</f>
        <v>0</v>
      </c>
      <c r="C12" s="28">
        <f>'m-gamesz '!C12+'m-Bibó '!C11+'m-Illyés '!C11+'m-ovoda '!C11+'m-Teréz A '!C11+'m-Festetics'!C11</f>
        <v>0</v>
      </c>
      <c r="D12" s="28">
        <f>'m-gamesz '!D12+'m-Bibó '!D11+'m-Illyés '!D11+'m-ovoda '!D11+'m-Teréz A '!D11+'m-Festetics'!D11</f>
        <v>0</v>
      </c>
      <c r="E12" s="239"/>
    </row>
    <row r="13" spans="1:5" s="112" customFormat="1" ht="15.75">
      <c r="A13" s="25" t="s">
        <v>39</v>
      </c>
      <c r="B13" s="28">
        <f>'m-gamesz '!B13+'m-Bibó '!B12+'m-Illyés '!B12+'m-ovoda '!B12+'m-Teréz A '!B12+'m-Festetics'!B12</f>
        <v>0</v>
      </c>
      <c r="C13" s="28">
        <f>'m-gamesz '!C13+'m-Bibó '!C12+'m-Illyés '!C12+'m-ovoda '!C12+'m-Teréz A '!C12+'m-Festetics'!C12</f>
        <v>0</v>
      </c>
      <c r="D13" s="28">
        <f>'m-gamesz '!D13+'m-Bibó '!D12+'m-Illyés '!D12+'m-ovoda '!D12+'m-Teréz A '!D12+'m-Festetics'!D12</f>
        <v>0</v>
      </c>
      <c r="E13" s="239"/>
    </row>
    <row r="14" spans="1:5" s="112" customFormat="1" ht="15.75">
      <c r="A14" s="25" t="s">
        <v>40</v>
      </c>
      <c r="B14" s="28">
        <f>'m-gamesz '!B14+'m-Bibó '!B13+'m-Illyés '!B13+'m-ovoda '!B13+'m-Teréz A '!B13+'m-Festetics'!B13</f>
        <v>1600</v>
      </c>
      <c r="C14" s="28">
        <f>'m-gamesz '!C14+'m-Bibó '!C13+'m-Illyés '!C13+'m-ovoda '!C13+'m-Teréz A '!C13+'m-Festetics'!C13</f>
        <v>4924</v>
      </c>
      <c r="D14" s="28">
        <v>4549</v>
      </c>
      <c r="E14" s="239">
        <f t="shared" si="0"/>
        <v>92.3842404549147</v>
      </c>
    </row>
    <row r="15" spans="1:5" s="112" customFormat="1" ht="15.75">
      <c r="A15" s="111" t="s">
        <v>41</v>
      </c>
      <c r="B15" s="29">
        <f>'m-gamesz '!B15+'m-Bibó '!B14+'m-Illyés '!B14+'m-ovoda '!B14+'m-Teréz A '!B14+'m-Festetics'!B14</f>
        <v>1600</v>
      </c>
      <c r="C15" s="29">
        <f>'m-gamesz '!C15+'m-Bibó '!C14+'m-Illyés '!C14+'m-ovoda '!C14+'m-Teréz A '!C14+'m-Festetics'!C14</f>
        <v>4924</v>
      </c>
      <c r="D15" s="29">
        <v>4549</v>
      </c>
      <c r="E15" s="240">
        <f t="shared" si="0"/>
        <v>92.3842404549147</v>
      </c>
    </row>
    <row r="16" spans="1:5" s="112" customFormat="1" ht="15.75">
      <c r="A16" s="25" t="s">
        <v>42</v>
      </c>
      <c r="B16" s="28">
        <f>'m-gamesz '!B16+'m-Bibó '!B15+'m-Illyés '!B15+'m-ovoda '!B15+'m-Teréz A '!B15+'m-Festetics'!B15</f>
        <v>0</v>
      </c>
      <c r="C16" s="28">
        <f>'m-gamesz '!C16+'m-Bibó '!C15+'m-Illyés '!C15+'m-ovoda '!C15+'m-Teréz A '!C15+'m-Festetics'!C15</f>
        <v>0</v>
      </c>
      <c r="D16" s="28">
        <f>'m-gamesz '!D16+'m-Bibó '!D15+'m-Illyés '!D15+'m-ovoda '!D15+'m-Teréz A '!D15+'m-Festetics'!D15</f>
        <v>0</v>
      </c>
      <c r="E16" s="239"/>
    </row>
    <row r="17" spans="1:5" s="112" customFormat="1" ht="15.75">
      <c r="A17" s="25" t="s">
        <v>43</v>
      </c>
      <c r="B17" s="28">
        <f>'m-gamesz '!B17+'m-Bibó '!B16+'m-Illyés '!B16+'m-ovoda '!B16+'m-Teréz A '!B16+'m-Festetics'!B16</f>
        <v>1832</v>
      </c>
      <c r="C17" s="28">
        <f>'m-gamesz '!C17+'m-Bibó '!C16+'m-Illyés '!C16+'m-ovoda '!C16+'m-Teréz A '!C16+'m-Festetics'!C16</f>
        <v>1832</v>
      </c>
      <c r="D17" s="28">
        <f>'m-gamesz '!D17+'m-Bibó '!D16+'m-Illyés '!D16+'m-ovoda '!D16+'m-Teréz A '!D16+'m-Festetics'!D16</f>
        <v>0</v>
      </c>
      <c r="E17" s="239">
        <f t="shared" si="0"/>
        <v>0</v>
      </c>
    </row>
    <row r="18" spans="1:5" s="112" customFormat="1" ht="15.75">
      <c r="A18" s="111" t="s">
        <v>670</v>
      </c>
      <c r="B18" s="29">
        <f>'m-gamesz '!B18+'m-Bibó '!B17+'m-Illyés '!B17+'m-ovoda '!B17+'m-Teréz A '!B17+'m-Festetics'!B17</f>
        <v>1046060</v>
      </c>
      <c r="C18" s="29">
        <f>'m-gamesz '!C18+'m-Bibó '!C17+'m-Illyés '!C17+'m-ovoda '!C17+'m-Teréz A '!C17+'m-Festetics'!C17</f>
        <v>1094302</v>
      </c>
      <c r="D18" s="29">
        <v>807277</v>
      </c>
      <c r="E18" s="240">
        <f t="shared" si="0"/>
        <v>73.7709517116847</v>
      </c>
    </row>
    <row r="19" spans="1:5" s="112" customFormat="1" ht="15.75">
      <c r="A19" s="25" t="s">
        <v>671</v>
      </c>
      <c r="B19" s="28">
        <f>'m-gamesz '!B19+'m-Bibó '!B18+'m-Illyés '!B18+'m-ovoda '!B18+'m-Teréz A '!B18+'m-Festetics'!B18</f>
        <v>136675</v>
      </c>
      <c r="C19" s="28">
        <f>'m-gamesz '!C19+'m-Bibó '!C18+'m-Illyés '!C18+'m-ovoda '!C18+'m-Teréz A '!C18+'m-Festetics'!C18</f>
        <v>182675</v>
      </c>
      <c r="D19" s="28">
        <v>159152</v>
      </c>
      <c r="E19" s="239">
        <f t="shared" si="0"/>
        <v>87.12303270836185</v>
      </c>
    </row>
    <row r="20" spans="1:5" s="112" customFormat="1" ht="15.75">
      <c r="A20" s="25" t="s">
        <v>672</v>
      </c>
      <c r="B20" s="28">
        <f>'m-gamesz '!B20+'m-Bibó '!B19+'m-Illyés '!B19+'m-ovoda '!B19+'m-Teréz A '!B19+'m-Festetics'!B19</f>
        <v>0</v>
      </c>
      <c r="C20" s="28">
        <f>'m-gamesz '!C20+'m-Bibó '!C19+'m-Illyés '!C19+'m-ovoda '!C19+'m-Teréz A '!C19+'m-Festetics'!C19</f>
        <v>0</v>
      </c>
      <c r="D20" s="28">
        <f>'m-gamesz '!D20+'m-Bibó '!D19+'m-Illyés '!D19+'m-ovoda '!D19+'m-Teréz A '!D19+'m-Festetics'!D19</f>
        <v>0</v>
      </c>
      <c r="E20" s="239"/>
    </row>
    <row r="21" spans="1:5" s="112" customFormat="1" ht="15.75">
      <c r="A21" s="25" t="s">
        <v>673</v>
      </c>
      <c r="B21" s="28">
        <f>'m-gamesz '!B21+'m-Bibó '!B20+'m-Illyés '!B20+'m-ovoda '!B20+'m-Teréz A '!B20+'m-Festetics'!B20</f>
        <v>909385</v>
      </c>
      <c r="C21" s="28">
        <f>'m-gamesz '!C21+'m-Bibó '!C20+'m-Illyés '!C20+'m-ovoda '!C20+'m-Teréz A '!C20+'m-Festetics'!C20</f>
        <v>911627</v>
      </c>
      <c r="D21" s="28">
        <v>648125</v>
      </c>
      <c r="E21" s="239">
        <f t="shared" si="0"/>
        <v>71.0954151204385</v>
      </c>
    </row>
    <row r="22" spans="1:5" s="112" customFormat="1" ht="15.75">
      <c r="A22" s="25" t="s">
        <v>674</v>
      </c>
      <c r="B22" s="28">
        <f>'m-gamesz '!B22+'m-Bibó '!B21+'m-Illyés '!B21+'m-ovoda '!B21+'m-Teréz A '!B21+'m-Festetics'!B21</f>
        <v>18867</v>
      </c>
      <c r="C22" s="28">
        <f>'m-gamesz '!C22+'m-Bibó '!C21+'m-Illyés '!C21+'m-ovoda '!C21+'m-Teréz A '!C21+'m-Festetics'!C21</f>
        <v>18867</v>
      </c>
      <c r="D22" s="28">
        <v>15809</v>
      </c>
      <c r="E22" s="239">
        <f t="shared" si="0"/>
        <v>83.79180579848412</v>
      </c>
    </row>
    <row r="23" spans="1:5" s="112" customFormat="1" ht="15.75">
      <c r="A23" s="25" t="s">
        <v>675</v>
      </c>
      <c r="B23" s="28">
        <f>'m-gamesz '!B23+'m-Bibó '!B22+'m-Illyés '!B22+'m-ovoda '!B22+'m-Teréz A '!B22+'m-Festetics'!B22</f>
        <v>2475</v>
      </c>
      <c r="C23" s="28">
        <f>'m-gamesz '!C23+'m-Bibó '!C22+'m-Illyés '!C22+'m-ovoda '!C22+'m-Teréz A '!C22+'m-Festetics'!C22</f>
        <v>2475</v>
      </c>
      <c r="D23" s="28">
        <v>4640</v>
      </c>
      <c r="E23" s="239">
        <f t="shared" si="0"/>
        <v>187.4747474747475</v>
      </c>
    </row>
    <row r="24" spans="1:5" s="112" customFormat="1" ht="15.75">
      <c r="A24" s="25" t="s">
        <v>676</v>
      </c>
      <c r="B24" s="28">
        <f>'m-gamesz '!B24+'m-Bibó '!B23+'m-Illyés '!B23+'m-ovoda '!B23+'m-Teréz A '!B23+'m-Festetics'!B23</f>
        <v>888043</v>
      </c>
      <c r="C24" s="28">
        <f>'m-gamesz '!C24+'m-Bibó '!C23+'m-Illyés '!C23+'m-ovoda '!C23+'m-Teréz A '!C23+'m-Festetics'!C23</f>
        <v>890285</v>
      </c>
      <c r="D24" s="28">
        <v>627676</v>
      </c>
      <c r="E24" s="239">
        <f t="shared" si="0"/>
        <v>70.50281651381299</v>
      </c>
    </row>
    <row r="25" spans="1:5" s="112" customFormat="1" ht="15.75">
      <c r="A25" s="25" t="s">
        <v>677</v>
      </c>
      <c r="B25" s="28">
        <f>'m-gamesz '!B25+'m-Bibó '!B24+'m-Illyés '!B24+'m-ovoda '!B24+'m-Teréz A '!B24+'m-Festetics'!B24</f>
        <v>278746</v>
      </c>
      <c r="C25" s="28">
        <f>'m-gamesz '!C25+'m-Bibó '!C24+'m-Illyés '!C24+'m-ovoda '!C24+'m-Teréz A '!C24+'m-Festetics'!C24</f>
        <v>280337</v>
      </c>
      <c r="D25" s="28"/>
      <c r="E25" s="239">
        <f t="shared" si="0"/>
        <v>0</v>
      </c>
    </row>
    <row r="26" spans="1:5" s="112" customFormat="1" ht="15.75">
      <c r="A26" s="113" t="s">
        <v>678</v>
      </c>
      <c r="B26" s="28">
        <f>'m-gamesz '!B26+'m-Bibó '!B25+'m-Illyés '!B25+'m-ovoda '!B25+'m-Teréz A '!B25+'m-Festetics'!B25</f>
        <v>38951</v>
      </c>
      <c r="C26" s="28">
        <f>'m-gamesz '!C26+'m-Bibó '!C25+'m-Illyés '!C25+'m-ovoda '!C25+'m-Teréz A '!C25+'m-Festetics'!C25</f>
        <v>39254</v>
      </c>
      <c r="D26" s="28"/>
      <c r="E26" s="239">
        <f t="shared" si="0"/>
        <v>0</v>
      </c>
    </row>
    <row r="27" spans="1:5" s="112" customFormat="1" ht="15.75">
      <c r="A27" s="25" t="s">
        <v>679</v>
      </c>
      <c r="B27" s="28">
        <f>'m-gamesz '!B27+'m-Bibó '!B26+'m-Illyés '!B26+'m-ovoda '!B26+'m-Teréz A '!B26+'m-Festetics'!B26</f>
        <v>570346</v>
      </c>
      <c r="C27" s="28">
        <f>'m-gamesz '!C27+'m-Bibó '!C26+'m-Illyés '!C26+'m-ovoda '!C26+'m-Teréz A '!C26+'m-Festetics'!C26</f>
        <v>570694</v>
      </c>
      <c r="D27" s="28">
        <v>627676</v>
      </c>
      <c r="E27" s="239">
        <f t="shared" si="0"/>
        <v>109.98468531296983</v>
      </c>
    </row>
    <row r="28" spans="1:5" s="112" customFormat="1" ht="15.75">
      <c r="A28" s="111" t="s">
        <v>680</v>
      </c>
      <c r="B28" s="29">
        <f>'m-gamesz '!B28+'m-Bibó '!B27+'m-Illyés '!B27+'m-ovoda '!B27+'m-Teréz A '!B27+'m-Festetics'!B27</f>
        <v>1047660</v>
      </c>
      <c r="C28" s="29">
        <f>'m-gamesz '!C28+'m-Bibó '!C27+'m-Illyés '!C27+'m-ovoda '!C27+'m-Teréz A '!C27+'m-Festetics'!C27</f>
        <v>1099226</v>
      </c>
      <c r="D28" s="29">
        <v>811826</v>
      </c>
      <c r="E28" s="240">
        <f t="shared" si="0"/>
        <v>73.85433022872458</v>
      </c>
    </row>
    <row r="29" spans="1:5" s="112" customFormat="1" ht="15.75">
      <c r="A29" s="111" t="s">
        <v>681</v>
      </c>
      <c r="B29" s="29"/>
      <c r="C29" s="29"/>
      <c r="D29" s="29"/>
      <c r="E29" s="239"/>
    </row>
    <row r="30" spans="1:5" s="112" customFormat="1" ht="15.75">
      <c r="A30" s="25" t="s">
        <v>450</v>
      </c>
      <c r="B30" s="28">
        <f>'m-gamesz '!B30+'m-Bibó '!B29+'m-Illyés '!B29+'m-ovoda '!B29+'m-Teréz A '!B29+'m-Festetics'!B29</f>
        <v>8509</v>
      </c>
      <c r="C30" s="28">
        <f>'m-gamesz '!C30+'m-Bibó '!C29+'m-Illyés '!C29+'m-ovoda '!C29+'m-Teréz A '!C29+'m-Festetics'!C29</f>
        <v>8509</v>
      </c>
      <c r="D30" s="28">
        <v>8509</v>
      </c>
      <c r="E30" s="239">
        <f t="shared" si="0"/>
        <v>100</v>
      </c>
    </row>
    <row r="31" spans="1:5" s="112" customFormat="1" ht="15.75">
      <c r="A31" s="25" t="s">
        <v>698</v>
      </c>
      <c r="B31" s="28">
        <f>'m-gamesz '!B31+'m-Bibó '!B30+'m-Illyés '!B30+'m-ovoda '!B30+'m-Teréz A '!B30+'m-Festetics'!B30</f>
        <v>0</v>
      </c>
      <c r="C31" s="28">
        <f>'m-gamesz '!C31+'m-Bibó '!C30+'m-Illyés '!C30+'m-ovoda '!C30+'m-Teréz A '!C30+'m-Festetics'!C30</f>
        <v>0</v>
      </c>
      <c r="D31" s="28">
        <v>-105</v>
      </c>
      <c r="E31" s="239"/>
    </row>
    <row r="32" spans="1:5" s="112" customFormat="1" ht="15.75">
      <c r="A32" s="109" t="s">
        <v>277</v>
      </c>
      <c r="B32" s="29">
        <f>'m-gamesz '!B32+'m-Bibó '!B31+'m-Illyés '!B31+'m-ovoda '!B31+'m-Teréz A '!B31+'m-Festetics'!B31</f>
        <v>1058001</v>
      </c>
      <c r="C32" s="29">
        <f>'m-gamesz '!C32+'m-Bibó '!C31+'m-Illyés '!C31+'m-ovoda '!C31+'m-Teréz A '!C31+'m-Festetics'!C31</f>
        <v>1109567</v>
      </c>
      <c r="D32" s="29">
        <v>820230</v>
      </c>
      <c r="E32" s="240">
        <f t="shared" si="0"/>
        <v>73.9234313926063</v>
      </c>
    </row>
    <row r="33" spans="1:5" s="112" customFormat="1" ht="15.75">
      <c r="A33" s="25"/>
      <c r="B33" s="29"/>
      <c r="C33" s="29"/>
      <c r="D33" s="29"/>
      <c r="E33" s="239"/>
    </row>
    <row r="34" spans="1:5" s="112" customFormat="1" ht="15.75">
      <c r="A34" s="109" t="s">
        <v>607</v>
      </c>
      <c r="B34" s="29"/>
      <c r="C34" s="29"/>
      <c r="D34" s="29"/>
      <c r="E34" s="239"/>
    </row>
    <row r="35" spans="1:5" s="112" customFormat="1" ht="15.75">
      <c r="A35" s="111" t="s">
        <v>278</v>
      </c>
      <c r="B35" s="29">
        <f>'m-gamesz '!B35+'m-Bibó '!B34+'m-Illyés '!B34+'m-ovoda '!B34+'m-Teréz A '!B34+'m-Festetics'!B34</f>
        <v>3432</v>
      </c>
      <c r="C35" s="29">
        <f>'m-gamesz '!C35+'m-Bibó '!C34+'m-Illyés '!C34+'m-ovoda '!C34+'m-Teréz A '!C34+'m-Festetics'!C34</f>
        <v>6756</v>
      </c>
      <c r="D35" s="29">
        <v>4549</v>
      </c>
      <c r="E35" s="240">
        <f t="shared" si="0"/>
        <v>67.33274126702192</v>
      </c>
    </row>
    <row r="36" spans="1:5" s="112" customFormat="1" ht="15.75">
      <c r="A36" s="25" t="s">
        <v>661</v>
      </c>
      <c r="B36" s="28">
        <f>'m-gamesz '!B36+'m-Bibó '!B35+'m-Illyés '!B35+'m-ovoda '!B35+'m-Teréz A '!B35+'m-Festetics'!B35</f>
        <v>0</v>
      </c>
      <c r="C36" s="28">
        <f>'m-gamesz '!C36+'m-Bibó '!C35+'m-Illyés '!C35+'m-ovoda '!C35+'m-Teréz A '!C35+'m-Festetics'!C35</f>
        <v>0</v>
      </c>
      <c r="D36" s="28">
        <f>'m-gamesz '!D36+'m-Bibó '!D35+'m-Illyés '!D35+'m-ovoda '!D35+'m-Teréz A '!D35+'m-Festetics'!D35</f>
        <v>0</v>
      </c>
      <c r="E36" s="239"/>
    </row>
    <row r="37" spans="1:5" s="112" customFormat="1" ht="15.75">
      <c r="A37" s="25" t="s">
        <v>662</v>
      </c>
      <c r="B37" s="28">
        <f>'m-gamesz '!B37+'m-Bibó '!B36+'m-Illyés '!B36+'m-ovoda '!B36+'m-Teréz A '!B36+'m-Festetics'!B36</f>
        <v>3432</v>
      </c>
      <c r="C37" s="28">
        <f>'m-gamesz '!C37+'m-Bibó '!C36+'m-Illyés '!C36+'m-ovoda '!C36+'m-Teréz A '!C36+'m-Festetics'!C36</f>
        <v>6756</v>
      </c>
      <c r="D37" s="28">
        <v>4549</v>
      </c>
      <c r="E37" s="239">
        <f t="shared" si="0"/>
        <v>67.33274126702192</v>
      </c>
    </row>
    <row r="38" spans="1:5" s="112" customFormat="1" ht="15.75">
      <c r="A38" s="25" t="s">
        <v>919</v>
      </c>
      <c r="B38" s="28">
        <f>'m-gamesz '!B38+'m-Bibó '!B37+'m-Illyés '!B37+'m-ovoda '!B37+'m-Teréz A '!B37+'m-Festetics'!B37</f>
        <v>0</v>
      </c>
      <c r="C38" s="28">
        <f>'m-gamesz '!C38+'m-Bibó '!C37+'m-Illyés '!C37+'m-ovoda '!C37+'m-Teréz A '!C37+'m-Festetics'!C37</f>
        <v>0</v>
      </c>
      <c r="D38" s="28">
        <f>'m-gamesz '!D38+'m-Bibó '!D37+'m-Illyés '!D37+'m-ovoda '!D37+'m-Teréz A '!D37+'m-Festetics'!D37</f>
        <v>0</v>
      </c>
      <c r="E38" s="239"/>
    </row>
    <row r="39" spans="1:5" s="112" customFormat="1" ht="15.75">
      <c r="A39" s="25" t="s">
        <v>920</v>
      </c>
      <c r="B39" s="28">
        <f>'m-gamesz '!B39+'m-Bibó '!B38+'m-Illyés '!B38+'m-ovoda '!B38+'m-Teréz A '!B38+'m-Festetics'!B38</f>
        <v>0</v>
      </c>
      <c r="C39" s="28">
        <f>'m-gamesz '!C39+'m-Bibó '!C38+'m-Illyés '!C38+'m-ovoda '!C38+'m-Teréz A '!C38+'m-Festetics'!C38</f>
        <v>0</v>
      </c>
      <c r="D39" s="28">
        <f>'m-gamesz '!D39+'m-Bibó '!D38+'m-Illyés '!D38+'m-ovoda '!D38+'m-Teréz A '!D38+'m-Festetics'!D38</f>
        <v>0</v>
      </c>
      <c r="E39" s="239"/>
    </row>
    <row r="40" spans="1:5" s="112" customFormat="1" ht="15.75">
      <c r="A40" s="111" t="s">
        <v>663</v>
      </c>
      <c r="B40" s="29">
        <f>'m-gamesz '!B40+'m-Bibó '!B39+'m-Illyés '!B39+'m-ovoda '!B39+'m-Teréz A '!B39+'m-Festetics'!B39</f>
        <v>1054569</v>
      </c>
      <c r="C40" s="29">
        <f>'m-gamesz '!C40+'m-Bibó '!C39+'m-Illyés '!C39+'m-ovoda '!C39+'m-Teréz A '!C39+'m-Festetics'!C39</f>
        <v>1102811</v>
      </c>
      <c r="D40" s="29">
        <v>795886</v>
      </c>
      <c r="E40" s="240">
        <f t="shared" si="0"/>
        <v>72.1688485152941</v>
      </c>
    </row>
    <row r="41" spans="1:5" s="112" customFormat="1" ht="15.75">
      <c r="A41" s="25" t="s">
        <v>664</v>
      </c>
      <c r="B41" s="28">
        <f>'m-gamesz '!B41+'m-Bibó '!B40+'m-Illyés '!B40+'m-ovoda '!B40+'m-Teréz A '!B40+'m-Festetics'!B40</f>
        <v>603818</v>
      </c>
      <c r="C41" s="28">
        <f>'m-gamesz '!C41+'m-Bibó '!C40+'m-Illyés '!C40+'m-ovoda '!C40+'m-Teréz A '!C40+'m-Festetics'!C40</f>
        <v>628351</v>
      </c>
      <c r="D41" s="28">
        <v>448317</v>
      </c>
      <c r="E41" s="239">
        <f t="shared" si="0"/>
        <v>71.34817960025526</v>
      </c>
    </row>
    <row r="42" spans="1:5" s="112" customFormat="1" ht="15.75">
      <c r="A42" s="25" t="s">
        <v>665</v>
      </c>
      <c r="B42" s="28">
        <f>'m-gamesz '!B42+'m-Bibó '!B41+'m-Illyés '!B41+'m-ovoda '!B41+'m-Teréz A '!B41+'m-Festetics'!B41</f>
        <v>171536</v>
      </c>
      <c r="C42" s="28">
        <f>'m-gamesz '!C42+'m-Bibó '!C41+'m-Illyés '!C41+'m-ovoda '!C41+'m-Teréz A '!C41+'m-Festetics'!C41</f>
        <v>179035</v>
      </c>
      <c r="D42" s="28">
        <v>120514</v>
      </c>
      <c r="E42" s="239">
        <f t="shared" si="0"/>
        <v>67.31309520484821</v>
      </c>
    </row>
    <row r="43" spans="1:5" s="112" customFormat="1" ht="15.75">
      <c r="A43" s="25" t="s">
        <v>295</v>
      </c>
      <c r="B43" s="28">
        <f>'m-gamesz '!B43+'m-Bibó '!B42+'m-Illyés '!B42+'m-ovoda '!B42+'m-Teréz A '!B42+'m-Festetics'!B42</f>
        <v>275600</v>
      </c>
      <c r="C43" s="28">
        <f>'m-gamesz '!C43+'m-Bibó '!C42+'m-Illyés '!C42+'m-ovoda '!C42+'m-Teréz A '!C42+'m-Festetics'!C42</f>
        <v>291810</v>
      </c>
      <c r="D43" s="28">
        <v>223817</v>
      </c>
      <c r="E43" s="239">
        <f t="shared" si="0"/>
        <v>76.69956478530551</v>
      </c>
    </row>
    <row r="44" spans="1:5" s="112" customFormat="1" ht="15.75">
      <c r="A44" s="25" t="s">
        <v>526</v>
      </c>
      <c r="B44" s="28">
        <f>'m-gamesz '!B44+'m-Bibó '!B43+'m-Illyés '!B43+'m-ovoda '!B43+'m-Teréz A '!B43+'m-Festetics'!B43</f>
        <v>1215</v>
      </c>
      <c r="C44" s="28">
        <f>'m-gamesz '!C44+'m-Bibó '!C43+'m-Illyés '!C43+'m-ovoda '!C43+'m-Teréz A '!C43+'m-Festetics'!C43</f>
        <v>1215</v>
      </c>
      <c r="D44" s="28">
        <v>1128</v>
      </c>
      <c r="E44" s="239">
        <f t="shared" si="0"/>
        <v>92.8395061728395</v>
      </c>
    </row>
    <row r="45" spans="1:5" s="112" customFormat="1" ht="15.75">
      <c r="A45" s="25" t="s">
        <v>527</v>
      </c>
      <c r="B45" s="28">
        <f>'m-gamesz '!B45+'m-Bibó '!B44+'m-Illyés '!B44+'m-ovoda '!B44+'m-Teréz A '!B44+'m-Festetics'!B44</f>
        <v>0</v>
      </c>
      <c r="C45" s="28">
        <f>'m-gamesz '!C45+'m-Bibó '!C44+'m-Illyés '!C44+'m-ovoda '!C44+'m-Teréz A '!C44+'m-Festetics'!C44</f>
        <v>0</v>
      </c>
      <c r="D45" s="28">
        <f>'m-gamesz '!D45+'m-Bibó '!D44+'m-Illyés '!D44+'m-ovoda '!D44+'m-Teréz A '!D44+'m-Festetics'!D44</f>
        <v>0</v>
      </c>
      <c r="E45" s="239"/>
    </row>
    <row r="46" spans="1:5" s="112" customFormat="1" ht="15.75">
      <c r="A46" s="25" t="s">
        <v>528</v>
      </c>
      <c r="B46" s="28">
        <f>'m-gamesz '!B46+'m-Bibó '!B45+'m-Illyés '!B45+'m-ovoda '!B45+'m-Teréz A '!B45+'m-Festetics'!B45</f>
        <v>2400</v>
      </c>
      <c r="C46" s="28">
        <f>'m-gamesz '!C46+'m-Bibó '!C45+'m-Illyés '!C45+'m-ovoda '!C45+'m-Teréz A '!C45+'m-Festetics'!C45</f>
        <v>2400</v>
      </c>
      <c r="D46" s="28">
        <v>2110</v>
      </c>
      <c r="E46" s="239">
        <f t="shared" si="0"/>
        <v>87.91666666666667</v>
      </c>
    </row>
    <row r="47" spans="1:5" s="112" customFormat="1" ht="15.75">
      <c r="A47" s="111" t="s">
        <v>296</v>
      </c>
      <c r="B47" s="29">
        <f>'m-gamesz '!B47+'m-Bibó '!B46+'m-Illyés '!B46+'m-ovoda '!B46+'m-Teréz A '!B46+'m-Festetics'!B46</f>
        <v>1058001</v>
      </c>
      <c r="C47" s="29">
        <f>'m-gamesz '!C47+'m-Bibó '!C46+'m-Illyés '!C46+'m-ovoda '!C46+'m-Teréz A '!C46+'m-Festetics'!C46</f>
        <v>1109567</v>
      </c>
      <c r="D47" s="29">
        <v>800435</v>
      </c>
      <c r="E47" s="240">
        <f t="shared" si="0"/>
        <v>72.13940212713608</v>
      </c>
    </row>
    <row r="48" spans="1:5" s="112" customFormat="1" ht="15.75">
      <c r="A48" s="111" t="s">
        <v>297</v>
      </c>
      <c r="B48" s="29"/>
      <c r="C48" s="28"/>
      <c r="D48" s="28"/>
      <c r="E48" s="239"/>
    </row>
    <row r="49" spans="1:5" s="112" customFormat="1" ht="15.75">
      <c r="A49" s="25" t="s">
        <v>298</v>
      </c>
      <c r="B49" s="28">
        <f>'m-gamesz '!B49+'m-Bibó '!B48+'m-Illyés '!B48+'m-ovoda '!B48+'m-Teréz A '!B48+'m-Festetics'!B48</f>
        <v>0</v>
      </c>
      <c r="C49" s="28">
        <f>'m-gamesz '!C49+'m-Bibó '!C48+'m-Illyés '!C48+'m-ovoda '!C48+'m-Teréz A '!C48+'m-Festetics'!C48</f>
        <v>0</v>
      </c>
      <c r="D49" s="28">
        <f>'m-gamesz '!D49+'m-Bibó '!D48+'m-Illyés '!D48+'m-ovoda '!D48+'m-Teréz A '!D48+'m-Festetics'!D48</f>
        <v>0</v>
      </c>
      <c r="E49" s="239"/>
    </row>
    <row r="50" spans="1:5" s="112" customFormat="1" ht="15.75">
      <c r="A50" s="25" t="s">
        <v>699</v>
      </c>
      <c r="B50" s="28">
        <f>'m-gamesz '!B50+'m-Bibó '!B49+'m-Illyés '!B49+'m-ovoda '!B49+'m-Teréz A '!B49+'m-Festetics'!B49</f>
        <v>0</v>
      </c>
      <c r="C50" s="28">
        <f>'m-gamesz '!C50+'m-Bibó '!C49+'m-Illyés '!C49+'m-ovoda '!C49+'m-Teréz A '!C49+'m-Festetics'!C49</f>
        <v>0</v>
      </c>
      <c r="D50" s="28">
        <v>2591</v>
      </c>
      <c r="E50" s="239"/>
    </row>
    <row r="51" spans="1:5" s="112" customFormat="1" ht="15.75">
      <c r="A51" s="109" t="s">
        <v>299</v>
      </c>
      <c r="B51" s="29">
        <f>'m-gamesz '!B51+'m-Bibó '!B50+'m-Illyés '!B50+'m-ovoda '!B50+'m-Teréz A '!B50+'m-Festetics'!B50</f>
        <v>1058001</v>
      </c>
      <c r="C51" s="29">
        <f>'m-gamesz '!C51+'m-Bibó '!C50+'m-Illyés '!C50+'m-ovoda '!C50+'m-Teréz A '!C50+'m-Festetics'!C50</f>
        <v>1109567</v>
      </c>
      <c r="D51" s="29">
        <v>803026</v>
      </c>
      <c r="E51" s="240">
        <f t="shared" si="0"/>
        <v>72.37291664225775</v>
      </c>
    </row>
    <row r="52" spans="3:4" ht="15.75">
      <c r="C52" s="151"/>
      <c r="D52" s="151"/>
    </row>
  </sheetData>
  <mergeCells count="5">
    <mergeCell ref="A5:E5"/>
    <mergeCell ref="C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workbookViewId="0" topLeftCell="A1">
      <selection activeCell="A41" sqref="A41"/>
    </sheetView>
  </sheetViews>
  <sheetFormatPr defaultColWidth="9.140625" defaultRowHeight="12.75"/>
  <cols>
    <col min="1" max="1" width="53.421875" style="26" customWidth="1"/>
    <col min="2" max="2" width="11.8515625" style="27" customWidth="1"/>
    <col min="3" max="16384" width="9.140625" style="27" customWidth="1"/>
  </cols>
  <sheetData>
    <row r="1" spans="1:5" ht="15">
      <c r="A1" s="352" t="s">
        <v>272</v>
      </c>
      <c r="B1" s="352"/>
      <c r="C1" s="352"/>
      <c r="D1" s="352"/>
      <c r="E1" s="352"/>
    </row>
    <row r="2" spans="1:5" ht="15.75">
      <c r="A2" s="351" t="s">
        <v>402</v>
      </c>
      <c r="B2" s="351"/>
      <c r="C2" s="351"/>
      <c r="D2" s="351"/>
      <c r="E2" s="351"/>
    </row>
    <row r="3" spans="1:5" ht="15.75">
      <c r="A3" s="351" t="s">
        <v>244</v>
      </c>
      <c r="B3" s="351"/>
      <c r="C3" s="351"/>
      <c r="D3" s="351"/>
      <c r="E3" s="351"/>
    </row>
    <row r="4" spans="1:5" ht="15.75">
      <c r="A4" s="351" t="s">
        <v>629</v>
      </c>
      <c r="B4" s="351"/>
      <c r="C4" s="351"/>
      <c r="D4" s="351"/>
      <c r="E4" s="351"/>
    </row>
    <row r="5" spans="1:5" ht="15.75">
      <c r="A5" s="351" t="s">
        <v>33</v>
      </c>
      <c r="B5" s="351"/>
      <c r="C5" s="351"/>
      <c r="D5" s="351"/>
      <c r="E5" s="351"/>
    </row>
    <row r="6" ht="5.25" customHeight="1"/>
    <row r="7" spans="1:5" ht="25.5">
      <c r="A7" s="108" t="s">
        <v>933</v>
      </c>
      <c r="B7" s="216" t="s">
        <v>682</v>
      </c>
      <c r="C7" s="216" t="s">
        <v>683</v>
      </c>
      <c r="D7" s="216" t="s">
        <v>630</v>
      </c>
      <c r="E7" s="216" t="s">
        <v>684</v>
      </c>
    </row>
    <row r="8" spans="1:2" ht="15.75">
      <c r="A8" s="109" t="s">
        <v>34</v>
      </c>
      <c r="B8" s="110"/>
    </row>
    <row r="9" spans="1:5" s="112" customFormat="1" ht="15.75">
      <c r="A9" s="111" t="s">
        <v>35</v>
      </c>
      <c r="B9" s="29">
        <f>B15+B17</f>
        <v>1000</v>
      </c>
      <c r="C9" s="29">
        <f>C15+C17</f>
        <v>3844</v>
      </c>
      <c r="D9" s="29">
        <v>3476</v>
      </c>
      <c r="E9" s="240">
        <f>D9/C9*100</f>
        <v>90.42663891779397</v>
      </c>
    </row>
    <row r="10" spans="1:5" s="112" customFormat="1" ht="15.75">
      <c r="A10" s="25" t="s">
        <v>36</v>
      </c>
      <c r="B10" s="28"/>
      <c r="C10" s="28"/>
      <c r="D10" s="28"/>
      <c r="E10" s="240"/>
    </row>
    <row r="11" spans="1:5" s="112" customFormat="1" ht="15.75">
      <c r="A11" s="25" t="s">
        <v>37</v>
      </c>
      <c r="B11" s="29">
        <f>SUM(B12:B14)</f>
        <v>1000</v>
      </c>
      <c r="C11" s="29">
        <f>SUM(C12:C14)</f>
        <v>3844</v>
      </c>
      <c r="D11" s="29">
        <v>3476</v>
      </c>
      <c r="E11" s="240">
        <f>D11/C11*100</f>
        <v>90.42663891779397</v>
      </c>
    </row>
    <row r="12" spans="1:5" s="112" customFormat="1" ht="15.75">
      <c r="A12" s="25" t="s">
        <v>38</v>
      </c>
      <c r="B12" s="28"/>
      <c r="C12" s="28"/>
      <c r="D12" s="28"/>
      <c r="E12" s="240"/>
    </row>
    <row r="13" spans="1:5" s="112" customFormat="1" ht="15.75">
      <c r="A13" s="25" t="s">
        <v>39</v>
      </c>
      <c r="B13" s="28"/>
      <c r="C13" s="28"/>
      <c r="D13" s="28"/>
      <c r="E13" s="240"/>
    </row>
    <row r="14" spans="1:5" s="112" customFormat="1" ht="15.75">
      <c r="A14" s="25" t="s">
        <v>40</v>
      </c>
      <c r="B14" s="28">
        <v>1000</v>
      </c>
      <c r="C14" s="28">
        <v>3844</v>
      </c>
      <c r="D14" s="28">
        <v>3476</v>
      </c>
      <c r="E14" s="239">
        <f aca="true" t="shared" si="0" ref="E14:E51">D14/C14*100</f>
        <v>90.42663891779397</v>
      </c>
    </row>
    <row r="15" spans="1:5" s="112" customFormat="1" ht="15.75">
      <c r="A15" s="111" t="s">
        <v>41</v>
      </c>
      <c r="B15" s="29">
        <f>B10+B11</f>
        <v>1000</v>
      </c>
      <c r="C15" s="29">
        <f>C10+C11</f>
        <v>3844</v>
      </c>
      <c r="D15" s="29">
        <f>D10+D11</f>
        <v>3476</v>
      </c>
      <c r="E15" s="240">
        <f t="shared" si="0"/>
        <v>90.42663891779397</v>
      </c>
    </row>
    <row r="16" spans="1:5" s="112" customFormat="1" ht="15.75">
      <c r="A16" s="25" t="s">
        <v>42</v>
      </c>
      <c r="B16" s="28"/>
      <c r="C16" s="28"/>
      <c r="D16" s="28"/>
      <c r="E16" s="240"/>
    </row>
    <row r="17" spans="1:5" s="112" customFormat="1" ht="15.75">
      <c r="A17" s="25" t="s">
        <v>43</v>
      </c>
      <c r="B17" s="28"/>
      <c r="C17" s="28"/>
      <c r="D17" s="28"/>
      <c r="E17" s="240"/>
    </row>
    <row r="18" spans="1:5" s="112" customFormat="1" ht="15.75">
      <c r="A18" s="111" t="s">
        <v>670</v>
      </c>
      <c r="B18" s="29">
        <f>B21+B20+B19</f>
        <v>304103</v>
      </c>
      <c r="C18" s="29">
        <f>C21+C20+C19</f>
        <v>330960</v>
      </c>
      <c r="D18" s="29">
        <v>249616</v>
      </c>
      <c r="E18" s="240">
        <f t="shared" si="0"/>
        <v>75.42180323906213</v>
      </c>
    </row>
    <row r="19" spans="1:5" s="112" customFormat="1" ht="15.75">
      <c r="A19" s="25" t="s">
        <v>671</v>
      </c>
      <c r="B19" s="28">
        <v>59539</v>
      </c>
      <c r="C19" s="28">
        <v>105539</v>
      </c>
      <c r="D19" s="28">
        <v>98259</v>
      </c>
      <c r="E19" s="239">
        <f t="shared" si="0"/>
        <v>93.10207600981629</v>
      </c>
    </row>
    <row r="20" spans="1:5" s="112" customFormat="1" ht="15.75">
      <c r="A20" s="25" t="s">
        <v>672</v>
      </c>
      <c r="B20" s="28"/>
      <c r="C20" s="28"/>
      <c r="D20" s="28"/>
      <c r="E20" s="240"/>
    </row>
    <row r="21" spans="1:5" s="112" customFormat="1" ht="15.75">
      <c r="A21" s="25" t="s">
        <v>673</v>
      </c>
      <c r="B21" s="29">
        <f>SUM(B22:B24)</f>
        <v>244564</v>
      </c>
      <c r="C21" s="29">
        <f>SUM(C22:C24)</f>
        <v>225421</v>
      </c>
      <c r="D21" s="29">
        <v>151357</v>
      </c>
      <c r="E21" s="240">
        <f t="shared" si="0"/>
        <v>67.14414362459576</v>
      </c>
    </row>
    <row r="22" spans="1:5" s="112" customFormat="1" ht="15.75">
      <c r="A22" s="25" t="s">
        <v>674</v>
      </c>
      <c r="B22" s="28">
        <v>7602</v>
      </c>
      <c r="C22" s="28">
        <v>7602</v>
      </c>
      <c r="D22" s="28">
        <v>5896</v>
      </c>
      <c r="E22" s="239">
        <f t="shared" si="0"/>
        <v>77.5585372270455</v>
      </c>
    </row>
    <row r="23" spans="1:5" s="112" customFormat="1" ht="15.75">
      <c r="A23" s="25" t="s">
        <v>675</v>
      </c>
      <c r="B23" s="28"/>
      <c r="C23" s="28"/>
      <c r="D23" s="28"/>
      <c r="E23" s="240"/>
    </row>
    <row r="24" spans="1:5" s="112" customFormat="1" ht="15.75">
      <c r="A24" s="25" t="s">
        <v>676</v>
      </c>
      <c r="B24" s="29">
        <f>B25+B26+B27</f>
        <v>236962</v>
      </c>
      <c r="C24" s="29">
        <f>C25+C26+C27</f>
        <v>217819</v>
      </c>
      <c r="D24" s="29">
        <f>D25+D26+D27</f>
        <v>145461</v>
      </c>
      <c r="E24" s="240">
        <f t="shared" si="0"/>
        <v>66.7806756986305</v>
      </c>
    </row>
    <row r="25" spans="1:5" s="112" customFormat="1" ht="15.75">
      <c r="A25" s="25" t="s">
        <v>677</v>
      </c>
      <c r="B25" s="28">
        <v>11425</v>
      </c>
      <c r="C25" s="28">
        <v>11425</v>
      </c>
      <c r="D25" s="28">
        <v>8797</v>
      </c>
      <c r="E25" s="239">
        <f t="shared" si="0"/>
        <v>76.99781181619257</v>
      </c>
    </row>
    <row r="26" spans="1:5" s="112" customFormat="1" ht="15.75">
      <c r="A26" s="113" t="s">
        <v>678</v>
      </c>
      <c r="B26" s="28"/>
      <c r="C26" s="28"/>
      <c r="D26" s="28"/>
      <c r="E26" s="240"/>
    </row>
    <row r="27" spans="1:5" s="112" customFormat="1" ht="15.75">
      <c r="A27" s="25" t="s">
        <v>679</v>
      </c>
      <c r="B27" s="28">
        <v>225537</v>
      </c>
      <c r="C27" s="28">
        <v>206394</v>
      </c>
      <c r="D27" s="28">
        <v>136664</v>
      </c>
      <c r="E27" s="239">
        <f t="shared" si="0"/>
        <v>66.21510315222342</v>
      </c>
    </row>
    <row r="28" spans="1:5" s="112" customFormat="1" ht="15.75">
      <c r="A28" s="111" t="s">
        <v>680</v>
      </c>
      <c r="B28" s="29">
        <f>B15+B18</f>
        <v>305103</v>
      </c>
      <c r="C28" s="29">
        <f>C15+C18</f>
        <v>334804</v>
      </c>
      <c r="D28" s="29">
        <f>D15+D18</f>
        <v>253092</v>
      </c>
      <c r="E28" s="240">
        <f t="shared" si="0"/>
        <v>75.59407892378825</v>
      </c>
    </row>
    <row r="29" spans="1:5" s="112" customFormat="1" ht="15.75">
      <c r="A29" s="111" t="s">
        <v>681</v>
      </c>
      <c r="B29" s="28"/>
      <c r="C29" s="28"/>
      <c r="D29" s="28"/>
      <c r="E29" s="240"/>
    </row>
    <row r="30" spans="1:5" s="112" customFormat="1" ht="15.75">
      <c r="A30" s="25" t="s">
        <v>450</v>
      </c>
      <c r="B30" s="157">
        <v>4568</v>
      </c>
      <c r="C30" s="28">
        <v>4568</v>
      </c>
      <c r="D30" s="28">
        <v>4568</v>
      </c>
      <c r="E30" s="239">
        <f t="shared" si="0"/>
        <v>100</v>
      </c>
    </row>
    <row r="31" spans="1:5" s="112" customFormat="1" ht="15.75">
      <c r="A31" s="25" t="s">
        <v>698</v>
      </c>
      <c r="B31" s="157"/>
      <c r="C31" s="28"/>
      <c r="D31" s="28">
        <v>-55</v>
      </c>
      <c r="E31" s="240"/>
    </row>
    <row r="32" spans="1:5" s="112" customFormat="1" ht="15.75">
      <c r="A32" s="109" t="s">
        <v>277</v>
      </c>
      <c r="B32" s="29">
        <f>B9+B18+B30+B31</f>
        <v>309671</v>
      </c>
      <c r="C32" s="29">
        <f>C9+C18+C30+C31</f>
        <v>339372</v>
      </c>
      <c r="D32" s="29">
        <f>D9+D18+D30+D31</f>
        <v>257605</v>
      </c>
      <c r="E32" s="240">
        <f t="shared" si="0"/>
        <v>75.90638001956556</v>
      </c>
    </row>
    <row r="33" spans="1:5" s="112" customFormat="1" ht="6" customHeight="1">
      <c r="A33" s="25"/>
      <c r="B33" s="28"/>
      <c r="C33" s="28"/>
      <c r="D33" s="28"/>
      <c r="E33" s="240"/>
    </row>
    <row r="34" spans="1:5" s="112" customFormat="1" ht="15.75">
      <c r="A34" s="109" t="s">
        <v>607</v>
      </c>
      <c r="B34" s="28"/>
      <c r="C34" s="28"/>
      <c r="D34" s="28"/>
      <c r="E34" s="240"/>
    </row>
    <row r="35" spans="1:5" s="112" customFormat="1" ht="15.75">
      <c r="A35" s="111" t="s">
        <v>278</v>
      </c>
      <c r="B35" s="29">
        <f>SUM(B36:B37)</f>
        <v>1000</v>
      </c>
      <c r="C35" s="29">
        <f>SUM(C36:C37)</f>
        <v>3844</v>
      </c>
      <c r="D35" s="29">
        <v>3476</v>
      </c>
      <c r="E35" s="240">
        <f t="shared" si="0"/>
        <v>90.42663891779397</v>
      </c>
    </row>
    <row r="36" spans="1:5" s="112" customFormat="1" ht="15.75">
      <c r="A36" s="25" t="s">
        <v>661</v>
      </c>
      <c r="B36" s="28"/>
      <c r="C36" s="28"/>
      <c r="D36" s="28"/>
      <c r="E36" s="240"/>
    </row>
    <row r="37" spans="1:5" s="112" customFormat="1" ht="15.75">
      <c r="A37" s="25" t="s">
        <v>662</v>
      </c>
      <c r="B37" s="28">
        <v>1000</v>
      </c>
      <c r="C37" s="28">
        <v>3844</v>
      </c>
      <c r="D37" s="28">
        <v>3476</v>
      </c>
      <c r="E37" s="239">
        <f t="shared" si="0"/>
        <v>90.42663891779397</v>
      </c>
    </row>
    <row r="38" spans="1:5" s="112" customFormat="1" ht="15.75">
      <c r="A38" s="25" t="s">
        <v>919</v>
      </c>
      <c r="B38" s="28"/>
      <c r="C38" s="28"/>
      <c r="D38" s="28"/>
      <c r="E38" s="240"/>
    </row>
    <row r="39" spans="1:5" s="112" customFormat="1" ht="15.75">
      <c r="A39" s="25" t="s">
        <v>920</v>
      </c>
      <c r="B39" s="28"/>
      <c r="C39" s="28"/>
      <c r="D39" s="28"/>
      <c r="E39" s="240"/>
    </row>
    <row r="40" spans="1:5" s="112" customFormat="1" ht="15.75">
      <c r="A40" s="111" t="s">
        <v>663</v>
      </c>
      <c r="B40" s="29">
        <f>SUM(B41:B46)</f>
        <v>308671</v>
      </c>
      <c r="C40" s="29">
        <f>SUM(C41:C46)</f>
        <v>335528</v>
      </c>
      <c r="D40" s="29">
        <v>243796</v>
      </c>
      <c r="E40" s="240">
        <f t="shared" si="0"/>
        <v>72.66040390071767</v>
      </c>
    </row>
    <row r="41" spans="1:5" s="112" customFormat="1" ht="15.75">
      <c r="A41" s="25" t="s">
        <v>664</v>
      </c>
      <c r="B41" s="28">
        <v>146522</v>
      </c>
      <c r="C41" s="28">
        <v>156111</v>
      </c>
      <c r="D41" s="28">
        <v>112192</v>
      </c>
      <c r="E41" s="239">
        <f t="shared" si="0"/>
        <v>71.86681271659268</v>
      </c>
    </row>
    <row r="42" spans="1:5" s="112" customFormat="1" ht="15.75">
      <c r="A42" s="25" t="s">
        <v>665</v>
      </c>
      <c r="B42" s="28">
        <v>40636</v>
      </c>
      <c r="C42" s="28">
        <v>43365</v>
      </c>
      <c r="D42" s="28">
        <v>29362</v>
      </c>
      <c r="E42" s="239">
        <f t="shared" si="0"/>
        <v>67.70898189784388</v>
      </c>
    </row>
    <row r="43" spans="1:5" s="112" customFormat="1" ht="15.75">
      <c r="A43" s="25" t="s">
        <v>295</v>
      </c>
      <c r="B43" s="28">
        <v>121513</v>
      </c>
      <c r="C43" s="28">
        <v>136052</v>
      </c>
      <c r="D43" s="28">
        <v>102242</v>
      </c>
      <c r="E43" s="239">
        <f t="shared" si="0"/>
        <v>75.14920765589628</v>
      </c>
    </row>
    <row r="44" spans="1:5" s="112" customFormat="1" ht="15.75">
      <c r="A44" s="25" t="s">
        <v>526</v>
      </c>
      <c r="B44" s="28"/>
      <c r="C44" s="28"/>
      <c r="D44" s="28"/>
      <c r="E44" s="240"/>
    </row>
    <row r="45" spans="1:5" s="112" customFormat="1" ht="15.75">
      <c r="A45" s="25" t="s">
        <v>527</v>
      </c>
      <c r="B45" s="28"/>
      <c r="C45" s="28"/>
      <c r="D45" s="28"/>
      <c r="E45" s="240"/>
    </row>
    <row r="46" spans="1:5" s="112" customFormat="1" ht="15.75">
      <c r="A46" s="25" t="s">
        <v>528</v>
      </c>
      <c r="B46" s="28"/>
      <c r="C46" s="28"/>
      <c r="D46" s="28"/>
      <c r="E46" s="240"/>
    </row>
    <row r="47" spans="1:5" s="112" customFormat="1" ht="15.75">
      <c r="A47" s="111" t="s">
        <v>296</v>
      </c>
      <c r="B47" s="29">
        <f>B35+B40</f>
        <v>309671</v>
      </c>
      <c r="C47" s="29">
        <f>C35+C40</f>
        <v>339372</v>
      </c>
      <c r="D47" s="29">
        <f>D35+D40</f>
        <v>247272</v>
      </c>
      <c r="E47" s="240">
        <f t="shared" si="0"/>
        <v>72.86163855592093</v>
      </c>
    </row>
    <row r="48" spans="1:5" s="112" customFormat="1" ht="15.75">
      <c r="A48" s="111" t="s">
        <v>297</v>
      </c>
      <c r="B48" s="29"/>
      <c r="C48" s="28"/>
      <c r="D48" s="28"/>
      <c r="E48" s="240"/>
    </row>
    <row r="49" spans="1:5" s="112" customFormat="1" ht="15.75">
      <c r="A49" s="25" t="s">
        <v>298</v>
      </c>
      <c r="B49" s="29"/>
      <c r="C49" s="28"/>
      <c r="D49" s="28"/>
      <c r="E49" s="240"/>
    </row>
    <row r="50" spans="1:5" s="112" customFormat="1" ht="15.75">
      <c r="A50" s="25" t="s">
        <v>699</v>
      </c>
      <c r="B50" s="29"/>
      <c r="C50" s="28"/>
      <c r="D50" s="28">
        <v>550</v>
      </c>
      <c r="E50" s="240"/>
    </row>
    <row r="51" spans="1:5" s="112" customFormat="1" ht="15.75">
      <c r="A51" s="109" t="s">
        <v>299</v>
      </c>
      <c r="B51" s="29">
        <f>SUM(B47:B50)</f>
        <v>309671</v>
      </c>
      <c r="C51" s="29">
        <f>SUM(C47:C50)</f>
        <v>339372</v>
      </c>
      <c r="D51" s="29">
        <f>SUM(D47:D50)</f>
        <v>247822</v>
      </c>
      <c r="E51" s="240">
        <f t="shared" si="0"/>
        <v>73.02370260363259</v>
      </c>
    </row>
  </sheetData>
  <mergeCells count="5">
    <mergeCell ref="A5:E5"/>
    <mergeCell ref="A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E89"/>
  <sheetViews>
    <sheetView workbookViewId="0" topLeftCell="A67">
      <selection activeCell="A85" sqref="A85"/>
    </sheetView>
  </sheetViews>
  <sheetFormatPr defaultColWidth="11.421875" defaultRowHeight="15" customHeight="1"/>
  <cols>
    <col min="1" max="1" width="59.421875" style="1" customWidth="1"/>
    <col min="2" max="2" width="10.57421875" style="1" customWidth="1"/>
    <col min="3" max="4" width="11.421875" style="1" customWidth="1"/>
    <col min="5" max="5" width="8.57421875" style="1" customWidth="1"/>
    <col min="6" max="16384" width="11.421875" style="1" customWidth="1"/>
  </cols>
  <sheetData>
    <row r="1" spans="2:5" ht="15" customHeight="1">
      <c r="B1" s="191"/>
      <c r="C1" s="310" t="s">
        <v>301</v>
      </c>
      <c r="D1" s="310"/>
      <c r="E1" s="310"/>
    </row>
    <row r="2" spans="1:5" ht="15" customHeight="1">
      <c r="A2" s="309" t="s">
        <v>402</v>
      </c>
      <c r="B2" s="309"/>
      <c r="C2" s="309"/>
      <c r="D2" s="309"/>
      <c r="E2" s="309"/>
    </row>
    <row r="3" spans="1:5" ht="15" customHeight="1">
      <c r="A3" s="309" t="s">
        <v>629</v>
      </c>
      <c r="B3" s="309"/>
      <c r="C3" s="309"/>
      <c r="D3" s="309"/>
      <c r="E3" s="309"/>
    </row>
    <row r="4" spans="1:5" ht="15" customHeight="1">
      <c r="A4" s="309" t="s">
        <v>601</v>
      </c>
      <c r="B4" s="309"/>
      <c r="C4" s="309"/>
      <c r="D4" s="309"/>
      <c r="E4" s="309"/>
    </row>
    <row r="5" spans="1:5" ht="15" customHeight="1">
      <c r="A5" s="309" t="s">
        <v>410</v>
      </c>
      <c r="B5" s="309"/>
      <c r="C5" s="309"/>
      <c r="D5" s="309"/>
      <c r="E5" s="309"/>
    </row>
    <row r="6" spans="1:5" ht="15" customHeight="1">
      <c r="A6" s="311" t="s">
        <v>932</v>
      </c>
      <c r="B6" s="311"/>
      <c r="C6" s="311"/>
      <c r="D6" s="311"/>
      <c r="E6" s="311"/>
    </row>
    <row r="7" spans="1:5" ht="42.75" customHeight="1">
      <c r="A7" s="5" t="s">
        <v>933</v>
      </c>
      <c r="B7" s="6" t="s">
        <v>682</v>
      </c>
      <c r="C7" s="37" t="s">
        <v>683</v>
      </c>
      <c r="D7" s="37" t="s">
        <v>630</v>
      </c>
      <c r="E7" s="37" t="s">
        <v>684</v>
      </c>
    </row>
    <row r="8" spans="1:2" ht="15" customHeight="1">
      <c r="A8" s="193" t="s">
        <v>602</v>
      </c>
      <c r="B8" s="30"/>
    </row>
    <row r="9" spans="1:5" ht="15" customHeight="1">
      <c r="A9" s="33" t="s">
        <v>302</v>
      </c>
      <c r="B9" s="127">
        <f>B10+B11</f>
        <v>1051751</v>
      </c>
      <c r="C9" s="127">
        <f>C10+C11</f>
        <v>1097751</v>
      </c>
      <c r="D9" s="127">
        <f>D10+D11</f>
        <v>984098</v>
      </c>
      <c r="E9" s="48">
        <f>D9/C9*100</f>
        <v>89.6467413830641</v>
      </c>
    </row>
    <row r="10" spans="1:5" ht="15" customHeight="1">
      <c r="A10" s="41" t="s">
        <v>303</v>
      </c>
      <c r="B10" s="10">
        <v>266327</v>
      </c>
      <c r="C10" s="9">
        <v>312327</v>
      </c>
      <c r="D10" s="9">
        <v>275978</v>
      </c>
      <c r="E10" s="233">
        <f aca="true" t="shared" si="0" ref="E10:E72">D10/C10*100</f>
        <v>88.36187713518203</v>
      </c>
    </row>
    <row r="11" spans="1:5" ht="15" customHeight="1">
      <c r="A11" s="41" t="s">
        <v>304</v>
      </c>
      <c r="B11" s="35">
        <v>785424</v>
      </c>
      <c r="C11" s="9">
        <v>785424</v>
      </c>
      <c r="D11" s="9">
        <v>708120</v>
      </c>
      <c r="E11" s="233">
        <f t="shared" si="0"/>
        <v>90.1576727983866</v>
      </c>
    </row>
    <row r="12" spans="1:5" ht="15" customHeight="1">
      <c r="A12" s="41" t="s">
        <v>305</v>
      </c>
      <c r="B12" s="10">
        <v>675000</v>
      </c>
      <c r="C12" s="9">
        <v>675000</v>
      </c>
      <c r="D12" s="9">
        <v>613097</v>
      </c>
      <c r="E12" s="233">
        <f t="shared" si="0"/>
        <v>90.8291851851852</v>
      </c>
    </row>
    <row r="13" spans="1:5" ht="15" customHeight="1">
      <c r="A13" s="41" t="s">
        <v>306</v>
      </c>
      <c r="B13" s="10">
        <v>107874</v>
      </c>
      <c r="C13" s="9">
        <v>107874</v>
      </c>
      <c r="D13" s="9">
        <v>89062</v>
      </c>
      <c r="E13" s="233">
        <f t="shared" si="0"/>
        <v>82.56113614031185</v>
      </c>
    </row>
    <row r="14" spans="1:5" ht="15" customHeight="1">
      <c r="A14" s="41" t="s">
        <v>279</v>
      </c>
      <c r="B14" s="10">
        <v>2550</v>
      </c>
      <c r="C14" s="9">
        <v>2550</v>
      </c>
      <c r="D14" s="9">
        <v>5961</v>
      </c>
      <c r="E14" s="233">
        <f t="shared" si="0"/>
        <v>233.76470588235296</v>
      </c>
    </row>
    <row r="15" spans="1:5" ht="15" customHeight="1">
      <c r="A15" s="33" t="s">
        <v>280</v>
      </c>
      <c r="B15" s="11">
        <f>SUM(B17:B21)</f>
        <v>817136</v>
      </c>
      <c r="C15" s="11">
        <f>SUM(C17:C21)</f>
        <v>857557</v>
      </c>
      <c r="D15" s="11">
        <f>SUM(D17:D21)</f>
        <v>678449</v>
      </c>
      <c r="E15" s="48">
        <f t="shared" si="0"/>
        <v>79.11415800932183</v>
      </c>
    </row>
    <row r="16" spans="1:5" ht="15" customHeight="1">
      <c r="A16" s="41" t="s">
        <v>281</v>
      </c>
      <c r="B16" s="10"/>
      <c r="E16" s="233"/>
    </row>
    <row r="17" spans="1:5" ht="15" customHeight="1">
      <c r="A17" s="41" t="s">
        <v>282</v>
      </c>
      <c r="B17" s="10">
        <v>796777</v>
      </c>
      <c r="C17" s="9">
        <v>796777</v>
      </c>
      <c r="D17" s="9">
        <v>615255</v>
      </c>
      <c r="E17" s="233">
        <f t="shared" si="0"/>
        <v>77.21796688408425</v>
      </c>
    </row>
    <row r="18" spans="1:5" ht="15" customHeight="1">
      <c r="A18" s="41" t="s">
        <v>323</v>
      </c>
      <c r="B18" s="10"/>
      <c r="C18" s="9">
        <v>22722</v>
      </c>
      <c r="D18" s="9">
        <v>29401</v>
      </c>
      <c r="E18" s="233">
        <f t="shared" si="0"/>
        <v>129.39441950532523</v>
      </c>
    </row>
    <row r="19" spans="1:5" ht="15" customHeight="1">
      <c r="A19" s="41" t="s">
        <v>283</v>
      </c>
      <c r="B19" s="10">
        <v>20359</v>
      </c>
      <c r="C19" s="9">
        <v>20359</v>
      </c>
      <c r="D19" s="9">
        <v>16094</v>
      </c>
      <c r="E19" s="233">
        <f t="shared" si="0"/>
        <v>79.05103394076329</v>
      </c>
    </row>
    <row r="20" spans="1:5" ht="15" customHeight="1">
      <c r="A20" s="41" t="s">
        <v>619</v>
      </c>
      <c r="B20" s="10"/>
      <c r="C20" s="9"/>
      <c r="D20" s="9"/>
      <c r="E20" s="233"/>
    </row>
    <row r="21" spans="1:5" ht="15" customHeight="1">
      <c r="A21" s="41" t="s">
        <v>322</v>
      </c>
      <c r="B21" s="10"/>
      <c r="C21" s="9">
        <v>17699</v>
      </c>
      <c r="D21" s="9">
        <v>17699</v>
      </c>
      <c r="E21" s="233"/>
    </row>
    <row r="22" spans="1:5" ht="15" customHeight="1">
      <c r="A22" s="33" t="s">
        <v>61</v>
      </c>
      <c r="B22" s="11">
        <f>SUM(B23:B25)</f>
        <v>29270</v>
      </c>
      <c r="C22" s="11">
        <f>SUM(C23:C25)</f>
        <v>29270</v>
      </c>
      <c r="D22" s="11">
        <f>SUM(D23:D25)</f>
        <v>5100</v>
      </c>
      <c r="E22" s="48">
        <f t="shared" si="0"/>
        <v>17.42398360095661</v>
      </c>
    </row>
    <row r="23" spans="1:5" ht="15" customHeight="1">
      <c r="A23" s="41" t="s">
        <v>62</v>
      </c>
      <c r="B23" s="10">
        <v>27670</v>
      </c>
      <c r="C23" s="9">
        <v>27670</v>
      </c>
      <c r="D23" s="9">
        <v>3684</v>
      </c>
      <c r="E23" s="233">
        <f t="shared" si="0"/>
        <v>13.314058547162993</v>
      </c>
    </row>
    <row r="24" spans="1:5" ht="15" customHeight="1">
      <c r="A24" s="41" t="s">
        <v>63</v>
      </c>
      <c r="B24" s="10">
        <v>1300</v>
      </c>
      <c r="C24" s="9">
        <v>1300</v>
      </c>
      <c r="D24" s="9">
        <v>945</v>
      </c>
      <c r="E24" s="233">
        <f t="shared" si="0"/>
        <v>72.6923076923077</v>
      </c>
    </row>
    <row r="25" spans="1:5" ht="15" customHeight="1">
      <c r="A25" s="41" t="s">
        <v>64</v>
      </c>
      <c r="B25" s="10">
        <v>300</v>
      </c>
      <c r="C25" s="9">
        <v>300</v>
      </c>
      <c r="D25" s="9">
        <v>471</v>
      </c>
      <c r="E25" s="233">
        <f t="shared" si="0"/>
        <v>157</v>
      </c>
    </row>
    <row r="26" spans="1:5" ht="15" customHeight="1">
      <c r="A26" s="33" t="s">
        <v>65</v>
      </c>
      <c r="B26" s="11">
        <f>B27+B29</f>
        <v>126194</v>
      </c>
      <c r="C26" s="11">
        <f>C27+C29</f>
        <v>111793</v>
      </c>
      <c r="D26" s="11">
        <f>D27+D29</f>
        <v>85835</v>
      </c>
      <c r="E26" s="11">
        <f>E27+E29</f>
        <v>126.66202310738296</v>
      </c>
    </row>
    <row r="27" spans="1:5" ht="15" customHeight="1">
      <c r="A27" s="41" t="s">
        <v>66</v>
      </c>
      <c r="B27" s="28">
        <v>111711</v>
      </c>
      <c r="C27" s="9">
        <v>101029</v>
      </c>
      <c r="D27" s="9">
        <v>80811</v>
      </c>
      <c r="E27" s="233">
        <f t="shared" si="0"/>
        <v>79.98792425937107</v>
      </c>
    </row>
    <row r="28" spans="1:5" ht="15" customHeight="1">
      <c r="A28" s="41" t="s">
        <v>67</v>
      </c>
      <c r="B28" s="10">
        <v>15344</v>
      </c>
      <c r="C28" s="9">
        <v>15344</v>
      </c>
      <c r="D28" s="9">
        <v>11718</v>
      </c>
      <c r="E28" s="233">
        <f t="shared" si="0"/>
        <v>76.36861313868614</v>
      </c>
    </row>
    <row r="29" spans="1:5" ht="15" customHeight="1">
      <c r="A29" s="41" t="s">
        <v>68</v>
      </c>
      <c r="B29" s="10">
        <v>14483</v>
      </c>
      <c r="C29" s="9">
        <v>10764</v>
      </c>
      <c r="D29" s="9">
        <v>5024</v>
      </c>
      <c r="E29" s="233">
        <f t="shared" si="0"/>
        <v>46.674098848011894</v>
      </c>
    </row>
    <row r="30" spans="1:5" ht="15" customHeight="1">
      <c r="A30" s="41" t="s">
        <v>67</v>
      </c>
      <c r="B30" s="10"/>
      <c r="C30" s="9"/>
      <c r="D30" s="9"/>
      <c r="E30" s="233"/>
    </row>
    <row r="31" spans="1:5" ht="15" customHeight="1">
      <c r="A31" s="33" t="s">
        <v>219</v>
      </c>
      <c r="B31" s="11">
        <f>SUM(B32:B33)</f>
        <v>0</v>
      </c>
      <c r="C31" s="11">
        <f>SUM(C32:C33)</f>
        <v>0</v>
      </c>
      <c r="D31" s="11">
        <f>SUM(D32:D33)</f>
        <v>0</v>
      </c>
      <c r="E31" s="233"/>
    </row>
    <row r="32" spans="1:5" ht="15" customHeight="1">
      <c r="A32" s="41" t="s">
        <v>287</v>
      </c>
      <c r="B32" s="10"/>
      <c r="C32" s="9"/>
      <c r="D32" s="9"/>
      <c r="E32" s="233"/>
    </row>
    <row r="33" spans="1:5" ht="15" customHeight="1">
      <c r="A33" s="41" t="s">
        <v>288</v>
      </c>
      <c r="B33" s="10"/>
      <c r="C33" s="9"/>
      <c r="D33" s="9"/>
      <c r="E33" s="233"/>
    </row>
    <row r="34" spans="1:5" ht="15" customHeight="1">
      <c r="A34" s="33" t="s">
        <v>395</v>
      </c>
      <c r="B34" s="11">
        <f>SUM(B35:B36)</f>
        <v>2475</v>
      </c>
      <c r="C34" s="11">
        <f>SUM(C35:C36)</f>
        <v>2725</v>
      </c>
      <c r="D34" s="11">
        <f>SUM(D35:D36)</f>
        <v>4890</v>
      </c>
      <c r="E34" s="48">
        <f t="shared" si="0"/>
        <v>179.44954128440367</v>
      </c>
    </row>
    <row r="35" spans="1:5" ht="15" customHeight="1">
      <c r="A35" s="41" t="s">
        <v>813</v>
      </c>
      <c r="B35" s="28">
        <v>2475</v>
      </c>
      <c r="C35" s="9">
        <v>2725</v>
      </c>
      <c r="D35" s="9">
        <v>4890</v>
      </c>
      <c r="E35" s="233">
        <f t="shared" si="0"/>
        <v>179.44954128440367</v>
      </c>
    </row>
    <row r="36" spans="1:5" ht="15" customHeight="1">
      <c r="A36" s="41" t="s">
        <v>814</v>
      </c>
      <c r="B36" s="10"/>
      <c r="C36" s="9"/>
      <c r="D36" s="9"/>
      <c r="E36" s="233"/>
    </row>
    <row r="37" spans="1:5" ht="38.25" customHeight="1">
      <c r="A37" s="120" t="s">
        <v>406</v>
      </c>
      <c r="B37" s="11">
        <v>3686</v>
      </c>
      <c r="C37" s="12">
        <v>3686</v>
      </c>
      <c r="D37" s="12">
        <v>3010</v>
      </c>
      <c r="E37" s="48">
        <f t="shared" si="0"/>
        <v>81.66033640803039</v>
      </c>
    </row>
    <row r="38" spans="1:5" ht="15" customHeight="1">
      <c r="A38" s="33" t="s">
        <v>407</v>
      </c>
      <c r="B38" s="11">
        <v>0</v>
      </c>
      <c r="C38" s="9"/>
      <c r="D38" s="9"/>
      <c r="E38" s="233"/>
    </row>
    <row r="39" spans="1:5" ht="15" customHeight="1">
      <c r="A39" s="41" t="s">
        <v>284</v>
      </c>
      <c r="B39" s="10"/>
      <c r="C39" s="9"/>
      <c r="D39" s="9"/>
      <c r="E39" s="233"/>
    </row>
    <row r="40" spans="1:5" ht="15" customHeight="1">
      <c r="A40" s="41" t="s">
        <v>815</v>
      </c>
      <c r="B40" s="10"/>
      <c r="C40" s="9"/>
      <c r="D40" s="9"/>
      <c r="E40" s="233"/>
    </row>
    <row r="41" spans="1:5" ht="15" customHeight="1">
      <c r="A41" s="33" t="s">
        <v>408</v>
      </c>
      <c r="B41" s="11">
        <f>SUM(B42)</f>
        <v>1020830</v>
      </c>
      <c r="C41" s="11">
        <f>SUM(C42)</f>
        <v>1020830</v>
      </c>
      <c r="D41" s="11">
        <f>SUM(D42)</f>
        <v>35757</v>
      </c>
      <c r="E41" s="48">
        <f t="shared" si="0"/>
        <v>3.5027379681239776</v>
      </c>
    </row>
    <row r="42" spans="1:5" ht="15" customHeight="1">
      <c r="A42" s="41" t="s">
        <v>285</v>
      </c>
      <c r="B42" s="10">
        <v>1020830</v>
      </c>
      <c r="C42" s="9">
        <v>1020830</v>
      </c>
      <c r="D42" s="9">
        <v>35757</v>
      </c>
      <c r="E42" s="233">
        <f t="shared" si="0"/>
        <v>3.5027379681239776</v>
      </c>
    </row>
    <row r="43" spans="1:5" ht="15" customHeight="1">
      <c r="A43" s="33" t="s">
        <v>409</v>
      </c>
      <c r="B43" s="11">
        <f>SUM(B44:B45)</f>
        <v>9420</v>
      </c>
      <c r="C43" s="12">
        <v>9420</v>
      </c>
      <c r="D43" s="12">
        <v>9420</v>
      </c>
      <c r="E43" s="48">
        <f t="shared" si="0"/>
        <v>100</v>
      </c>
    </row>
    <row r="44" spans="1:5" ht="15" customHeight="1">
      <c r="A44" s="41" t="s">
        <v>270</v>
      </c>
      <c r="B44" s="10">
        <v>9420</v>
      </c>
      <c r="C44" s="9">
        <v>9420</v>
      </c>
      <c r="D44" s="9">
        <v>9420</v>
      </c>
      <c r="E44" s="233">
        <f t="shared" si="0"/>
        <v>100</v>
      </c>
    </row>
    <row r="45" spans="1:5" ht="15" customHeight="1">
      <c r="A45" s="41" t="s">
        <v>271</v>
      </c>
      <c r="B45" s="10"/>
      <c r="C45" s="9"/>
      <c r="D45" s="9"/>
      <c r="E45" s="233"/>
    </row>
    <row r="46" spans="1:5" ht="15" customHeight="1">
      <c r="A46" s="41" t="s">
        <v>234</v>
      </c>
      <c r="B46" s="10"/>
      <c r="C46" s="9"/>
      <c r="D46" s="9">
        <v>-56988</v>
      </c>
      <c r="E46" s="233"/>
    </row>
    <row r="47" spans="1:5" ht="15" customHeight="1">
      <c r="A47" s="41" t="s">
        <v>204</v>
      </c>
      <c r="B47" s="10"/>
      <c r="C47" s="9"/>
      <c r="D47" s="9">
        <v>52147</v>
      </c>
      <c r="E47" s="233"/>
    </row>
    <row r="48" spans="1:5" ht="15" customHeight="1">
      <c r="A48" s="33" t="s">
        <v>286</v>
      </c>
      <c r="B48" s="11">
        <f>B9+B15+B22+B26+B34+B37+B41+B43</f>
        <v>3060762</v>
      </c>
      <c r="C48" s="11">
        <f>C9+C15+C22+C26+C34+C37+C41+C43+C47--C46</f>
        <v>3133032</v>
      </c>
      <c r="D48" s="11">
        <f>D9+D15+D22+D26+D34+D37+D41+D43+D47--D46</f>
        <v>1801718</v>
      </c>
      <c r="E48" s="48">
        <f t="shared" si="0"/>
        <v>57.50716877452895</v>
      </c>
    </row>
    <row r="49" spans="1:5" ht="24" customHeight="1">
      <c r="A49" s="33"/>
      <c r="B49" s="11"/>
      <c r="E49" s="233"/>
    </row>
    <row r="50" spans="1:5" ht="42.75" customHeight="1">
      <c r="A50" s="5" t="s">
        <v>933</v>
      </c>
      <c r="B50" s="6" t="s">
        <v>483</v>
      </c>
      <c r="C50" s="37" t="s">
        <v>683</v>
      </c>
      <c r="D50" s="37" t="s">
        <v>630</v>
      </c>
      <c r="E50" s="37" t="s">
        <v>684</v>
      </c>
    </row>
    <row r="51" spans="2:5" ht="15.75">
      <c r="B51" s="143"/>
      <c r="E51" s="233"/>
    </row>
    <row r="52" spans="1:5" ht="15.75">
      <c r="A52" s="18" t="s">
        <v>607</v>
      </c>
      <c r="B52" s="141"/>
      <c r="E52" s="233"/>
    </row>
    <row r="53" spans="1:5" ht="15.75">
      <c r="A53" s="30"/>
      <c r="B53" s="141"/>
      <c r="E53" s="233"/>
    </row>
    <row r="54" spans="1:5" ht="15.75">
      <c r="A54" s="8" t="s">
        <v>726</v>
      </c>
      <c r="B54" s="141"/>
      <c r="E54" s="233"/>
    </row>
    <row r="55" spans="1:5" ht="15.75">
      <c r="A55" s="1" t="s">
        <v>608</v>
      </c>
      <c r="B55" s="141">
        <v>134502</v>
      </c>
      <c r="C55" s="141">
        <v>146170</v>
      </c>
      <c r="D55" s="9">
        <v>27927</v>
      </c>
      <c r="E55" s="233">
        <f t="shared" si="0"/>
        <v>19.10583567079428</v>
      </c>
    </row>
    <row r="56" spans="1:5" ht="15.75">
      <c r="A56" s="1" t="s">
        <v>609</v>
      </c>
      <c r="B56" s="9">
        <v>212151</v>
      </c>
      <c r="C56" s="9">
        <v>412486</v>
      </c>
      <c r="D56" s="9">
        <v>29330</v>
      </c>
      <c r="E56" s="233">
        <f t="shared" si="0"/>
        <v>7.110544357869116</v>
      </c>
    </row>
    <row r="57" spans="1:5" ht="15.75">
      <c r="A57" s="1" t="s">
        <v>473</v>
      </c>
      <c r="B57" s="141"/>
      <c r="C57" s="141">
        <v>20</v>
      </c>
      <c r="D57" s="9">
        <v>950</v>
      </c>
      <c r="E57" s="233">
        <f t="shared" si="0"/>
        <v>4750</v>
      </c>
    </row>
    <row r="58" spans="1:5" ht="15.75">
      <c r="A58" s="1" t="s">
        <v>474</v>
      </c>
      <c r="B58" s="141">
        <v>2250</v>
      </c>
      <c r="C58" s="141">
        <v>3750</v>
      </c>
      <c r="D58" s="9">
        <v>1500</v>
      </c>
      <c r="E58" s="233">
        <f t="shared" si="0"/>
        <v>40</v>
      </c>
    </row>
    <row r="59" spans="1:5" ht="15.75">
      <c r="A59" s="1" t="s">
        <v>475</v>
      </c>
      <c r="B59" s="141">
        <v>3000</v>
      </c>
      <c r="C59" s="141">
        <v>4000</v>
      </c>
      <c r="D59" s="9">
        <v>4000</v>
      </c>
      <c r="E59" s="233">
        <f t="shared" si="0"/>
        <v>100</v>
      </c>
    </row>
    <row r="60" spans="1:5" ht="15.75">
      <c r="A60" s="1" t="s">
        <v>476</v>
      </c>
      <c r="B60" s="141"/>
      <c r="C60" s="141"/>
      <c r="E60" s="233"/>
    </row>
    <row r="61" spans="1:5" ht="15.75">
      <c r="A61" s="8" t="s">
        <v>727</v>
      </c>
      <c r="B61" s="144">
        <f>SUM(B55:B60)</f>
        <v>351903</v>
      </c>
      <c r="C61" s="144">
        <f>SUM(C55:C60)</f>
        <v>566426</v>
      </c>
      <c r="D61" s="144">
        <f>SUM(D55:D60)</f>
        <v>63707</v>
      </c>
      <c r="E61" s="48">
        <f t="shared" si="0"/>
        <v>11.247188511826787</v>
      </c>
    </row>
    <row r="62" spans="1:5" ht="15.75">
      <c r="A62" s="8"/>
      <c r="B62" s="144"/>
      <c r="E62" s="233"/>
    </row>
    <row r="63" spans="1:5" ht="15.75">
      <c r="A63" s="8" t="s">
        <v>728</v>
      </c>
      <c r="B63" s="141"/>
      <c r="E63" s="233"/>
    </row>
    <row r="64" spans="1:5" ht="15.75">
      <c r="A64" s="1" t="s">
        <v>610</v>
      </c>
      <c r="B64" s="141">
        <v>862393</v>
      </c>
      <c r="C64" s="141">
        <v>897167</v>
      </c>
      <c r="D64" s="9">
        <v>633739</v>
      </c>
      <c r="E64" s="233">
        <f t="shared" si="0"/>
        <v>70.63779653063477</v>
      </c>
    </row>
    <row r="65" spans="1:5" ht="15.75">
      <c r="A65" s="1" t="s">
        <v>611</v>
      </c>
      <c r="B65" s="141">
        <v>247900</v>
      </c>
      <c r="C65" s="141">
        <v>258608</v>
      </c>
      <c r="D65" s="9">
        <v>170677</v>
      </c>
      <c r="E65" s="233">
        <f t="shared" si="0"/>
        <v>65.99834498546062</v>
      </c>
    </row>
    <row r="66" spans="1:5" ht="15.75">
      <c r="A66" s="1" t="s">
        <v>612</v>
      </c>
      <c r="B66" s="141">
        <v>517430</v>
      </c>
      <c r="C66" s="141">
        <v>551388</v>
      </c>
      <c r="D66" s="9">
        <v>359462</v>
      </c>
      <c r="E66" s="233">
        <f t="shared" si="0"/>
        <v>65.19220585141497</v>
      </c>
    </row>
    <row r="67" spans="1:5" ht="15.75">
      <c r="A67" s="1" t="s">
        <v>613</v>
      </c>
      <c r="B67" s="141">
        <v>52646</v>
      </c>
      <c r="C67" s="141">
        <v>52720</v>
      </c>
      <c r="D67" s="9">
        <v>48270</v>
      </c>
      <c r="E67" s="233">
        <f t="shared" si="0"/>
        <v>91.55918057663126</v>
      </c>
    </row>
    <row r="68" spans="1:5" ht="15.75">
      <c r="A68" s="1" t="s">
        <v>614</v>
      </c>
      <c r="B68" s="141">
        <v>77955</v>
      </c>
      <c r="C68" s="141">
        <v>77521</v>
      </c>
      <c r="D68" s="9">
        <v>79286</v>
      </c>
      <c r="E68" s="233">
        <f t="shared" si="0"/>
        <v>102.27680241482953</v>
      </c>
    </row>
    <row r="69" spans="1:5" ht="15.75">
      <c r="A69" s="1" t="s">
        <v>615</v>
      </c>
      <c r="B69" s="141">
        <v>2400</v>
      </c>
      <c r="C69" s="141">
        <v>2400</v>
      </c>
      <c r="D69" s="9">
        <v>2110</v>
      </c>
      <c r="E69" s="233">
        <f t="shared" si="0"/>
        <v>87.91666666666667</v>
      </c>
    </row>
    <row r="70" spans="1:5" ht="15.75">
      <c r="A70" s="1" t="s">
        <v>616</v>
      </c>
      <c r="B70" s="141">
        <v>34635</v>
      </c>
      <c r="C70" s="141">
        <v>34815</v>
      </c>
      <c r="D70" s="9">
        <v>22140</v>
      </c>
      <c r="E70" s="233">
        <f t="shared" si="0"/>
        <v>63.59327875915554</v>
      </c>
    </row>
    <row r="71" spans="1:5" ht="15.75">
      <c r="A71" s="8" t="s">
        <v>750</v>
      </c>
      <c r="B71" s="144">
        <f>SUM(B64:B70)</f>
        <v>1795359</v>
      </c>
      <c r="C71" s="144">
        <f>SUM(C64:C70)</f>
        <v>1874619</v>
      </c>
      <c r="D71" s="144">
        <f>SUM(D64:D70)</f>
        <v>1315684</v>
      </c>
      <c r="E71" s="48">
        <f t="shared" si="0"/>
        <v>70.18407473731996</v>
      </c>
    </row>
    <row r="72" spans="1:5" ht="15.75">
      <c r="A72" s="8" t="s">
        <v>617</v>
      </c>
      <c r="B72" s="144">
        <f>B61+B71</f>
        <v>2147262</v>
      </c>
      <c r="C72" s="144">
        <f>C61+C71</f>
        <v>2441045</v>
      </c>
      <c r="D72" s="144">
        <f>D61+D71</f>
        <v>1379391</v>
      </c>
      <c r="E72" s="48">
        <f t="shared" si="0"/>
        <v>56.508216767818695</v>
      </c>
    </row>
    <row r="73" spans="1:5" ht="15.75">
      <c r="A73" s="8"/>
      <c r="B73" s="144"/>
      <c r="E73" s="233"/>
    </row>
    <row r="74" spans="1:5" ht="15.75">
      <c r="A74" s="8" t="s">
        <v>497</v>
      </c>
      <c r="B74" s="141"/>
      <c r="C74" s="141"/>
      <c r="E74" s="233"/>
    </row>
    <row r="75" spans="1:5" ht="15.75">
      <c r="A75" s="1" t="s">
        <v>1001</v>
      </c>
      <c r="B75" s="141"/>
      <c r="C75" s="141"/>
      <c r="E75" s="233"/>
    </row>
    <row r="76" spans="1:5" ht="15.75">
      <c r="A76" s="1" t="s">
        <v>965</v>
      </c>
      <c r="B76" s="141">
        <v>37500</v>
      </c>
      <c r="C76" s="141">
        <v>37500</v>
      </c>
      <c r="D76" s="9">
        <v>37500</v>
      </c>
      <c r="E76" s="233">
        <f>D76/C76*100</f>
        <v>100</v>
      </c>
    </row>
    <row r="77" spans="1:5" ht="15.75">
      <c r="A77" s="1" t="s">
        <v>966</v>
      </c>
      <c r="B77" s="141"/>
      <c r="C77" s="141"/>
      <c r="E77" s="233"/>
    </row>
    <row r="78" spans="1:5" ht="15.75">
      <c r="A78" s="8" t="s">
        <v>967</v>
      </c>
      <c r="B78" s="144">
        <f>SUM(B76:B77)</f>
        <v>37500</v>
      </c>
      <c r="C78" s="144">
        <f>SUM(C76:C77)</f>
        <v>37500</v>
      </c>
      <c r="D78" s="144">
        <f>SUM(D76:D77)</f>
        <v>37500</v>
      </c>
      <c r="E78" s="48">
        <f>D78/C78*100</f>
        <v>100</v>
      </c>
    </row>
    <row r="79" spans="1:5" ht="15.75">
      <c r="A79" s="8"/>
      <c r="B79" s="144"/>
      <c r="E79" s="233"/>
    </row>
    <row r="80" spans="1:5" ht="15.75">
      <c r="A80" s="8" t="s">
        <v>293</v>
      </c>
      <c r="B80" s="144">
        <v>876000</v>
      </c>
      <c r="C80" s="144">
        <v>654487</v>
      </c>
      <c r="D80" s="144"/>
      <c r="E80" s="48">
        <f>D80/C80*100</f>
        <v>0</v>
      </c>
    </row>
    <row r="81" spans="1:5" ht="15.75">
      <c r="A81" s="8" t="s">
        <v>939</v>
      </c>
      <c r="B81" s="144"/>
      <c r="D81" s="12">
        <v>34591</v>
      </c>
      <c r="E81" s="233"/>
    </row>
    <row r="82" spans="1:5" ht="15" customHeight="1">
      <c r="A82" s="8" t="s">
        <v>618</v>
      </c>
      <c r="B82" s="144">
        <f>B72+B77+B80+B76</f>
        <v>3060762</v>
      </c>
      <c r="C82" s="144">
        <f>C72+C77+C80+C76</f>
        <v>3133032</v>
      </c>
      <c r="D82" s="144">
        <f>D72+D77+D80+D76+D81</f>
        <v>1451482</v>
      </c>
      <c r="E82" s="48">
        <f>D82/C82*100</f>
        <v>46.32834902420403</v>
      </c>
    </row>
    <row r="83" ht="15" customHeight="1">
      <c r="B83" s="143"/>
    </row>
    <row r="84" ht="15" customHeight="1">
      <c r="B84" s="9"/>
    </row>
    <row r="85" ht="15" customHeight="1">
      <c r="B85" s="143"/>
    </row>
    <row r="86" ht="15" customHeight="1">
      <c r="B86" s="143"/>
    </row>
    <row r="87" ht="15" customHeight="1">
      <c r="B87" s="143"/>
    </row>
    <row r="88" ht="15" customHeight="1">
      <c r="B88" s="143"/>
    </row>
    <row r="89" ht="15" customHeight="1">
      <c r="B89" s="143"/>
    </row>
  </sheetData>
  <mergeCells count="6">
    <mergeCell ref="C1:E1"/>
    <mergeCell ref="A5:E5"/>
    <mergeCell ref="A6:E6"/>
    <mergeCell ref="A2:E2"/>
    <mergeCell ref="A3:E3"/>
    <mergeCell ref="A4:E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workbookViewId="0" topLeftCell="A1">
      <selection activeCell="D48" sqref="D48"/>
    </sheetView>
  </sheetViews>
  <sheetFormatPr defaultColWidth="9.140625" defaultRowHeight="12.75"/>
  <cols>
    <col min="1" max="1" width="51.7109375" style="26" customWidth="1"/>
    <col min="2" max="2" width="10.7109375" style="27" customWidth="1"/>
    <col min="3" max="16384" width="9.140625" style="27" customWidth="1"/>
  </cols>
  <sheetData>
    <row r="1" spans="2:5" ht="15.75">
      <c r="B1" s="352" t="s">
        <v>273</v>
      </c>
      <c r="C1" s="352"/>
      <c r="D1" s="352"/>
      <c r="E1" s="352"/>
    </row>
    <row r="2" spans="1:5" ht="15.75">
      <c r="A2" s="351" t="s">
        <v>245</v>
      </c>
      <c r="B2" s="351"/>
      <c r="C2" s="351"/>
      <c r="D2" s="351"/>
      <c r="E2" s="351"/>
    </row>
    <row r="3" spans="1:5" ht="15.75">
      <c r="A3" s="351" t="s">
        <v>629</v>
      </c>
      <c r="B3" s="351"/>
      <c r="C3" s="351"/>
      <c r="D3" s="351"/>
      <c r="E3" s="351"/>
    </row>
    <row r="4" spans="1:5" ht="15.75">
      <c r="A4" s="351" t="s">
        <v>33</v>
      </c>
      <c r="B4" s="351"/>
      <c r="C4" s="351"/>
      <c r="D4" s="351"/>
      <c r="E4" s="351"/>
    </row>
    <row r="5" ht="10.5" customHeight="1"/>
    <row r="6" spans="1:5" ht="25.5">
      <c r="A6" s="108" t="s">
        <v>933</v>
      </c>
      <c r="B6" s="216" t="s">
        <v>682</v>
      </c>
      <c r="C6" s="216" t="s">
        <v>683</v>
      </c>
      <c r="D6" s="216" t="s">
        <v>630</v>
      </c>
      <c r="E6" s="216" t="s">
        <v>684</v>
      </c>
    </row>
    <row r="7" spans="1:2" ht="15.75">
      <c r="A7" s="109" t="s">
        <v>34</v>
      </c>
      <c r="B7" s="110"/>
    </row>
    <row r="8" spans="1:5" s="112" customFormat="1" ht="15.75">
      <c r="A8" s="111" t="s">
        <v>35</v>
      </c>
      <c r="B8" s="29">
        <f>B14+B16</f>
        <v>1832</v>
      </c>
      <c r="C8" s="29">
        <f>C14+C16</f>
        <v>1832</v>
      </c>
      <c r="D8" s="29">
        <f>D14+D16</f>
        <v>0</v>
      </c>
      <c r="E8" s="238"/>
    </row>
    <row r="9" spans="1:5" s="112" customFormat="1" ht="15.75">
      <c r="A9" s="25" t="s">
        <v>36</v>
      </c>
      <c r="B9" s="28"/>
      <c r="C9" s="28"/>
      <c r="D9" s="28"/>
      <c r="E9" s="238"/>
    </row>
    <row r="10" spans="1:5" s="112" customFormat="1" ht="15.75">
      <c r="A10" s="25" t="s">
        <v>37</v>
      </c>
      <c r="B10" s="29">
        <f>SUM(B11:B13)</f>
        <v>0</v>
      </c>
      <c r="C10" s="29">
        <f>SUM(C11:C13)</f>
        <v>0</v>
      </c>
      <c r="D10" s="29">
        <f>SUM(D11:D13)</f>
        <v>0</v>
      </c>
      <c r="E10" s="238"/>
    </row>
    <row r="11" spans="1:5" s="112" customFormat="1" ht="15.75">
      <c r="A11" s="25" t="s">
        <v>38</v>
      </c>
      <c r="B11" s="28"/>
      <c r="C11" s="28"/>
      <c r="D11" s="28"/>
      <c r="E11" s="238"/>
    </row>
    <row r="12" spans="1:5" s="112" customFormat="1" ht="15.75">
      <c r="A12" s="25" t="s">
        <v>39</v>
      </c>
      <c r="B12" s="28"/>
      <c r="C12" s="28"/>
      <c r="D12" s="28"/>
      <c r="E12" s="238"/>
    </row>
    <row r="13" spans="1:5" s="112" customFormat="1" ht="15.75">
      <c r="A13" s="25" t="s">
        <v>40</v>
      </c>
      <c r="B13" s="114"/>
      <c r="C13" s="28"/>
      <c r="D13" s="28"/>
      <c r="E13" s="238"/>
    </row>
    <row r="14" spans="1:5" s="112" customFormat="1" ht="15.75">
      <c r="A14" s="111" t="s">
        <v>41</v>
      </c>
      <c r="B14" s="29">
        <f>B9+B10</f>
        <v>0</v>
      </c>
      <c r="C14" s="29">
        <f>C9+C10</f>
        <v>0</v>
      </c>
      <c r="D14" s="29">
        <f>D9+D10</f>
        <v>0</v>
      </c>
      <c r="E14" s="238"/>
    </row>
    <row r="15" spans="1:5" s="112" customFormat="1" ht="15.75">
      <c r="A15" s="25" t="s">
        <v>42</v>
      </c>
      <c r="B15" s="28"/>
      <c r="C15" s="28"/>
      <c r="D15" s="28"/>
      <c r="E15" s="238"/>
    </row>
    <row r="16" spans="1:5" s="112" customFormat="1" ht="15.75">
      <c r="A16" s="25" t="s">
        <v>43</v>
      </c>
      <c r="B16" s="28">
        <v>1832</v>
      </c>
      <c r="C16" s="28">
        <v>1832</v>
      </c>
      <c r="D16" s="28"/>
      <c r="E16" s="238"/>
    </row>
    <row r="17" spans="1:5" s="112" customFormat="1" ht="15.75">
      <c r="A17" s="111" t="s">
        <v>670</v>
      </c>
      <c r="B17" s="29">
        <f>B20+B19+B18</f>
        <v>134416</v>
      </c>
      <c r="C17" s="29">
        <f>C20+C19+C18</f>
        <v>139052</v>
      </c>
      <c r="D17" s="29">
        <v>98590</v>
      </c>
      <c r="E17" s="240">
        <f>D17/C17*100</f>
        <v>70.90153323936369</v>
      </c>
    </row>
    <row r="18" spans="1:5" s="112" customFormat="1" ht="15.75">
      <c r="A18" s="25" t="s">
        <v>671</v>
      </c>
      <c r="B18" s="28">
        <v>2010</v>
      </c>
      <c r="C18" s="28">
        <v>2010</v>
      </c>
      <c r="D18" s="28">
        <v>2193</v>
      </c>
      <c r="E18" s="239">
        <f aca="true" t="shared" si="0" ref="E18:E50">D18/C18*100</f>
        <v>109.10447761194031</v>
      </c>
    </row>
    <row r="19" spans="1:5" s="112" customFormat="1" ht="15.75">
      <c r="A19" s="25" t="s">
        <v>672</v>
      </c>
      <c r="B19" s="28"/>
      <c r="C19" s="28"/>
      <c r="D19" s="28"/>
      <c r="E19" s="240"/>
    </row>
    <row r="20" spans="1:5" s="112" customFormat="1" ht="15.75">
      <c r="A20" s="25" t="s">
        <v>673</v>
      </c>
      <c r="B20" s="29">
        <f>SUM(B21:B23)</f>
        <v>132406</v>
      </c>
      <c r="C20" s="29">
        <f>SUM(C21:C23)</f>
        <v>137042</v>
      </c>
      <c r="D20" s="29">
        <v>96397</v>
      </c>
      <c r="E20" s="240">
        <f t="shared" si="0"/>
        <v>70.34120926431314</v>
      </c>
    </row>
    <row r="21" spans="1:5" s="112" customFormat="1" ht="15.75">
      <c r="A21" s="25" t="s">
        <v>674</v>
      </c>
      <c r="B21" s="28"/>
      <c r="C21" s="28"/>
      <c r="D21" s="28">
        <v>125</v>
      </c>
      <c r="E21" s="240"/>
    </row>
    <row r="22" spans="1:5" s="112" customFormat="1" ht="15.75">
      <c r="A22" s="25" t="s">
        <v>675</v>
      </c>
      <c r="B22" s="28">
        <v>335</v>
      </c>
      <c r="C22" s="28">
        <v>335</v>
      </c>
      <c r="D22" s="28">
        <v>250</v>
      </c>
      <c r="E22" s="239">
        <f t="shared" si="0"/>
        <v>74.6268656716418</v>
      </c>
    </row>
    <row r="23" spans="1:5" s="112" customFormat="1" ht="15.75">
      <c r="A23" s="25" t="s">
        <v>676</v>
      </c>
      <c r="B23" s="29">
        <f>SUM(B24:B26)</f>
        <v>132071</v>
      </c>
      <c r="C23" s="29">
        <f>SUM(C24:C26)</f>
        <v>136707</v>
      </c>
      <c r="D23" s="29">
        <f>SUM(D24:D26)</f>
        <v>96022</v>
      </c>
      <c r="E23" s="240">
        <f t="shared" si="0"/>
        <v>70.23927084933472</v>
      </c>
    </row>
    <row r="24" spans="1:5" s="112" customFormat="1" ht="15.75">
      <c r="A24" s="25" t="s">
        <v>677</v>
      </c>
      <c r="B24" s="28">
        <v>73419</v>
      </c>
      <c r="C24" s="28">
        <v>73609</v>
      </c>
      <c r="D24" s="28">
        <v>56679</v>
      </c>
      <c r="E24" s="239">
        <f t="shared" si="0"/>
        <v>77.00009509706693</v>
      </c>
    </row>
    <row r="25" spans="1:5" s="112" customFormat="1" ht="15.75">
      <c r="A25" s="113" t="s">
        <v>678</v>
      </c>
      <c r="B25" s="28"/>
      <c r="C25" s="28"/>
      <c r="D25" s="28"/>
      <c r="E25" s="240"/>
    </row>
    <row r="26" spans="1:5" s="112" customFormat="1" ht="15.75">
      <c r="A26" s="25" t="s">
        <v>679</v>
      </c>
      <c r="B26" s="28">
        <v>58652</v>
      </c>
      <c r="C26" s="28">
        <v>63098</v>
      </c>
      <c r="D26" s="28">
        <v>39343</v>
      </c>
      <c r="E26" s="239">
        <f t="shared" si="0"/>
        <v>62.352214016292116</v>
      </c>
    </row>
    <row r="27" spans="1:5" s="112" customFormat="1" ht="15.75">
      <c r="A27" s="111" t="s">
        <v>680</v>
      </c>
      <c r="B27" s="29">
        <f>B14+B17</f>
        <v>134416</v>
      </c>
      <c r="C27" s="29">
        <f>C14+C17</f>
        <v>139052</v>
      </c>
      <c r="D27" s="29">
        <f>D14+D17</f>
        <v>98590</v>
      </c>
      <c r="E27" s="240">
        <f t="shared" si="0"/>
        <v>70.90153323936369</v>
      </c>
    </row>
    <row r="28" spans="1:5" s="112" customFormat="1" ht="15.75">
      <c r="A28" s="111" t="s">
        <v>681</v>
      </c>
      <c r="B28" s="28"/>
      <c r="C28" s="28"/>
      <c r="D28" s="28"/>
      <c r="E28" s="240"/>
    </row>
    <row r="29" spans="1:5" s="112" customFormat="1" ht="15.75">
      <c r="A29" s="25" t="s">
        <v>450</v>
      </c>
      <c r="B29" s="28">
        <v>1110</v>
      </c>
      <c r="C29" s="28">
        <v>1110</v>
      </c>
      <c r="D29" s="28">
        <v>1110</v>
      </c>
      <c r="E29" s="239">
        <f t="shared" si="0"/>
        <v>100</v>
      </c>
    </row>
    <row r="30" spans="1:5" s="112" customFormat="1" ht="15.75">
      <c r="A30" s="25" t="s">
        <v>698</v>
      </c>
      <c r="B30" s="28"/>
      <c r="C30" s="28"/>
      <c r="D30" s="28">
        <v>-50</v>
      </c>
      <c r="E30" s="240"/>
    </row>
    <row r="31" spans="1:5" s="112" customFormat="1" ht="15.75">
      <c r="A31" s="109" t="s">
        <v>277</v>
      </c>
      <c r="B31" s="29">
        <f>B8+B17+B29</f>
        <v>137358</v>
      </c>
      <c r="C31" s="29">
        <f>C8+C17+C29</f>
        <v>141994</v>
      </c>
      <c r="D31" s="29">
        <f>D8+D17+D29+D30</f>
        <v>99650</v>
      </c>
      <c r="E31" s="240">
        <f t="shared" si="0"/>
        <v>70.17902164880206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607</v>
      </c>
      <c r="B33" s="28"/>
      <c r="C33" s="28"/>
      <c r="D33" s="28"/>
      <c r="E33" s="240"/>
    </row>
    <row r="34" spans="1:5" s="112" customFormat="1" ht="15.75">
      <c r="A34" s="111" t="s">
        <v>278</v>
      </c>
      <c r="B34" s="29">
        <f>SUM(B35:B38)</f>
        <v>1832</v>
      </c>
      <c r="C34" s="29">
        <f>SUM(C35:C38)</f>
        <v>1832</v>
      </c>
      <c r="D34" s="29">
        <f>SUM(D35:D38)</f>
        <v>0</v>
      </c>
      <c r="E34" s="240">
        <f t="shared" si="0"/>
        <v>0</v>
      </c>
    </row>
    <row r="35" spans="1:5" s="112" customFormat="1" ht="15.75">
      <c r="A35" s="25" t="s">
        <v>661</v>
      </c>
      <c r="B35" s="28"/>
      <c r="C35" s="28"/>
      <c r="D35" s="28"/>
      <c r="E35" s="240"/>
    </row>
    <row r="36" spans="1:5" s="112" customFormat="1" ht="15.75">
      <c r="A36" s="25" t="s">
        <v>662</v>
      </c>
      <c r="B36" s="28">
        <v>1832</v>
      </c>
      <c r="C36" s="28">
        <v>1832</v>
      </c>
      <c r="D36" s="28"/>
      <c r="E36" s="239">
        <f t="shared" si="0"/>
        <v>0</v>
      </c>
    </row>
    <row r="37" spans="1:5" s="112" customFormat="1" ht="15.75">
      <c r="A37" s="25" t="s">
        <v>919</v>
      </c>
      <c r="B37" s="28"/>
      <c r="C37" s="28"/>
      <c r="D37" s="28"/>
      <c r="E37" s="240"/>
    </row>
    <row r="38" spans="1:5" s="112" customFormat="1" ht="15.75">
      <c r="A38" s="25" t="s">
        <v>920</v>
      </c>
      <c r="B38" s="28"/>
      <c r="C38" s="28"/>
      <c r="D38" s="28"/>
      <c r="E38" s="240"/>
    </row>
    <row r="39" spans="1:5" s="112" customFormat="1" ht="15.75">
      <c r="A39" s="111" t="s">
        <v>663</v>
      </c>
      <c r="B39" s="29">
        <f>SUM(B40:B45)</f>
        <v>135526</v>
      </c>
      <c r="C39" s="29">
        <f>SUM(C40:C45)</f>
        <v>140162</v>
      </c>
      <c r="D39" s="29">
        <v>97312</v>
      </c>
      <c r="E39" s="240">
        <f t="shared" si="0"/>
        <v>69.4282330446198</v>
      </c>
    </row>
    <row r="40" spans="1:5" s="112" customFormat="1" ht="15.75">
      <c r="A40" s="25" t="s">
        <v>664</v>
      </c>
      <c r="B40" s="28">
        <v>92972</v>
      </c>
      <c r="C40" s="28">
        <v>96365</v>
      </c>
      <c r="D40" s="28">
        <v>66570</v>
      </c>
      <c r="E40" s="239">
        <f t="shared" si="0"/>
        <v>69.08109790899185</v>
      </c>
    </row>
    <row r="41" spans="1:5" s="112" customFormat="1" ht="15.75">
      <c r="A41" s="25" t="s">
        <v>665</v>
      </c>
      <c r="B41" s="28">
        <v>26989</v>
      </c>
      <c r="C41" s="28">
        <v>28004</v>
      </c>
      <c r="D41" s="28">
        <v>17897</v>
      </c>
      <c r="E41" s="239">
        <f t="shared" si="0"/>
        <v>63.9087273246679</v>
      </c>
    </row>
    <row r="42" spans="1:5" s="112" customFormat="1" ht="15.75">
      <c r="A42" s="25" t="s">
        <v>295</v>
      </c>
      <c r="B42" s="28">
        <v>14365</v>
      </c>
      <c r="C42" s="28">
        <v>14593</v>
      </c>
      <c r="D42" s="28">
        <v>11878</v>
      </c>
      <c r="E42" s="239">
        <f t="shared" si="0"/>
        <v>81.39518947440554</v>
      </c>
    </row>
    <row r="43" spans="1:5" s="112" customFormat="1" ht="15.75">
      <c r="A43" s="25" t="s">
        <v>526</v>
      </c>
      <c r="B43" s="28"/>
      <c r="C43" s="28"/>
      <c r="D43" s="28"/>
      <c r="E43" s="240"/>
    </row>
    <row r="44" spans="1:5" s="112" customFormat="1" ht="15.75">
      <c r="A44" s="25" t="s">
        <v>527</v>
      </c>
      <c r="B44" s="28"/>
      <c r="C44" s="28"/>
      <c r="D44" s="28"/>
      <c r="E44" s="240"/>
    </row>
    <row r="45" spans="1:5" s="112" customFormat="1" ht="15.75">
      <c r="A45" s="25" t="s">
        <v>528</v>
      </c>
      <c r="B45" s="157">
        <v>1200</v>
      </c>
      <c r="C45" s="28">
        <v>1200</v>
      </c>
      <c r="D45" s="28">
        <v>967</v>
      </c>
      <c r="E45" s="239">
        <f t="shared" si="0"/>
        <v>80.58333333333333</v>
      </c>
    </row>
    <row r="46" spans="1:5" s="112" customFormat="1" ht="15.75">
      <c r="A46" s="111" t="s">
        <v>296</v>
      </c>
      <c r="B46" s="29">
        <f>B34+B39</f>
        <v>137358</v>
      </c>
      <c r="C46" s="29">
        <f>C34+C39</f>
        <v>141994</v>
      </c>
      <c r="D46" s="29">
        <f>D34+D39</f>
        <v>97312</v>
      </c>
      <c r="E46" s="240">
        <f t="shared" si="0"/>
        <v>68.53247320309309</v>
      </c>
    </row>
    <row r="47" spans="1:5" s="112" customFormat="1" ht="15.75">
      <c r="A47" s="111" t="s">
        <v>297</v>
      </c>
      <c r="B47" s="29"/>
      <c r="C47" s="28"/>
      <c r="D47" s="28"/>
      <c r="E47" s="240"/>
    </row>
    <row r="48" spans="1:5" s="112" customFormat="1" ht="15.75">
      <c r="A48" s="25" t="s">
        <v>298</v>
      </c>
      <c r="B48" s="29"/>
      <c r="C48" s="28"/>
      <c r="D48" s="28"/>
      <c r="E48" s="240"/>
    </row>
    <row r="49" spans="1:5" s="112" customFormat="1" ht="15.75">
      <c r="A49" s="25" t="s">
        <v>699</v>
      </c>
      <c r="B49" s="29"/>
      <c r="C49" s="28"/>
      <c r="D49" s="28">
        <v>1183</v>
      </c>
      <c r="E49" s="240"/>
    </row>
    <row r="50" spans="1:5" s="112" customFormat="1" ht="15.75">
      <c r="A50" s="109" t="s">
        <v>299</v>
      </c>
      <c r="B50" s="29">
        <f>SUM(B46:B48)</f>
        <v>137358</v>
      </c>
      <c r="C50" s="29">
        <f>SUM(C46:C48)</f>
        <v>141994</v>
      </c>
      <c r="D50" s="29">
        <f>SUM(D46:D49)</f>
        <v>98495</v>
      </c>
      <c r="E50" s="240">
        <f t="shared" si="0"/>
        <v>69.36560699747876</v>
      </c>
    </row>
    <row r="51" ht="15.75">
      <c r="B51" s="150"/>
    </row>
  </sheetData>
  <mergeCells count="4">
    <mergeCell ref="B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">
      <selection activeCell="C13" sqref="C13"/>
    </sheetView>
  </sheetViews>
  <sheetFormatPr defaultColWidth="9.140625" defaultRowHeight="12.75"/>
  <cols>
    <col min="1" max="1" width="51.7109375" style="26" customWidth="1"/>
    <col min="2" max="2" width="11.57421875" style="27" customWidth="1"/>
    <col min="3" max="16384" width="9.140625" style="27" customWidth="1"/>
  </cols>
  <sheetData>
    <row r="1" spans="1:5" ht="12.75" customHeight="1">
      <c r="A1" s="352" t="s">
        <v>274</v>
      </c>
      <c r="B1" s="352"/>
      <c r="C1" s="352"/>
      <c r="D1" s="352"/>
      <c r="E1" s="352"/>
    </row>
    <row r="2" spans="1:5" ht="15.75">
      <c r="A2" s="351" t="s">
        <v>477</v>
      </c>
      <c r="B2" s="351"/>
      <c r="C2" s="351"/>
      <c r="D2" s="351"/>
      <c r="E2" s="351"/>
    </row>
    <row r="3" spans="1:5" ht="15.75">
      <c r="A3" s="351" t="s">
        <v>629</v>
      </c>
      <c r="B3" s="351"/>
      <c r="C3" s="351"/>
      <c r="D3" s="351"/>
      <c r="E3" s="351"/>
    </row>
    <row r="4" spans="1:5" ht="15.75">
      <c r="A4" s="351" t="s">
        <v>33</v>
      </c>
      <c r="B4" s="351"/>
      <c r="C4" s="351"/>
      <c r="D4" s="351"/>
      <c r="E4" s="351"/>
    </row>
    <row r="6" spans="1:5" ht="25.5">
      <c r="A6" s="108" t="s">
        <v>933</v>
      </c>
      <c r="B6" s="216" t="s">
        <v>682</v>
      </c>
      <c r="C6" s="216" t="s">
        <v>683</v>
      </c>
      <c r="D6" s="216" t="s">
        <v>630</v>
      </c>
      <c r="E6" s="216" t="s">
        <v>684</v>
      </c>
    </row>
    <row r="7" spans="1:5" ht="15.75">
      <c r="A7" s="109" t="s">
        <v>34</v>
      </c>
      <c r="B7" s="110"/>
      <c r="C7" s="26"/>
      <c r="D7" s="26"/>
      <c r="E7" s="26"/>
    </row>
    <row r="8" spans="1:5" s="112" customFormat="1" ht="15.75">
      <c r="A8" s="111" t="s">
        <v>35</v>
      </c>
      <c r="B8" s="29">
        <f>B14+B16</f>
        <v>0</v>
      </c>
      <c r="C8" s="28"/>
      <c r="D8" s="28"/>
      <c r="E8" s="25"/>
    </row>
    <row r="9" spans="1:5" s="112" customFormat="1" ht="15.75">
      <c r="A9" s="25" t="s">
        <v>36</v>
      </c>
      <c r="B9" s="28"/>
      <c r="C9" s="28"/>
      <c r="D9" s="28"/>
      <c r="E9" s="25"/>
    </row>
    <row r="10" spans="1:5" s="112" customFormat="1" ht="15.75">
      <c r="A10" s="25" t="s">
        <v>37</v>
      </c>
      <c r="B10" s="29">
        <f>SUM(B11:B13)</f>
        <v>0</v>
      </c>
      <c r="C10" s="28"/>
      <c r="D10" s="28"/>
      <c r="E10" s="25"/>
    </row>
    <row r="11" spans="1:5" s="112" customFormat="1" ht="15.75">
      <c r="A11" s="25" t="s">
        <v>38</v>
      </c>
      <c r="B11" s="28"/>
      <c r="C11" s="28"/>
      <c r="D11" s="28"/>
      <c r="E11" s="25"/>
    </row>
    <row r="12" spans="1:5" s="112" customFormat="1" ht="15.75">
      <c r="A12" s="25" t="s">
        <v>39</v>
      </c>
      <c r="B12" s="28"/>
      <c r="C12" s="28"/>
      <c r="D12" s="28"/>
      <c r="E12" s="25"/>
    </row>
    <row r="13" spans="1:5" s="112" customFormat="1" ht="15.75">
      <c r="A13" s="25" t="s">
        <v>40</v>
      </c>
      <c r="B13" s="114"/>
      <c r="C13" s="28"/>
      <c r="D13" s="28"/>
      <c r="E13" s="25"/>
    </row>
    <row r="14" spans="1:5" s="112" customFormat="1" ht="15.75">
      <c r="A14" s="111" t="s">
        <v>41</v>
      </c>
      <c r="B14" s="29">
        <f>B9+B10</f>
        <v>0</v>
      </c>
      <c r="C14" s="28"/>
      <c r="D14" s="28"/>
      <c r="E14" s="25"/>
    </row>
    <row r="15" spans="1:5" s="112" customFormat="1" ht="15.75">
      <c r="A15" s="25" t="s">
        <v>42</v>
      </c>
      <c r="B15" s="28"/>
      <c r="C15" s="28"/>
      <c r="D15" s="28"/>
      <c r="E15" s="25"/>
    </row>
    <row r="16" spans="1:5" s="112" customFormat="1" ht="15.75">
      <c r="A16" s="25" t="s">
        <v>43</v>
      </c>
      <c r="B16" s="28"/>
      <c r="C16" s="28"/>
      <c r="D16" s="28"/>
      <c r="E16" s="25"/>
    </row>
    <row r="17" spans="1:5" s="112" customFormat="1" ht="15.75">
      <c r="A17" s="111" t="s">
        <v>670</v>
      </c>
      <c r="B17" s="29">
        <f>B20+B19+B18</f>
        <v>249832</v>
      </c>
      <c r="C17" s="29">
        <f>C20+C19+C18</f>
        <v>256860</v>
      </c>
      <c r="D17" s="29">
        <v>187283</v>
      </c>
      <c r="E17" s="240">
        <f>D17/C17*100</f>
        <v>72.91248150743596</v>
      </c>
    </row>
    <row r="18" spans="1:5" s="112" customFormat="1" ht="15.75">
      <c r="A18" s="25" t="s">
        <v>671</v>
      </c>
      <c r="B18" s="28">
        <v>1644</v>
      </c>
      <c r="C18" s="28">
        <v>1644</v>
      </c>
      <c r="D18" s="28">
        <v>992</v>
      </c>
      <c r="E18" s="239">
        <f aca="true" t="shared" si="0" ref="E18:E50">D18/C18*100</f>
        <v>60.34063260340633</v>
      </c>
    </row>
    <row r="19" spans="1:5" s="112" customFormat="1" ht="15.75">
      <c r="A19" s="25" t="s">
        <v>672</v>
      </c>
      <c r="B19" s="28"/>
      <c r="C19" s="28"/>
      <c r="D19" s="28"/>
      <c r="E19" s="239"/>
    </row>
    <row r="20" spans="1:5" s="112" customFormat="1" ht="15.75">
      <c r="A20" s="25" t="s">
        <v>673</v>
      </c>
      <c r="B20" s="29">
        <f>SUM(B21:B23)</f>
        <v>248188</v>
      </c>
      <c r="C20" s="29">
        <f>SUM(C21:C23)</f>
        <v>255216</v>
      </c>
      <c r="D20" s="29">
        <v>186291</v>
      </c>
      <c r="E20" s="240">
        <f t="shared" si="0"/>
        <v>72.99346435960128</v>
      </c>
    </row>
    <row r="21" spans="1:5" s="112" customFormat="1" ht="15.75">
      <c r="A21" s="25" t="s">
        <v>674</v>
      </c>
      <c r="B21" s="28"/>
      <c r="C21" s="28"/>
      <c r="D21" s="28"/>
      <c r="E21" s="240"/>
    </row>
    <row r="22" spans="1:5" s="112" customFormat="1" ht="15.75">
      <c r="A22" s="25" t="s">
        <v>675</v>
      </c>
      <c r="B22" s="28"/>
      <c r="C22" s="28"/>
      <c r="D22" s="28"/>
      <c r="E22" s="240"/>
    </row>
    <row r="23" spans="1:5" s="112" customFormat="1" ht="15.75">
      <c r="A23" s="25" t="s">
        <v>676</v>
      </c>
      <c r="B23" s="29">
        <f>SUM(B24:B26)</f>
        <v>248188</v>
      </c>
      <c r="C23" s="29">
        <f>SUM(C24:C26)</f>
        <v>255216</v>
      </c>
      <c r="D23" s="29">
        <f>SUM(D24:D26)</f>
        <v>186291</v>
      </c>
      <c r="E23" s="240">
        <f t="shared" si="0"/>
        <v>72.99346435960128</v>
      </c>
    </row>
    <row r="24" spans="1:5" s="112" customFormat="1" ht="15.75">
      <c r="A24" s="25" t="s">
        <v>677</v>
      </c>
      <c r="B24" s="28">
        <v>88634</v>
      </c>
      <c r="C24" s="28">
        <v>89035</v>
      </c>
      <c r="D24" s="28">
        <v>68557</v>
      </c>
      <c r="E24" s="239">
        <f t="shared" si="0"/>
        <v>77.00005615769079</v>
      </c>
    </row>
    <row r="25" spans="1:5" s="112" customFormat="1" ht="15.75">
      <c r="A25" s="113" t="s">
        <v>678</v>
      </c>
      <c r="B25" s="28">
        <v>20305</v>
      </c>
      <c r="C25" s="28">
        <v>20207</v>
      </c>
      <c r="D25" s="28">
        <v>15490</v>
      </c>
      <c r="E25" s="239">
        <f t="shared" si="0"/>
        <v>76.65660414707774</v>
      </c>
    </row>
    <row r="26" spans="1:5" s="112" customFormat="1" ht="15.75">
      <c r="A26" s="25" t="s">
        <v>679</v>
      </c>
      <c r="B26" s="28">
        <v>139249</v>
      </c>
      <c r="C26" s="28">
        <v>145974</v>
      </c>
      <c r="D26" s="28">
        <v>102244</v>
      </c>
      <c r="E26" s="239">
        <f t="shared" si="0"/>
        <v>70.04261032786661</v>
      </c>
    </row>
    <row r="27" spans="1:5" s="112" customFormat="1" ht="15.75">
      <c r="A27" s="111" t="s">
        <v>680</v>
      </c>
      <c r="B27" s="29">
        <f>B14+B17</f>
        <v>249832</v>
      </c>
      <c r="C27" s="29">
        <f>C14+C17</f>
        <v>256860</v>
      </c>
      <c r="D27" s="29">
        <f>D14+D17</f>
        <v>187283</v>
      </c>
      <c r="E27" s="240">
        <f t="shared" si="0"/>
        <v>72.91248150743596</v>
      </c>
    </row>
    <row r="28" spans="1:5" s="112" customFormat="1" ht="15.75">
      <c r="A28" s="111" t="s">
        <v>681</v>
      </c>
      <c r="B28" s="28"/>
      <c r="C28" s="28"/>
      <c r="D28" s="28"/>
      <c r="E28" s="240"/>
    </row>
    <row r="29" spans="1:5" s="112" customFormat="1" ht="15.75">
      <c r="A29" s="25" t="s">
        <v>450</v>
      </c>
      <c r="B29" s="28">
        <v>1306</v>
      </c>
      <c r="C29" s="28">
        <v>1306</v>
      </c>
      <c r="D29" s="28">
        <v>1306</v>
      </c>
      <c r="E29" s="239">
        <f t="shared" si="0"/>
        <v>100</v>
      </c>
    </row>
    <row r="30" spans="1:5" s="112" customFormat="1" ht="15.75">
      <c r="A30" s="25" t="s">
        <v>698</v>
      </c>
      <c r="B30" s="28"/>
      <c r="C30" s="28"/>
      <c r="D30" s="28"/>
      <c r="E30" s="240"/>
    </row>
    <row r="31" spans="1:5" s="112" customFormat="1" ht="15.75">
      <c r="A31" s="109" t="s">
        <v>277</v>
      </c>
      <c r="B31" s="29">
        <f>B8+B17+B29</f>
        <v>251138</v>
      </c>
      <c r="C31" s="29">
        <f>C8+C17+C29</f>
        <v>258166</v>
      </c>
      <c r="D31" s="29">
        <f>D8+D17+D29</f>
        <v>188589</v>
      </c>
      <c r="E31" s="240">
        <f t="shared" si="0"/>
        <v>73.04951077988581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607</v>
      </c>
      <c r="B33" s="28"/>
      <c r="C33" s="28"/>
      <c r="D33" s="28"/>
      <c r="E33" s="240"/>
    </row>
    <row r="34" spans="1:5" s="112" customFormat="1" ht="15.75">
      <c r="A34" s="111" t="s">
        <v>278</v>
      </c>
      <c r="B34" s="29">
        <f>SUM(B35:B36)</f>
        <v>0</v>
      </c>
      <c r="C34" s="29">
        <f>SUM(C35:C36)</f>
        <v>0</v>
      </c>
      <c r="D34" s="29">
        <f>SUM(D35:D36)</f>
        <v>0</v>
      </c>
      <c r="E34" s="240"/>
    </row>
    <row r="35" spans="1:5" s="112" customFormat="1" ht="15.75">
      <c r="A35" s="25" t="s">
        <v>661</v>
      </c>
      <c r="B35" s="28"/>
      <c r="C35" s="28"/>
      <c r="D35" s="28"/>
      <c r="E35" s="240"/>
    </row>
    <row r="36" spans="1:5" s="112" customFormat="1" ht="15.75">
      <c r="A36" s="25" t="s">
        <v>662</v>
      </c>
      <c r="B36" s="114"/>
      <c r="C36" s="114"/>
      <c r="D36" s="28"/>
      <c r="E36" s="240"/>
    </row>
    <row r="37" spans="1:5" s="112" customFormat="1" ht="15.75">
      <c r="A37" s="25" t="s">
        <v>919</v>
      </c>
      <c r="B37" s="114"/>
      <c r="C37" s="114"/>
      <c r="D37" s="28"/>
      <c r="E37" s="240"/>
    </row>
    <row r="38" spans="1:5" s="112" customFormat="1" ht="15.75">
      <c r="A38" s="25" t="s">
        <v>920</v>
      </c>
      <c r="B38" s="28"/>
      <c r="C38" s="28"/>
      <c r="D38" s="28"/>
      <c r="E38" s="240"/>
    </row>
    <row r="39" spans="1:5" s="112" customFormat="1" ht="15.75">
      <c r="A39" s="111" t="s">
        <v>663</v>
      </c>
      <c r="B39" s="29">
        <f>SUM(B40:B45)</f>
        <v>251138</v>
      </c>
      <c r="C39" s="29">
        <f>SUM(C40:C45)</f>
        <v>258166</v>
      </c>
      <c r="D39" s="29">
        <v>186843</v>
      </c>
      <c r="E39" s="240">
        <f t="shared" si="0"/>
        <v>72.37320173841637</v>
      </c>
    </row>
    <row r="40" spans="1:5" s="112" customFormat="1" ht="15.75">
      <c r="A40" s="25" t="s">
        <v>664</v>
      </c>
      <c r="B40" s="28">
        <v>164884</v>
      </c>
      <c r="C40" s="28">
        <v>169963</v>
      </c>
      <c r="D40" s="28">
        <v>125722</v>
      </c>
      <c r="E40" s="240">
        <f t="shared" si="0"/>
        <v>73.9702170472397</v>
      </c>
    </row>
    <row r="41" spans="1:5" s="112" customFormat="1" ht="15.75">
      <c r="A41" s="25" t="s">
        <v>665</v>
      </c>
      <c r="B41" s="28">
        <v>47492</v>
      </c>
      <c r="C41" s="28">
        <v>49176</v>
      </c>
      <c r="D41" s="28">
        <v>33753</v>
      </c>
      <c r="E41" s="240">
        <f t="shared" si="0"/>
        <v>68.637140068326</v>
      </c>
    </row>
    <row r="42" spans="1:5" s="112" customFormat="1" ht="15.75">
      <c r="A42" s="25" t="s">
        <v>295</v>
      </c>
      <c r="B42" s="28">
        <v>37562</v>
      </c>
      <c r="C42" s="28">
        <v>37827</v>
      </c>
      <c r="D42" s="28">
        <v>26225</v>
      </c>
      <c r="E42" s="240">
        <f t="shared" si="0"/>
        <v>69.32878631665213</v>
      </c>
    </row>
    <row r="43" spans="1:5" s="112" customFormat="1" ht="15.75">
      <c r="A43" s="25" t="s">
        <v>526</v>
      </c>
      <c r="B43" s="28"/>
      <c r="C43" s="28"/>
      <c r="D43" s="28"/>
      <c r="E43" s="240"/>
    </row>
    <row r="44" spans="1:5" s="112" customFormat="1" ht="15.75">
      <c r="A44" s="25" t="s">
        <v>527</v>
      </c>
      <c r="B44" s="28"/>
      <c r="C44" s="28"/>
      <c r="D44" s="28"/>
      <c r="E44" s="240"/>
    </row>
    <row r="45" spans="1:5" s="112" customFormat="1" ht="15.75">
      <c r="A45" s="25" t="s">
        <v>528</v>
      </c>
      <c r="B45" s="157">
        <v>1200</v>
      </c>
      <c r="C45" s="28">
        <v>1200</v>
      </c>
      <c r="D45" s="28">
        <v>1143</v>
      </c>
      <c r="E45" s="240">
        <f t="shared" si="0"/>
        <v>95.25</v>
      </c>
    </row>
    <row r="46" spans="1:5" s="112" customFormat="1" ht="15.75">
      <c r="A46" s="111" t="s">
        <v>296</v>
      </c>
      <c r="B46" s="29">
        <f>B34+B39</f>
        <v>251138</v>
      </c>
      <c r="C46" s="29">
        <f>C34+C39</f>
        <v>258166</v>
      </c>
      <c r="D46" s="29">
        <f>D34+D39</f>
        <v>186843</v>
      </c>
      <c r="E46" s="240">
        <f t="shared" si="0"/>
        <v>72.37320173841637</v>
      </c>
    </row>
    <row r="47" spans="1:5" s="112" customFormat="1" ht="15.75">
      <c r="A47" s="111" t="s">
        <v>297</v>
      </c>
      <c r="B47" s="29"/>
      <c r="C47" s="28"/>
      <c r="D47" s="28"/>
      <c r="E47" s="240"/>
    </row>
    <row r="48" spans="1:5" s="112" customFormat="1" ht="15.75">
      <c r="A48" s="25" t="s">
        <v>298</v>
      </c>
      <c r="B48" s="29"/>
      <c r="C48" s="28"/>
      <c r="D48" s="28"/>
      <c r="E48" s="240"/>
    </row>
    <row r="49" spans="1:5" s="112" customFormat="1" ht="15.75">
      <c r="A49" s="25" t="s">
        <v>699</v>
      </c>
      <c r="B49" s="29"/>
      <c r="C49" s="28"/>
      <c r="D49" s="28">
        <v>220</v>
      </c>
      <c r="E49" s="240"/>
    </row>
    <row r="50" spans="1:5" s="112" customFormat="1" ht="15.75">
      <c r="A50" s="109" t="s">
        <v>299</v>
      </c>
      <c r="B50" s="29">
        <f>SUM(B46:B48)</f>
        <v>251138</v>
      </c>
      <c r="C50" s="29">
        <f>SUM(C46:C48)</f>
        <v>258166</v>
      </c>
      <c r="D50" s="29">
        <f>SUM(D46:D49)</f>
        <v>187063</v>
      </c>
      <c r="E50" s="240">
        <f t="shared" si="0"/>
        <v>72.45841822703221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">
      <selection activeCell="C45" sqref="C45"/>
    </sheetView>
  </sheetViews>
  <sheetFormatPr defaultColWidth="9.140625" defaultRowHeight="12.75"/>
  <cols>
    <col min="1" max="1" width="51.7109375" style="26" customWidth="1"/>
    <col min="2" max="2" width="11.57421875" style="27" customWidth="1"/>
    <col min="3" max="16384" width="9.140625" style="27" customWidth="1"/>
  </cols>
  <sheetData>
    <row r="1" spans="1:5" ht="12.75" customHeight="1">
      <c r="A1" s="352" t="s">
        <v>275</v>
      </c>
      <c r="B1" s="352"/>
      <c r="C1" s="352"/>
      <c r="D1" s="352"/>
      <c r="E1" s="352"/>
    </row>
    <row r="2" spans="1:5" ht="15.75">
      <c r="A2" s="351" t="s">
        <v>478</v>
      </c>
      <c r="B2" s="351"/>
      <c r="C2" s="351"/>
      <c r="D2" s="351"/>
      <c r="E2" s="351"/>
    </row>
    <row r="3" spans="1:5" ht="15.75">
      <c r="A3" s="351" t="s">
        <v>629</v>
      </c>
      <c r="B3" s="351"/>
      <c r="C3" s="351"/>
      <c r="D3" s="351"/>
      <c r="E3" s="351"/>
    </row>
    <row r="4" spans="1:5" ht="15.75">
      <c r="A4" s="351" t="s">
        <v>33</v>
      </c>
      <c r="B4" s="351"/>
      <c r="C4" s="351"/>
      <c r="D4" s="351"/>
      <c r="E4" s="351"/>
    </row>
    <row r="5" ht="12" customHeight="1"/>
    <row r="6" spans="1:5" ht="25.5">
      <c r="A6" s="108" t="s">
        <v>933</v>
      </c>
      <c r="B6" s="216" t="s">
        <v>682</v>
      </c>
      <c r="C6" s="216" t="s">
        <v>683</v>
      </c>
      <c r="D6" s="216" t="s">
        <v>630</v>
      </c>
      <c r="E6" s="216" t="s">
        <v>684</v>
      </c>
    </row>
    <row r="7" spans="1:2" ht="15.75">
      <c r="A7" s="109" t="s">
        <v>34</v>
      </c>
      <c r="B7" s="110"/>
    </row>
    <row r="8" spans="1:5" s="112" customFormat="1" ht="15.75">
      <c r="A8" s="111" t="s">
        <v>35</v>
      </c>
      <c r="B8" s="29">
        <f>B14+B16</f>
        <v>0</v>
      </c>
      <c r="C8" s="28"/>
      <c r="D8" s="28"/>
      <c r="E8" s="25"/>
    </row>
    <row r="9" spans="1:5" s="112" customFormat="1" ht="15.75">
      <c r="A9" s="25" t="s">
        <v>36</v>
      </c>
      <c r="B9" s="28"/>
      <c r="C9" s="28"/>
      <c r="D9" s="28"/>
      <c r="E9" s="25"/>
    </row>
    <row r="10" spans="1:5" s="112" customFormat="1" ht="15.75">
      <c r="A10" s="25" t="s">
        <v>37</v>
      </c>
      <c r="B10" s="29">
        <f>SUM(B11:B13)</f>
        <v>0</v>
      </c>
      <c r="C10" s="28"/>
      <c r="D10" s="28"/>
      <c r="E10" s="25"/>
    </row>
    <row r="11" spans="1:5" s="112" customFormat="1" ht="15.75">
      <c r="A11" s="25" t="s">
        <v>38</v>
      </c>
      <c r="B11" s="28"/>
      <c r="C11" s="28"/>
      <c r="D11" s="28"/>
      <c r="E11" s="25"/>
    </row>
    <row r="12" spans="1:5" s="112" customFormat="1" ht="15.75">
      <c r="A12" s="25" t="s">
        <v>39</v>
      </c>
      <c r="B12" s="28"/>
      <c r="C12" s="28"/>
      <c r="D12" s="28"/>
      <c r="E12" s="25"/>
    </row>
    <row r="13" spans="1:5" s="112" customFormat="1" ht="15.75">
      <c r="A13" s="25" t="s">
        <v>40</v>
      </c>
      <c r="B13" s="28"/>
      <c r="C13" s="28"/>
      <c r="D13" s="28"/>
      <c r="E13" s="25"/>
    </row>
    <row r="14" spans="1:5" s="112" customFormat="1" ht="15.75">
      <c r="A14" s="111" t="s">
        <v>41</v>
      </c>
      <c r="B14" s="29">
        <f>B9+B10</f>
        <v>0</v>
      </c>
      <c r="C14" s="28"/>
      <c r="D14" s="28"/>
      <c r="E14" s="25"/>
    </row>
    <row r="15" spans="1:5" s="112" customFormat="1" ht="15.75">
      <c r="A15" s="25" t="s">
        <v>42</v>
      </c>
      <c r="B15" s="28"/>
      <c r="C15" s="28"/>
      <c r="D15" s="28"/>
      <c r="E15" s="25"/>
    </row>
    <row r="16" spans="1:5" s="112" customFormat="1" ht="15.75">
      <c r="A16" s="25" t="s">
        <v>43</v>
      </c>
      <c r="B16" s="28"/>
      <c r="C16" s="28"/>
      <c r="D16" s="28"/>
      <c r="E16" s="25"/>
    </row>
    <row r="17" spans="1:5" s="112" customFormat="1" ht="15.75">
      <c r="A17" s="111" t="s">
        <v>670</v>
      </c>
      <c r="B17" s="29">
        <f>B20+B19+B18</f>
        <v>101613</v>
      </c>
      <c r="C17" s="29">
        <f>C20+C19+C18</f>
        <v>104666</v>
      </c>
      <c r="D17" s="29">
        <v>77404</v>
      </c>
      <c r="E17" s="240">
        <f>D17/C17*100</f>
        <v>73.95333728240307</v>
      </c>
    </row>
    <row r="18" spans="1:5" s="112" customFormat="1" ht="15.75">
      <c r="A18" s="25" t="s">
        <v>671</v>
      </c>
      <c r="B18" s="28"/>
      <c r="C18" s="28"/>
      <c r="D18" s="28">
        <v>42</v>
      </c>
      <c r="E18" s="240"/>
    </row>
    <row r="19" spans="1:5" s="112" customFormat="1" ht="15.75">
      <c r="A19" s="25" t="s">
        <v>672</v>
      </c>
      <c r="B19" s="28"/>
      <c r="C19" s="28"/>
      <c r="D19" s="28"/>
      <c r="E19" s="240"/>
    </row>
    <row r="20" spans="1:5" s="112" customFormat="1" ht="15.75">
      <c r="A20" s="25" t="s">
        <v>673</v>
      </c>
      <c r="B20" s="29">
        <f>SUM(B21:B23)</f>
        <v>101613</v>
      </c>
      <c r="C20" s="29">
        <f>SUM(C21:C23)</f>
        <v>104666</v>
      </c>
      <c r="D20" s="29">
        <v>77362</v>
      </c>
      <c r="E20" s="240">
        <f>D20/C20*100</f>
        <v>73.91320963827795</v>
      </c>
    </row>
    <row r="21" spans="1:5" s="112" customFormat="1" ht="15.75">
      <c r="A21" s="25" t="s">
        <v>674</v>
      </c>
      <c r="B21" s="28"/>
      <c r="C21" s="28"/>
      <c r="D21" s="28">
        <v>55</v>
      </c>
      <c r="E21" s="240"/>
    </row>
    <row r="22" spans="1:5" s="112" customFormat="1" ht="15.75">
      <c r="A22" s="25" t="s">
        <v>675</v>
      </c>
      <c r="B22" s="28"/>
      <c r="C22" s="28"/>
      <c r="D22" s="28"/>
      <c r="E22" s="240"/>
    </row>
    <row r="23" spans="1:5" s="112" customFormat="1" ht="15.75">
      <c r="A23" s="25" t="s">
        <v>676</v>
      </c>
      <c r="B23" s="29">
        <f>SUM(B24:B26)</f>
        <v>101613</v>
      </c>
      <c r="C23" s="29">
        <f>SUM(C24:C26)</f>
        <v>104666</v>
      </c>
      <c r="D23" s="29">
        <f>SUM(D24:D26)</f>
        <v>77307</v>
      </c>
      <c r="E23" s="240">
        <f>D23/C23*100</f>
        <v>73.86066153287601</v>
      </c>
    </row>
    <row r="24" spans="1:5" s="112" customFormat="1" ht="15.75">
      <c r="A24" s="25" t="s">
        <v>677</v>
      </c>
      <c r="B24" s="28">
        <v>36819</v>
      </c>
      <c r="C24" s="28">
        <v>36819</v>
      </c>
      <c r="D24" s="28">
        <v>28351</v>
      </c>
      <c r="E24" s="239">
        <f>D24/C24*100</f>
        <v>77.00100491594014</v>
      </c>
    </row>
    <row r="25" spans="1:5" s="112" customFormat="1" ht="15.75">
      <c r="A25" s="113" t="s">
        <v>678</v>
      </c>
      <c r="B25" s="28">
        <v>7148</v>
      </c>
      <c r="C25" s="28">
        <v>7527</v>
      </c>
      <c r="D25" s="28">
        <v>5749</v>
      </c>
      <c r="E25" s="239">
        <f>D25/C25*100</f>
        <v>76.37837119702404</v>
      </c>
    </row>
    <row r="26" spans="1:5" s="112" customFormat="1" ht="15.75">
      <c r="A26" s="25" t="s">
        <v>679</v>
      </c>
      <c r="B26" s="28">
        <v>57646</v>
      </c>
      <c r="C26" s="28">
        <v>60320</v>
      </c>
      <c r="D26" s="28">
        <v>43207</v>
      </c>
      <c r="E26" s="239">
        <f>D26/C26*100</f>
        <v>71.62964190981432</v>
      </c>
    </row>
    <row r="27" spans="1:5" s="112" customFormat="1" ht="15.75">
      <c r="A27" s="111" t="s">
        <v>680</v>
      </c>
      <c r="B27" s="29">
        <f>B14+B17</f>
        <v>101613</v>
      </c>
      <c r="C27" s="29">
        <f>C14+C17</f>
        <v>104666</v>
      </c>
      <c r="D27" s="29">
        <f>D14+D17</f>
        <v>77404</v>
      </c>
      <c r="E27" s="240">
        <f>D27/C27*100</f>
        <v>73.95333728240307</v>
      </c>
    </row>
    <row r="28" spans="1:5" s="112" customFormat="1" ht="15.75">
      <c r="A28" s="111" t="s">
        <v>681</v>
      </c>
      <c r="B28" s="28"/>
      <c r="C28" s="28"/>
      <c r="D28" s="28"/>
      <c r="E28" s="240"/>
    </row>
    <row r="29" spans="1:5" s="112" customFormat="1" ht="15.75">
      <c r="A29" s="25" t="s">
        <v>450</v>
      </c>
      <c r="B29" s="28">
        <v>193</v>
      </c>
      <c r="C29" s="28">
        <v>193</v>
      </c>
      <c r="D29" s="28">
        <v>193</v>
      </c>
      <c r="E29" s="239">
        <f>D29/C29*100</f>
        <v>100</v>
      </c>
    </row>
    <row r="30" spans="1:5" s="112" customFormat="1" ht="15.75">
      <c r="A30" s="25" t="s">
        <v>698</v>
      </c>
      <c r="B30" s="28"/>
      <c r="C30" s="28"/>
      <c r="D30" s="28"/>
      <c r="E30" s="240"/>
    </row>
    <row r="31" spans="1:5" s="112" customFormat="1" ht="15.75">
      <c r="A31" s="109" t="s">
        <v>277</v>
      </c>
      <c r="B31" s="29">
        <f>B8+B17+B29</f>
        <v>101806</v>
      </c>
      <c r="C31" s="29">
        <f>C8+C17+C29</f>
        <v>104859</v>
      </c>
      <c r="D31" s="29">
        <f>D8+D17+D29</f>
        <v>77597</v>
      </c>
      <c r="E31" s="240">
        <f>D31/C31*100</f>
        <v>74.00127790652209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607</v>
      </c>
      <c r="B33" s="28"/>
      <c r="C33" s="28"/>
      <c r="D33" s="28"/>
      <c r="E33" s="240"/>
    </row>
    <row r="34" spans="1:5" s="112" customFormat="1" ht="15.75">
      <c r="A34" s="111" t="s">
        <v>278</v>
      </c>
      <c r="B34" s="29">
        <f>SUM(B35:B36)</f>
        <v>0</v>
      </c>
      <c r="C34" s="28"/>
      <c r="D34" s="28"/>
      <c r="E34" s="240"/>
    </row>
    <row r="35" spans="1:5" s="112" customFormat="1" ht="15.75">
      <c r="A35" s="25" t="s">
        <v>661</v>
      </c>
      <c r="B35" s="28"/>
      <c r="C35" s="28"/>
      <c r="D35" s="28"/>
      <c r="E35" s="240"/>
    </row>
    <row r="36" spans="1:5" s="112" customFormat="1" ht="15.75">
      <c r="A36" s="25" t="s">
        <v>662</v>
      </c>
      <c r="B36" s="28"/>
      <c r="C36" s="28"/>
      <c r="D36" s="28"/>
      <c r="E36" s="240"/>
    </row>
    <row r="37" spans="1:5" s="112" customFormat="1" ht="15.75">
      <c r="A37" s="25" t="s">
        <v>919</v>
      </c>
      <c r="B37" s="28"/>
      <c r="C37" s="28"/>
      <c r="D37" s="28"/>
      <c r="E37" s="240"/>
    </row>
    <row r="38" spans="1:5" s="112" customFormat="1" ht="15.75">
      <c r="A38" s="25" t="s">
        <v>920</v>
      </c>
      <c r="B38" s="28"/>
      <c r="C38" s="28"/>
      <c r="D38" s="28"/>
      <c r="E38" s="240"/>
    </row>
    <row r="39" spans="1:5" s="112" customFormat="1" ht="15.75">
      <c r="A39" s="111" t="s">
        <v>663</v>
      </c>
      <c r="B39" s="29">
        <f>SUM(B40:B45)</f>
        <v>101806</v>
      </c>
      <c r="C39" s="29">
        <f>SUM(C40:C45)</f>
        <v>104859</v>
      </c>
      <c r="D39" s="29">
        <v>77118</v>
      </c>
      <c r="E39" s="240">
        <f>D39/C39*100</f>
        <v>73.54447400795354</v>
      </c>
    </row>
    <row r="40" spans="1:5" s="112" customFormat="1" ht="15.75">
      <c r="A40" s="25" t="s">
        <v>664</v>
      </c>
      <c r="B40" s="28">
        <v>67469</v>
      </c>
      <c r="C40" s="28">
        <v>69674</v>
      </c>
      <c r="D40" s="28">
        <v>51476</v>
      </c>
      <c r="E40" s="239">
        <f>D40/C40*100</f>
        <v>73.88121824496943</v>
      </c>
    </row>
    <row r="41" spans="1:5" s="112" customFormat="1" ht="15.75">
      <c r="A41" s="25" t="s">
        <v>665</v>
      </c>
      <c r="B41" s="28">
        <v>19265</v>
      </c>
      <c r="C41" s="28">
        <v>19970</v>
      </c>
      <c r="D41" s="28">
        <v>13869</v>
      </c>
      <c r="E41" s="239">
        <f>D41/C41*100</f>
        <v>69.44917376064096</v>
      </c>
    </row>
    <row r="42" spans="1:5" s="112" customFormat="1" ht="15.75">
      <c r="A42" s="25" t="s">
        <v>295</v>
      </c>
      <c r="B42" s="28">
        <v>15072</v>
      </c>
      <c r="C42" s="28">
        <v>15215</v>
      </c>
      <c r="D42" s="28">
        <v>11773</v>
      </c>
      <c r="E42" s="239">
        <f>D42/C42*100</f>
        <v>77.37758790667105</v>
      </c>
    </row>
    <row r="43" spans="1:5" s="112" customFormat="1" ht="15.75">
      <c r="A43" s="25" t="s">
        <v>526</v>
      </c>
      <c r="B43" s="28"/>
      <c r="C43" s="28"/>
      <c r="D43" s="28"/>
      <c r="E43" s="240"/>
    </row>
    <row r="44" spans="1:5" s="112" customFormat="1" ht="15.75">
      <c r="A44" s="25" t="s">
        <v>527</v>
      </c>
      <c r="B44" s="28"/>
      <c r="C44" s="28"/>
      <c r="D44" s="28"/>
      <c r="E44" s="240"/>
    </row>
    <row r="45" spans="1:5" s="112" customFormat="1" ht="15.75">
      <c r="A45" s="25" t="s">
        <v>528</v>
      </c>
      <c r="B45" s="28"/>
      <c r="C45" s="28"/>
      <c r="D45" s="28"/>
      <c r="E45" s="240"/>
    </row>
    <row r="46" spans="1:5" s="112" customFormat="1" ht="15.75">
      <c r="A46" s="111" t="s">
        <v>296</v>
      </c>
      <c r="B46" s="29">
        <f>B34+B39</f>
        <v>101806</v>
      </c>
      <c r="C46" s="29">
        <f>C34+C39</f>
        <v>104859</v>
      </c>
      <c r="D46" s="29">
        <f>D34+D39</f>
        <v>77118</v>
      </c>
      <c r="E46" s="240">
        <f>D46/C46*100</f>
        <v>73.54447400795354</v>
      </c>
    </row>
    <row r="47" spans="1:5" s="112" customFormat="1" ht="15.75">
      <c r="A47" s="111" t="s">
        <v>297</v>
      </c>
      <c r="B47" s="29"/>
      <c r="C47" s="28"/>
      <c r="D47" s="28"/>
      <c r="E47" s="240"/>
    </row>
    <row r="48" spans="1:5" s="112" customFormat="1" ht="15.75">
      <c r="A48" s="25" t="s">
        <v>298</v>
      </c>
      <c r="B48" s="29"/>
      <c r="C48" s="28"/>
      <c r="D48" s="28"/>
      <c r="E48" s="240"/>
    </row>
    <row r="49" spans="1:5" s="112" customFormat="1" ht="15.75">
      <c r="A49" s="25" t="s">
        <v>699</v>
      </c>
      <c r="B49" s="29"/>
      <c r="C49" s="28"/>
      <c r="D49" s="28">
        <v>188</v>
      </c>
      <c r="E49" s="240"/>
    </row>
    <row r="50" spans="1:5" s="112" customFormat="1" ht="15.75">
      <c r="A50" s="109" t="s">
        <v>299</v>
      </c>
      <c r="B50" s="29">
        <f>SUM(B46:B48)</f>
        <v>101806</v>
      </c>
      <c r="C50" s="29">
        <f>SUM(C46:C48)</f>
        <v>104859</v>
      </c>
      <c r="D50" s="29">
        <f>SUM(D46:D49)</f>
        <v>77306</v>
      </c>
      <c r="E50" s="240">
        <f>D50/C50*100</f>
        <v>73.72376238567982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1"/>
  </sheetPr>
  <dimension ref="A1:E50"/>
  <sheetViews>
    <sheetView workbookViewId="0" topLeftCell="A1">
      <selection activeCell="A32" sqref="A32"/>
    </sheetView>
  </sheetViews>
  <sheetFormatPr defaultColWidth="9.140625" defaultRowHeight="12.75"/>
  <cols>
    <col min="1" max="1" width="51.7109375" style="26" customWidth="1"/>
    <col min="2" max="2" width="11.7109375" style="27" customWidth="1"/>
    <col min="3" max="16384" width="9.140625" style="27" customWidth="1"/>
  </cols>
  <sheetData>
    <row r="1" spans="1:5" ht="12.75" customHeight="1">
      <c r="A1" s="352" t="s">
        <v>276</v>
      </c>
      <c r="B1" s="352"/>
      <c r="C1" s="352"/>
      <c r="D1" s="352"/>
      <c r="E1" s="352"/>
    </row>
    <row r="2" spans="1:5" ht="15.75">
      <c r="A2" s="351" t="s">
        <v>479</v>
      </c>
      <c r="B2" s="351"/>
      <c r="C2" s="351"/>
      <c r="D2" s="351"/>
      <c r="E2" s="351"/>
    </row>
    <row r="3" spans="1:5" ht="15.75">
      <c r="A3" s="351" t="s">
        <v>629</v>
      </c>
      <c r="B3" s="351"/>
      <c r="C3" s="351"/>
      <c r="D3" s="351"/>
      <c r="E3" s="351"/>
    </row>
    <row r="4" spans="1:5" ht="15.75">
      <c r="A4" s="351" t="s">
        <v>33</v>
      </c>
      <c r="B4" s="351"/>
      <c r="C4" s="351"/>
      <c r="D4" s="351"/>
      <c r="E4" s="351"/>
    </row>
    <row r="6" spans="1:5" ht="25.5">
      <c r="A6" s="108" t="s">
        <v>933</v>
      </c>
      <c r="B6" s="216" t="s">
        <v>682</v>
      </c>
      <c r="C6" s="216" t="s">
        <v>683</v>
      </c>
      <c r="D6" s="216" t="s">
        <v>630</v>
      </c>
      <c r="E6" s="216" t="s">
        <v>684</v>
      </c>
    </row>
    <row r="7" spans="1:2" ht="15.75">
      <c r="A7" s="109" t="s">
        <v>34</v>
      </c>
      <c r="B7" s="110"/>
    </row>
    <row r="8" spans="1:5" s="112" customFormat="1" ht="15.75">
      <c r="A8" s="111" t="s">
        <v>35</v>
      </c>
      <c r="B8" s="29">
        <f>B14+B16</f>
        <v>400</v>
      </c>
      <c r="C8" s="29">
        <f>C14+C16</f>
        <v>880</v>
      </c>
      <c r="D8" s="29">
        <v>873</v>
      </c>
      <c r="E8" s="240">
        <f>D8/C8*100</f>
        <v>99.20454545454545</v>
      </c>
    </row>
    <row r="9" spans="1:5" s="112" customFormat="1" ht="15.75">
      <c r="A9" s="25" t="s">
        <v>36</v>
      </c>
      <c r="B9" s="28"/>
      <c r="C9" s="28"/>
      <c r="D9" s="28"/>
      <c r="E9" s="240"/>
    </row>
    <row r="10" spans="1:5" s="112" customFormat="1" ht="15.75">
      <c r="A10" s="25" t="s">
        <v>37</v>
      </c>
      <c r="B10" s="29">
        <f>SUM(B11:B13)</f>
        <v>400</v>
      </c>
      <c r="C10" s="29">
        <f>SUM(C11:C13)</f>
        <v>880</v>
      </c>
      <c r="D10" s="29">
        <v>873</v>
      </c>
      <c r="E10" s="240">
        <f aca="true" t="shared" si="0" ref="E10:E50">D10/C10*100</f>
        <v>99.20454545454545</v>
      </c>
    </row>
    <row r="11" spans="1:5" s="112" customFormat="1" ht="15.75">
      <c r="A11" s="25" t="s">
        <v>38</v>
      </c>
      <c r="B11" s="28"/>
      <c r="C11" s="28"/>
      <c r="D11" s="28"/>
      <c r="E11" s="240"/>
    </row>
    <row r="12" spans="1:5" s="112" customFormat="1" ht="15.75">
      <c r="A12" s="25" t="s">
        <v>39</v>
      </c>
      <c r="B12" s="28"/>
      <c r="C12" s="28"/>
      <c r="D12" s="28"/>
      <c r="E12" s="240"/>
    </row>
    <row r="13" spans="1:5" s="112" customFormat="1" ht="15.75">
      <c r="A13" s="25" t="s">
        <v>40</v>
      </c>
      <c r="B13" s="28">
        <v>400</v>
      </c>
      <c r="C13" s="28">
        <v>880</v>
      </c>
      <c r="D13" s="28">
        <v>873</v>
      </c>
      <c r="E13" s="239">
        <f t="shared" si="0"/>
        <v>99.20454545454545</v>
      </c>
    </row>
    <row r="14" spans="1:5" s="112" customFormat="1" ht="15.75">
      <c r="A14" s="111" t="s">
        <v>41</v>
      </c>
      <c r="B14" s="29">
        <f>B9+B10</f>
        <v>400</v>
      </c>
      <c r="C14" s="29">
        <f>C9+C10</f>
        <v>880</v>
      </c>
      <c r="D14" s="29">
        <f>D9+D10</f>
        <v>873</v>
      </c>
      <c r="E14" s="240">
        <f t="shared" si="0"/>
        <v>99.20454545454545</v>
      </c>
    </row>
    <row r="15" spans="1:5" s="112" customFormat="1" ht="15.75">
      <c r="A15" s="25" t="s">
        <v>42</v>
      </c>
      <c r="B15" s="28"/>
      <c r="C15" s="28"/>
      <c r="D15" s="28"/>
      <c r="E15" s="240"/>
    </row>
    <row r="16" spans="1:5" s="112" customFormat="1" ht="15.75">
      <c r="A16" s="25" t="s">
        <v>43</v>
      </c>
      <c r="B16" s="28"/>
      <c r="C16" s="28"/>
      <c r="D16" s="28"/>
      <c r="E16" s="240"/>
    </row>
    <row r="17" spans="1:5" s="112" customFormat="1" ht="15.75">
      <c r="A17" s="111" t="s">
        <v>670</v>
      </c>
      <c r="B17" s="29">
        <f>B20+B19+B18</f>
        <v>181169</v>
      </c>
      <c r="C17" s="29">
        <f>C20+C19+C18</f>
        <v>185372</v>
      </c>
      <c r="D17" s="29">
        <v>133495</v>
      </c>
      <c r="E17" s="240">
        <f t="shared" si="0"/>
        <v>72.0146516194463</v>
      </c>
    </row>
    <row r="18" spans="1:5" s="112" customFormat="1" ht="15.75">
      <c r="A18" s="25" t="s">
        <v>671</v>
      </c>
      <c r="B18" s="28">
        <v>62747</v>
      </c>
      <c r="C18" s="28">
        <v>62747</v>
      </c>
      <c r="D18" s="28">
        <v>47052</v>
      </c>
      <c r="E18" s="239">
        <f t="shared" si="0"/>
        <v>74.98685196104992</v>
      </c>
    </row>
    <row r="19" spans="1:5" s="112" customFormat="1" ht="15.75">
      <c r="A19" s="25" t="s">
        <v>672</v>
      </c>
      <c r="B19" s="28"/>
      <c r="C19" s="28"/>
      <c r="D19" s="28"/>
      <c r="E19" s="240"/>
    </row>
    <row r="20" spans="1:5" s="112" customFormat="1" ht="15.75">
      <c r="A20" s="25" t="s">
        <v>673</v>
      </c>
      <c r="B20" s="29">
        <f>SUM(B21:B23)</f>
        <v>118422</v>
      </c>
      <c r="C20" s="29">
        <f>SUM(C21:C23)</f>
        <v>122625</v>
      </c>
      <c r="D20" s="29">
        <v>86443</v>
      </c>
      <c r="E20" s="240">
        <f t="shared" si="0"/>
        <v>70.49378185524975</v>
      </c>
    </row>
    <row r="21" spans="1:5" s="112" customFormat="1" ht="15.75">
      <c r="A21" s="25" t="s">
        <v>674</v>
      </c>
      <c r="B21" s="28">
        <v>7800</v>
      </c>
      <c r="C21" s="28">
        <v>7800</v>
      </c>
      <c r="D21" s="28">
        <v>5979</v>
      </c>
      <c r="E21" s="239">
        <f t="shared" si="0"/>
        <v>76.65384615384615</v>
      </c>
    </row>
    <row r="22" spans="1:5" s="112" customFormat="1" ht="15.75">
      <c r="A22" s="25" t="s">
        <v>675</v>
      </c>
      <c r="B22" s="28"/>
      <c r="C22" s="28"/>
      <c r="D22" s="28">
        <v>500</v>
      </c>
      <c r="E22" s="240"/>
    </row>
    <row r="23" spans="1:5" s="112" customFormat="1" ht="15.75">
      <c r="A23" s="25" t="s">
        <v>676</v>
      </c>
      <c r="B23" s="29">
        <f>SUM(B24:B26)</f>
        <v>110622</v>
      </c>
      <c r="C23" s="29">
        <f>SUM(C24:C26)</f>
        <v>114825</v>
      </c>
      <c r="D23" s="29">
        <f>SUM(D24:D26)</f>
        <v>79964</v>
      </c>
      <c r="E23" s="240">
        <f t="shared" si="0"/>
        <v>69.63988678423688</v>
      </c>
    </row>
    <row r="24" spans="1:5" s="112" customFormat="1" ht="15.75">
      <c r="A24" s="25" t="s">
        <v>677</v>
      </c>
      <c r="B24" s="28">
        <v>63192</v>
      </c>
      <c r="C24" s="28">
        <v>63192</v>
      </c>
      <c r="D24" s="28">
        <v>48658</v>
      </c>
      <c r="E24" s="239">
        <f t="shared" si="0"/>
        <v>77.00025319660716</v>
      </c>
    </row>
    <row r="25" spans="1:5" s="112" customFormat="1" ht="15.75">
      <c r="A25" s="113" t="s">
        <v>678</v>
      </c>
      <c r="B25" s="28">
        <v>7958</v>
      </c>
      <c r="C25" s="28">
        <v>7980</v>
      </c>
      <c r="D25" s="28">
        <v>6059</v>
      </c>
      <c r="E25" s="239">
        <f t="shared" si="0"/>
        <v>75.92731829573934</v>
      </c>
    </row>
    <row r="26" spans="1:5" s="112" customFormat="1" ht="15.75">
      <c r="A26" s="25" t="s">
        <v>679</v>
      </c>
      <c r="B26" s="28">
        <v>39472</v>
      </c>
      <c r="C26" s="28">
        <v>43653</v>
      </c>
      <c r="D26" s="28">
        <v>25247</v>
      </c>
      <c r="E26" s="239">
        <f t="shared" si="0"/>
        <v>57.83565848853458</v>
      </c>
    </row>
    <row r="27" spans="1:5" s="112" customFormat="1" ht="15.75">
      <c r="A27" s="111" t="s">
        <v>680</v>
      </c>
      <c r="B27" s="29">
        <f>B14+B17</f>
        <v>181569</v>
      </c>
      <c r="C27" s="29">
        <f>C14+C17</f>
        <v>186252</v>
      </c>
      <c r="D27" s="29">
        <f>D14+D17</f>
        <v>134368</v>
      </c>
      <c r="E27" s="240">
        <f t="shared" si="0"/>
        <v>72.14311792625045</v>
      </c>
    </row>
    <row r="28" spans="1:5" s="112" customFormat="1" ht="15.75">
      <c r="A28" s="111" t="s">
        <v>681</v>
      </c>
      <c r="B28" s="28"/>
      <c r="C28" s="28"/>
      <c r="D28" s="28"/>
      <c r="E28" s="240"/>
    </row>
    <row r="29" spans="1:5" s="112" customFormat="1" ht="15.75">
      <c r="A29" s="25" t="s">
        <v>450</v>
      </c>
      <c r="B29" s="28">
        <v>656</v>
      </c>
      <c r="C29" s="28">
        <v>656</v>
      </c>
      <c r="D29" s="28">
        <v>656</v>
      </c>
      <c r="E29" s="239">
        <f t="shared" si="0"/>
        <v>100</v>
      </c>
    </row>
    <row r="30" spans="1:5" s="112" customFormat="1" ht="15.75">
      <c r="A30" s="25" t="s">
        <v>698</v>
      </c>
      <c r="B30" s="28"/>
      <c r="C30" s="28"/>
      <c r="D30" s="28"/>
      <c r="E30" s="240"/>
    </row>
    <row r="31" spans="1:5" s="112" customFormat="1" ht="15.75">
      <c r="A31" s="109" t="s">
        <v>277</v>
      </c>
      <c r="B31" s="29">
        <f>B8+B17+B29</f>
        <v>182225</v>
      </c>
      <c r="C31" s="29">
        <f>C8+C17+C29</f>
        <v>186908</v>
      </c>
      <c r="D31" s="29">
        <f>D8+D17+D29</f>
        <v>135024</v>
      </c>
      <c r="E31" s="240">
        <f t="shared" si="0"/>
        <v>72.24088856549746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607</v>
      </c>
      <c r="B33" s="28"/>
      <c r="C33" s="28"/>
      <c r="D33" s="28"/>
      <c r="E33" s="240"/>
    </row>
    <row r="34" spans="1:5" s="112" customFormat="1" ht="15.75">
      <c r="A34" s="111" t="s">
        <v>278</v>
      </c>
      <c r="B34" s="29">
        <f>SUM(B35:B36)</f>
        <v>400</v>
      </c>
      <c r="C34" s="29">
        <f>SUM(C35:C36)</f>
        <v>880</v>
      </c>
      <c r="D34" s="29">
        <v>873</v>
      </c>
      <c r="E34" s="240">
        <f t="shared" si="0"/>
        <v>99.20454545454545</v>
      </c>
    </row>
    <row r="35" spans="1:5" s="112" customFormat="1" ht="15.75">
      <c r="A35" s="25" t="s">
        <v>661</v>
      </c>
      <c r="B35" s="28"/>
      <c r="C35" s="28"/>
      <c r="D35" s="28"/>
      <c r="E35" s="240"/>
    </row>
    <row r="36" spans="1:5" s="112" customFormat="1" ht="15.75">
      <c r="A36" s="25" t="s">
        <v>662</v>
      </c>
      <c r="B36" s="28">
        <v>400</v>
      </c>
      <c r="C36" s="28">
        <v>880</v>
      </c>
      <c r="D36" s="28">
        <v>873</v>
      </c>
      <c r="E36" s="239">
        <f t="shared" si="0"/>
        <v>99.20454545454545</v>
      </c>
    </row>
    <row r="37" spans="1:5" s="112" customFormat="1" ht="15.75">
      <c r="A37" s="25" t="s">
        <v>919</v>
      </c>
      <c r="B37" s="28"/>
      <c r="C37" s="28"/>
      <c r="D37" s="28"/>
      <c r="E37" s="240"/>
    </row>
    <row r="38" spans="1:5" s="112" customFormat="1" ht="15.75">
      <c r="A38" s="25" t="s">
        <v>920</v>
      </c>
      <c r="B38" s="28"/>
      <c r="C38" s="28"/>
      <c r="D38" s="28"/>
      <c r="E38" s="240"/>
    </row>
    <row r="39" spans="1:5" s="112" customFormat="1" ht="15.75">
      <c r="A39" s="111" t="s">
        <v>663</v>
      </c>
      <c r="B39" s="29">
        <f>SUM(B40:B45)</f>
        <v>181825</v>
      </c>
      <c r="C39" s="29">
        <f>SUM(C40:C45)</f>
        <v>186028</v>
      </c>
      <c r="D39" s="29">
        <v>131745</v>
      </c>
      <c r="E39" s="240">
        <f t="shared" si="0"/>
        <v>70.8199840884168</v>
      </c>
    </row>
    <row r="40" spans="1:5" s="112" customFormat="1" ht="15.75">
      <c r="A40" s="25" t="s">
        <v>664</v>
      </c>
      <c r="B40" s="28">
        <v>99675</v>
      </c>
      <c r="C40" s="28">
        <v>102908</v>
      </c>
      <c r="D40" s="28">
        <v>69533</v>
      </c>
      <c r="E40" s="239">
        <f t="shared" si="0"/>
        <v>67.56811909666887</v>
      </c>
    </row>
    <row r="41" spans="1:5" s="112" customFormat="1" ht="15.75">
      <c r="A41" s="25" t="s">
        <v>665</v>
      </c>
      <c r="B41" s="28">
        <v>27970</v>
      </c>
      <c r="C41" s="28">
        <v>29005</v>
      </c>
      <c r="D41" s="28">
        <v>19213</v>
      </c>
      <c r="E41" s="239">
        <f t="shared" si="0"/>
        <v>66.24030339596622</v>
      </c>
    </row>
    <row r="42" spans="1:5" s="112" customFormat="1" ht="15.75">
      <c r="A42" s="25" t="s">
        <v>295</v>
      </c>
      <c r="B42" s="28">
        <v>54180</v>
      </c>
      <c r="C42" s="28">
        <v>54115</v>
      </c>
      <c r="D42" s="28">
        <v>42999</v>
      </c>
      <c r="E42" s="239">
        <f t="shared" si="0"/>
        <v>79.45856047306663</v>
      </c>
    </row>
    <row r="43" spans="1:5" s="112" customFormat="1" ht="15.75">
      <c r="A43" s="25" t="s">
        <v>526</v>
      </c>
      <c r="B43" s="28"/>
      <c r="C43" s="28"/>
      <c r="D43" s="28"/>
      <c r="E43" s="240"/>
    </row>
    <row r="44" spans="1:5" s="112" customFormat="1" ht="15.75">
      <c r="A44" s="25" t="s">
        <v>527</v>
      </c>
      <c r="B44" s="28"/>
      <c r="C44" s="28"/>
      <c r="D44" s="28"/>
      <c r="E44" s="240"/>
    </row>
    <row r="45" spans="1:5" s="112" customFormat="1" ht="15.75">
      <c r="A45" s="25" t="s">
        <v>528</v>
      </c>
      <c r="B45" s="28"/>
      <c r="C45" s="28"/>
      <c r="D45" s="28"/>
      <c r="E45" s="240"/>
    </row>
    <row r="46" spans="1:5" s="112" customFormat="1" ht="15.75">
      <c r="A46" s="111" t="s">
        <v>296</v>
      </c>
      <c r="B46" s="29">
        <f>B34+B39</f>
        <v>182225</v>
      </c>
      <c r="C46" s="29">
        <f>C34+C39</f>
        <v>186908</v>
      </c>
      <c r="D46" s="29">
        <f>D34+D39</f>
        <v>132618</v>
      </c>
      <c r="E46" s="240">
        <f t="shared" si="0"/>
        <v>70.95362424294305</v>
      </c>
    </row>
    <row r="47" spans="1:5" s="112" customFormat="1" ht="15.75">
      <c r="A47" s="111" t="s">
        <v>297</v>
      </c>
      <c r="B47" s="29"/>
      <c r="C47" s="28"/>
      <c r="D47" s="28"/>
      <c r="E47" s="240"/>
    </row>
    <row r="48" spans="1:5" s="112" customFormat="1" ht="15.75">
      <c r="A48" s="25" t="s">
        <v>298</v>
      </c>
      <c r="B48" s="29"/>
      <c r="C48" s="28"/>
      <c r="D48" s="28"/>
      <c r="E48" s="240"/>
    </row>
    <row r="49" spans="1:5" s="112" customFormat="1" ht="15.75">
      <c r="A49" s="25" t="s">
        <v>699</v>
      </c>
      <c r="B49" s="29"/>
      <c r="C49" s="28"/>
      <c r="D49" s="28">
        <v>524</v>
      </c>
      <c r="E49" s="240"/>
    </row>
    <row r="50" spans="1:5" s="112" customFormat="1" ht="15.75">
      <c r="A50" s="109" t="s">
        <v>299</v>
      </c>
      <c r="B50" s="29">
        <f>SUM(B46:B46)</f>
        <v>182225</v>
      </c>
      <c r="C50" s="29">
        <f>SUM(C46:C46)</f>
        <v>186908</v>
      </c>
      <c r="D50" s="29">
        <f>SUM(D46:D49)</f>
        <v>133142</v>
      </c>
      <c r="E50" s="240">
        <f t="shared" si="0"/>
        <v>71.23397607379032</v>
      </c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1"/>
  </sheetPr>
  <dimension ref="A1:E54"/>
  <sheetViews>
    <sheetView workbookViewId="0" topLeftCell="A25">
      <selection activeCell="E29" sqref="E29"/>
    </sheetView>
  </sheetViews>
  <sheetFormatPr defaultColWidth="9.140625" defaultRowHeight="12.75"/>
  <cols>
    <col min="1" max="1" width="51.7109375" style="26" customWidth="1"/>
    <col min="2" max="2" width="10.7109375" style="27" customWidth="1"/>
    <col min="3" max="16384" width="9.140625" style="27" customWidth="1"/>
  </cols>
  <sheetData>
    <row r="1" spans="1:5" ht="12.75" customHeight="1">
      <c r="A1" s="352" t="s">
        <v>774</v>
      </c>
      <c r="B1" s="352"/>
      <c r="C1" s="352"/>
      <c r="D1" s="352"/>
      <c r="E1" s="352"/>
    </row>
    <row r="2" spans="1:5" ht="15.75">
      <c r="A2" s="351" t="s">
        <v>961</v>
      </c>
      <c r="B2" s="351"/>
      <c r="C2" s="351"/>
      <c r="D2" s="351"/>
      <c r="E2" s="351"/>
    </row>
    <row r="3" spans="1:5" ht="15.75">
      <c r="A3" s="351" t="s">
        <v>629</v>
      </c>
      <c r="B3" s="351"/>
      <c r="C3" s="351"/>
      <c r="D3" s="351"/>
      <c r="E3" s="351"/>
    </row>
    <row r="4" spans="1:5" ht="15.75">
      <c r="A4" s="351" t="s">
        <v>33</v>
      </c>
      <c r="B4" s="351"/>
      <c r="C4" s="351"/>
      <c r="D4" s="351"/>
      <c r="E4" s="351"/>
    </row>
    <row r="6" spans="1:5" ht="25.5">
      <c r="A6" s="108" t="s">
        <v>933</v>
      </c>
      <c r="B6" s="216" t="s">
        <v>682</v>
      </c>
      <c r="C6" s="216" t="s">
        <v>683</v>
      </c>
      <c r="D6" s="216" t="s">
        <v>630</v>
      </c>
      <c r="E6" s="216" t="s">
        <v>684</v>
      </c>
    </row>
    <row r="7" spans="1:2" ht="15.75">
      <c r="A7" s="109" t="s">
        <v>34</v>
      </c>
      <c r="B7" s="110"/>
    </row>
    <row r="8" spans="1:5" s="112" customFormat="1" ht="15.75">
      <c r="A8" s="111" t="s">
        <v>35</v>
      </c>
      <c r="B8" s="29">
        <f>B14+B16</f>
        <v>200</v>
      </c>
      <c r="C8" s="29">
        <f>C14+C16</f>
        <v>200</v>
      </c>
      <c r="D8" s="29">
        <f>D14+D16</f>
        <v>200</v>
      </c>
      <c r="E8" s="240">
        <f>D8/C8*100</f>
        <v>100</v>
      </c>
    </row>
    <row r="9" spans="1:5" s="112" customFormat="1" ht="15.75">
      <c r="A9" s="25" t="s">
        <v>36</v>
      </c>
      <c r="B9" s="28"/>
      <c r="C9" s="28"/>
      <c r="D9" s="28"/>
      <c r="E9" s="240"/>
    </row>
    <row r="10" spans="1:5" s="112" customFormat="1" ht="15.75">
      <c r="A10" s="25" t="s">
        <v>37</v>
      </c>
      <c r="B10" s="29">
        <f>SUM(B11:B13)</f>
        <v>200</v>
      </c>
      <c r="C10" s="29">
        <f>SUM(C11:C13)</f>
        <v>200</v>
      </c>
      <c r="D10" s="29">
        <f>SUM(D11:D13)</f>
        <v>200</v>
      </c>
      <c r="E10" s="240">
        <f aca="true" t="shared" si="0" ref="E10:E50">D10/C10*100</f>
        <v>100</v>
      </c>
    </row>
    <row r="11" spans="1:5" s="112" customFormat="1" ht="15.75">
      <c r="A11" s="25" t="s">
        <v>38</v>
      </c>
      <c r="B11" s="28"/>
      <c r="C11" s="28"/>
      <c r="D11" s="28"/>
      <c r="E11" s="240"/>
    </row>
    <row r="12" spans="1:5" s="112" customFormat="1" ht="15.75">
      <c r="A12" s="25" t="s">
        <v>39</v>
      </c>
      <c r="B12" s="28"/>
      <c r="C12" s="28"/>
      <c r="D12" s="28"/>
      <c r="E12" s="240"/>
    </row>
    <row r="13" spans="1:5" s="112" customFormat="1" ht="15.75">
      <c r="A13" s="25" t="s">
        <v>40</v>
      </c>
      <c r="B13" s="28">
        <v>200</v>
      </c>
      <c r="C13" s="28">
        <v>200</v>
      </c>
      <c r="D13" s="28">
        <v>200</v>
      </c>
      <c r="E13" s="239">
        <f t="shared" si="0"/>
        <v>100</v>
      </c>
    </row>
    <row r="14" spans="1:5" s="112" customFormat="1" ht="15.75">
      <c r="A14" s="111" t="s">
        <v>41</v>
      </c>
      <c r="B14" s="29">
        <f>B9+B10</f>
        <v>200</v>
      </c>
      <c r="C14" s="29">
        <f>C9+C10</f>
        <v>200</v>
      </c>
      <c r="D14" s="29">
        <f>D9+D10</f>
        <v>200</v>
      </c>
      <c r="E14" s="240">
        <f t="shared" si="0"/>
        <v>100</v>
      </c>
    </row>
    <row r="15" spans="1:5" s="112" customFormat="1" ht="15.75">
      <c r="A15" s="25" t="s">
        <v>42</v>
      </c>
      <c r="B15" s="28"/>
      <c r="C15" s="28"/>
      <c r="D15" s="28"/>
      <c r="E15" s="240"/>
    </row>
    <row r="16" spans="1:5" s="112" customFormat="1" ht="15.75">
      <c r="A16" s="25" t="s">
        <v>43</v>
      </c>
      <c r="B16" s="28"/>
      <c r="C16" s="28"/>
      <c r="D16" s="28"/>
      <c r="E16" s="240"/>
    </row>
    <row r="17" spans="1:5" s="112" customFormat="1" ht="15.75">
      <c r="A17" s="111" t="s">
        <v>670</v>
      </c>
      <c r="B17" s="29">
        <f>B20+B19+B18</f>
        <v>74927</v>
      </c>
      <c r="C17" s="29">
        <f>C20+C19+C18</f>
        <v>77392</v>
      </c>
      <c r="D17" s="29">
        <v>60889</v>
      </c>
      <c r="E17" s="240">
        <f t="shared" si="0"/>
        <v>78.67609055199503</v>
      </c>
    </row>
    <row r="18" spans="1:5" s="112" customFormat="1" ht="15.75">
      <c r="A18" s="25" t="s">
        <v>671</v>
      </c>
      <c r="B18" s="28">
        <v>10735</v>
      </c>
      <c r="C18" s="28">
        <v>10735</v>
      </c>
      <c r="D18" s="28">
        <v>10614</v>
      </c>
      <c r="E18" s="239">
        <f t="shared" si="0"/>
        <v>98.87284583139264</v>
      </c>
    </row>
    <row r="19" spans="1:5" s="112" customFormat="1" ht="15.75">
      <c r="A19" s="25" t="s">
        <v>672</v>
      </c>
      <c r="B19" s="28"/>
      <c r="C19" s="28"/>
      <c r="D19" s="28"/>
      <c r="E19" s="240"/>
    </row>
    <row r="20" spans="1:5" s="112" customFormat="1" ht="15.75">
      <c r="A20" s="25" t="s">
        <v>673</v>
      </c>
      <c r="B20" s="29">
        <f>SUM(B21:B23)</f>
        <v>64192</v>
      </c>
      <c r="C20" s="29">
        <f>SUM(C21:C23)</f>
        <v>66657</v>
      </c>
      <c r="D20" s="29">
        <v>50275</v>
      </c>
      <c r="E20" s="240">
        <f t="shared" si="0"/>
        <v>75.42343639827776</v>
      </c>
    </row>
    <row r="21" spans="1:5" s="112" customFormat="1" ht="15.75">
      <c r="A21" s="25" t="s">
        <v>674</v>
      </c>
      <c r="B21" s="28">
        <v>3465</v>
      </c>
      <c r="C21" s="28">
        <v>3465</v>
      </c>
      <c r="D21" s="28">
        <v>3754</v>
      </c>
      <c r="E21" s="239">
        <f t="shared" si="0"/>
        <v>108.34054834054834</v>
      </c>
    </row>
    <row r="22" spans="1:5" s="112" customFormat="1" ht="15.75">
      <c r="A22" s="25" t="s">
        <v>675</v>
      </c>
      <c r="B22" s="28">
        <v>2140</v>
      </c>
      <c r="C22" s="28">
        <v>2140</v>
      </c>
      <c r="D22" s="28">
        <v>3890</v>
      </c>
      <c r="E22" s="239">
        <f t="shared" si="0"/>
        <v>181.77570093457945</v>
      </c>
    </row>
    <row r="23" spans="1:5" s="112" customFormat="1" ht="15.75">
      <c r="A23" s="25" t="s">
        <v>676</v>
      </c>
      <c r="B23" s="29">
        <f>SUM(B24:B26)</f>
        <v>58587</v>
      </c>
      <c r="C23" s="29">
        <f>SUM(C24:C26)</f>
        <v>61052</v>
      </c>
      <c r="D23" s="29">
        <v>42631</v>
      </c>
      <c r="E23" s="240">
        <f t="shared" si="0"/>
        <v>69.82736028303741</v>
      </c>
    </row>
    <row r="24" spans="1:5" s="112" customFormat="1" ht="15.75">
      <c r="A24" s="25" t="s">
        <v>677</v>
      </c>
      <c r="B24" s="28">
        <v>5257</v>
      </c>
      <c r="C24" s="28">
        <v>6257</v>
      </c>
      <c r="D24" s="28">
        <v>4818</v>
      </c>
      <c r="E24" s="239">
        <f t="shared" si="0"/>
        <v>77.00175803100528</v>
      </c>
    </row>
    <row r="25" spans="1:5" s="112" customFormat="1" ht="15.75">
      <c r="A25" s="113" t="s">
        <v>678</v>
      </c>
      <c r="B25" s="28">
        <v>3540</v>
      </c>
      <c r="C25" s="28">
        <v>3540</v>
      </c>
      <c r="D25" s="28">
        <v>2655</v>
      </c>
      <c r="E25" s="239">
        <f t="shared" si="0"/>
        <v>75</v>
      </c>
    </row>
    <row r="26" spans="1:5" s="112" customFormat="1" ht="15.75">
      <c r="A26" s="25" t="s">
        <v>679</v>
      </c>
      <c r="B26" s="28">
        <v>49790</v>
      </c>
      <c r="C26" s="28">
        <v>51255</v>
      </c>
      <c r="D26" s="28">
        <v>35158</v>
      </c>
      <c r="E26" s="239">
        <f t="shared" si="0"/>
        <v>68.5942834845381</v>
      </c>
    </row>
    <row r="27" spans="1:5" s="112" customFormat="1" ht="15.75">
      <c r="A27" s="111" t="s">
        <v>680</v>
      </c>
      <c r="B27" s="29">
        <f>B14+B17</f>
        <v>75127</v>
      </c>
      <c r="C27" s="29">
        <f>C14+C17</f>
        <v>77592</v>
      </c>
      <c r="D27" s="29">
        <f>D14+D17</f>
        <v>61089</v>
      </c>
      <c r="E27" s="240">
        <f t="shared" si="0"/>
        <v>78.73105474791215</v>
      </c>
    </row>
    <row r="28" spans="1:5" s="112" customFormat="1" ht="15.75">
      <c r="A28" s="111" t="s">
        <v>681</v>
      </c>
      <c r="B28" s="28"/>
      <c r="C28" s="28"/>
      <c r="D28" s="28"/>
      <c r="E28" s="240"/>
    </row>
    <row r="29" spans="1:5" s="112" customFormat="1" ht="15.75">
      <c r="A29" s="25" t="s">
        <v>450</v>
      </c>
      <c r="B29" s="28">
        <v>676</v>
      </c>
      <c r="C29" s="28">
        <v>676</v>
      </c>
      <c r="D29" s="28">
        <v>676</v>
      </c>
      <c r="E29" s="239">
        <f t="shared" si="0"/>
        <v>100</v>
      </c>
    </row>
    <row r="30" spans="1:5" s="112" customFormat="1" ht="15.75">
      <c r="A30" s="25" t="s">
        <v>698</v>
      </c>
      <c r="B30" s="28"/>
      <c r="C30" s="28"/>
      <c r="D30" s="28"/>
      <c r="E30" s="240"/>
    </row>
    <row r="31" spans="1:5" s="112" customFormat="1" ht="15.75">
      <c r="A31" s="109" t="s">
        <v>277</v>
      </c>
      <c r="B31" s="29">
        <f>B8+B17+B29</f>
        <v>75803</v>
      </c>
      <c r="C31" s="29">
        <f>C8+C17+C29</f>
        <v>78268</v>
      </c>
      <c r="D31" s="29">
        <f>D8+D17+D29</f>
        <v>61765</v>
      </c>
      <c r="E31" s="240">
        <f t="shared" si="0"/>
        <v>78.91475443348494</v>
      </c>
    </row>
    <row r="32" spans="1:5" s="112" customFormat="1" ht="15.75">
      <c r="A32" s="25"/>
      <c r="B32" s="28"/>
      <c r="C32" s="28"/>
      <c r="D32" s="28"/>
      <c r="E32" s="240"/>
    </row>
    <row r="33" spans="1:5" s="112" customFormat="1" ht="15.75">
      <c r="A33" s="109" t="s">
        <v>607</v>
      </c>
      <c r="B33" s="28"/>
      <c r="C33" s="28"/>
      <c r="D33" s="28"/>
      <c r="E33" s="240"/>
    </row>
    <row r="34" spans="1:5" s="112" customFormat="1" ht="15.75">
      <c r="A34" s="111" t="s">
        <v>278</v>
      </c>
      <c r="B34" s="29">
        <f>SUM(B35:B36)</f>
        <v>200</v>
      </c>
      <c r="C34" s="29">
        <f>SUM(C35:C36)</f>
        <v>200</v>
      </c>
      <c r="D34" s="29">
        <f>SUM(D35:D36)</f>
        <v>200</v>
      </c>
      <c r="E34" s="240">
        <f t="shared" si="0"/>
        <v>100</v>
      </c>
    </row>
    <row r="35" spans="1:5" s="112" customFormat="1" ht="15.75">
      <c r="A35" s="25" t="s">
        <v>661</v>
      </c>
      <c r="B35" s="28"/>
      <c r="C35" s="28"/>
      <c r="D35" s="28"/>
      <c r="E35" s="240"/>
    </row>
    <row r="36" spans="1:5" s="112" customFormat="1" ht="15.75">
      <c r="A36" s="25" t="s">
        <v>662</v>
      </c>
      <c r="B36" s="28">
        <v>200</v>
      </c>
      <c r="C36" s="28">
        <v>200</v>
      </c>
      <c r="D36" s="28">
        <v>200</v>
      </c>
      <c r="E36" s="239">
        <f t="shared" si="0"/>
        <v>100</v>
      </c>
    </row>
    <row r="37" spans="1:5" s="112" customFormat="1" ht="15.75">
      <c r="A37" s="25" t="s">
        <v>919</v>
      </c>
      <c r="B37" s="28"/>
      <c r="C37" s="28"/>
      <c r="D37" s="28"/>
      <c r="E37" s="240"/>
    </row>
    <row r="38" spans="1:5" s="112" customFormat="1" ht="15.75">
      <c r="A38" s="25" t="s">
        <v>920</v>
      </c>
      <c r="B38" s="28"/>
      <c r="C38" s="28"/>
      <c r="D38" s="28"/>
      <c r="E38" s="240"/>
    </row>
    <row r="39" spans="1:5" s="112" customFormat="1" ht="15.75">
      <c r="A39" s="111" t="s">
        <v>663</v>
      </c>
      <c r="B39" s="29">
        <f>SUM(B40:B45)</f>
        <v>75603</v>
      </c>
      <c r="C39" s="29">
        <f>SUM(C40:C45)</f>
        <v>78068</v>
      </c>
      <c r="D39" s="29">
        <v>59072</v>
      </c>
      <c r="E39" s="240">
        <f t="shared" si="0"/>
        <v>75.6673669108982</v>
      </c>
    </row>
    <row r="40" spans="1:5" s="112" customFormat="1" ht="15.75">
      <c r="A40" s="25" t="s">
        <v>664</v>
      </c>
      <c r="B40" s="28">
        <v>32296</v>
      </c>
      <c r="C40" s="28">
        <v>33330</v>
      </c>
      <c r="D40" s="28">
        <v>22824</v>
      </c>
      <c r="E40" s="239">
        <f t="shared" si="0"/>
        <v>68.47884788478848</v>
      </c>
    </row>
    <row r="41" spans="1:5" s="112" customFormat="1" ht="15.75">
      <c r="A41" s="25" t="s">
        <v>665</v>
      </c>
      <c r="B41" s="28">
        <v>9184</v>
      </c>
      <c r="C41" s="28">
        <v>9515</v>
      </c>
      <c r="D41" s="28">
        <v>6420</v>
      </c>
      <c r="E41" s="239">
        <f t="shared" si="0"/>
        <v>67.4724119810825</v>
      </c>
    </row>
    <row r="42" spans="1:5" s="112" customFormat="1" ht="15.75">
      <c r="A42" s="25" t="s">
        <v>295</v>
      </c>
      <c r="B42" s="28">
        <v>32908</v>
      </c>
      <c r="C42" s="28">
        <v>34008</v>
      </c>
      <c r="D42" s="28">
        <v>28700</v>
      </c>
      <c r="E42" s="239">
        <f t="shared" si="0"/>
        <v>84.3919077864032</v>
      </c>
    </row>
    <row r="43" spans="1:5" s="112" customFormat="1" ht="15.75">
      <c r="A43" s="25" t="s">
        <v>526</v>
      </c>
      <c r="B43" s="28">
        <v>1215</v>
      </c>
      <c r="C43" s="28">
        <v>1215</v>
      </c>
      <c r="D43" s="28">
        <v>1128</v>
      </c>
      <c r="E43" s="239">
        <f t="shared" si="0"/>
        <v>92.8395061728395</v>
      </c>
    </row>
    <row r="44" spans="1:5" s="112" customFormat="1" ht="15.75">
      <c r="A44" s="25" t="s">
        <v>527</v>
      </c>
      <c r="B44" s="114"/>
      <c r="C44" s="114"/>
      <c r="D44" s="28"/>
      <c r="E44" s="239"/>
    </row>
    <row r="45" spans="1:5" s="112" customFormat="1" ht="15.75">
      <c r="A45" s="25" t="s">
        <v>528</v>
      </c>
      <c r="B45" s="28"/>
      <c r="C45" s="28"/>
      <c r="D45" s="28"/>
      <c r="E45" s="239"/>
    </row>
    <row r="46" spans="1:5" s="112" customFormat="1" ht="15.75">
      <c r="A46" s="111" t="s">
        <v>296</v>
      </c>
      <c r="B46" s="29">
        <f>B34+B39</f>
        <v>75803</v>
      </c>
      <c r="C46" s="29">
        <f>C34+C39</f>
        <v>78268</v>
      </c>
      <c r="D46" s="29">
        <f>D34+D39</f>
        <v>59272</v>
      </c>
      <c r="E46" s="240">
        <f t="shared" si="0"/>
        <v>75.72954464148822</v>
      </c>
    </row>
    <row r="47" spans="1:5" s="112" customFormat="1" ht="15.75">
      <c r="A47" s="111" t="s">
        <v>297</v>
      </c>
      <c r="B47" s="29"/>
      <c r="C47" s="28"/>
      <c r="D47" s="28"/>
      <c r="E47" s="240"/>
    </row>
    <row r="48" spans="1:5" s="112" customFormat="1" ht="15.75">
      <c r="A48" s="25" t="s">
        <v>298</v>
      </c>
      <c r="B48" s="29"/>
      <c r="C48" s="28"/>
      <c r="D48" s="28"/>
      <c r="E48" s="240"/>
    </row>
    <row r="49" spans="1:5" s="112" customFormat="1" ht="15.75">
      <c r="A49" s="25" t="s">
        <v>699</v>
      </c>
      <c r="B49" s="29"/>
      <c r="C49" s="28"/>
      <c r="D49" s="28">
        <v>-74</v>
      </c>
      <c r="E49" s="240"/>
    </row>
    <row r="50" spans="1:5" s="112" customFormat="1" ht="15.75">
      <c r="A50" s="109" t="s">
        <v>299</v>
      </c>
      <c r="B50" s="29">
        <f>SUM(B46:B48)</f>
        <v>75803</v>
      </c>
      <c r="C50" s="29">
        <f>SUM(C46:C48)</f>
        <v>78268</v>
      </c>
      <c r="D50" s="29">
        <f>SUM(D46:D49)</f>
        <v>59198</v>
      </c>
      <c r="E50" s="240">
        <f t="shared" si="0"/>
        <v>75.63499770020954</v>
      </c>
    </row>
    <row r="51" ht="15.75">
      <c r="E51" s="238"/>
    </row>
    <row r="52" ht="15.75">
      <c r="E52" s="238"/>
    </row>
    <row r="53" ht="15.75">
      <c r="E53" s="238"/>
    </row>
    <row r="54" ht="15.75">
      <c r="E54" s="238"/>
    </row>
  </sheetData>
  <mergeCells count="4">
    <mergeCell ref="A1:E1"/>
    <mergeCell ref="A2:E2"/>
    <mergeCell ref="A3:E3"/>
    <mergeCell ref="A4:E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Q18"/>
  <sheetViews>
    <sheetView workbookViewId="0" topLeftCell="A1">
      <selection activeCell="Q21" sqref="Q21"/>
    </sheetView>
  </sheetViews>
  <sheetFormatPr defaultColWidth="9.140625" defaultRowHeight="12.75"/>
  <cols>
    <col min="1" max="1" width="5.28125" style="1" customWidth="1"/>
    <col min="2" max="2" width="29.28125" style="1" customWidth="1"/>
    <col min="3" max="3" width="8.421875" style="1" bestFit="1" customWidth="1"/>
    <col min="4" max="5" width="8.421875" style="1" customWidth="1"/>
    <col min="6" max="8" width="7.28125" style="1" customWidth="1"/>
    <col min="9" max="9" width="9.28125" style="1" bestFit="1" customWidth="1"/>
    <col min="10" max="11" width="9.28125" style="1" customWidth="1"/>
    <col min="12" max="14" width="6.57421875" style="1" customWidth="1"/>
    <col min="15" max="15" width="10.00390625" style="1" bestFit="1" customWidth="1"/>
    <col min="16" max="16384" width="9.140625" style="1" customWidth="1"/>
  </cols>
  <sheetData>
    <row r="1" spans="9:17" ht="15.75">
      <c r="I1" s="310" t="s">
        <v>950</v>
      </c>
      <c r="J1" s="310"/>
      <c r="K1" s="310"/>
      <c r="L1" s="310"/>
      <c r="M1" s="310"/>
      <c r="N1" s="310"/>
      <c r="O1" s="310"/>
      <c r="P1" s="310"/>
      <c r="Q1" s="310"/>
    </row>
    <row r="2" spans="1:17" ht="15.75">
      <c r="A2" s="309" t="s">
        <v>402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ht="15.75">
      <c r="A3" s="309" t="s">
        <v>629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</row>
    <row r="4" spans="1:17" ht="15.75">
      <c r="A4" s="309" t="s">
        <v>816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ht="19.5" customHeight="1">
      <c r="A5" s="309" t="s">
        <v>932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</row>
    <row r="6" ht="19.5" customHeight="1"/>
    <row r="7" ht="19.5" customHeight="1"/>
    <row r="8" spans="1:17" s="8" customFormat="1" ht="19.5" customHeight="1">
      <c r="A8" s="353" t="s">
        <v>933</v>
      </c>
      <c r="B8" s="353"/>
      <c r="C8" s="355" t="s">
        <v>817</v>
      </c>
      <c r="D8" s="355"/>
      <c r="E8" s="355"/>
      <c r="F8" s="355"/>
      <c r="G8" s="355"/>
      <c r="H8" s="355"/>
      <c r="I8" s="355"/>
      <c r="J8" s="355"/>
      <c r="K8" s="355"/>
      <c r="L8" s="344" t="s">
        <v>818</v>
      </c>
      <c r="M8" s="344"/>
      <c r="N8" s="344"/>
      <c r="O8" s="353" t="s">
        <v>404</v>
      </c>
      <c r="P8" s="353"/>
      <c r="Q8" s="353"/>
    </row>
    <row r="9" spans="1:17" s="8" customFormat="1" ht="19.5" customHeight="1">
      <c r="A9" s="353"/>
      <c r="B9" s="353"/>
      <c r="C9" s="353" t="s">
        <v>819</v>
      </c>
      <c r="D9" s="353"/>
      <c r="E9" s="353"/>
      <c r="F9" s="353" t="s">
        <v>620</v>
      </c>
      <c r="G9" s="353"/>
      <c r="H9" s="353"/>
      <c r="I9" s="353" t="s">
        <v>242</v>
      </c>
      <c r="J9" s="353"/>
      <c r="K9" s="353"/>
      <c r="L9" s="344"/>
      <c r="M9" s="344"/>
      <c r="N9" s="344"/>
      <c r="O9" s="353"/>
      <c r="P9" s="353"/>
      <c r="Q9" s="353"/>
    </row>
    <row r="10" spans="1:17" ht="51">
      <c r="A10" s="353"/>
      <c r="B10" s="353"/>
      <c r="C10" s="217" t="s">
        <v>152</v>
      </c>
      <c r="D10" s="217" t="s">
        <v>75</v>
      </c>
      <c r="E10" s="165" t="s">
        <v>630</v>
      </c>
      <c r="F10" s="217" t="s">
        <v>152</v>
      </c>
      <c r="G10" s="217" t="s">
        <v>75</v>
      </c>
      <c r="H10" s="165" t="s">
        <v>630</v>
      </c>
      <c r="I10" s="217" t="s">
        <v>152</v>
      </c>
      <c r="J10" s="217" t="s">
        <v>75</v>
      </c>
      <c r="K10" s="165" t="s">
        <v>630</v>
      </c>
      <c r="L10" s="217" t="s">
        <v>152</v>
      </c>
      <c r="M10" s="217" t="s">
        <v>75</v>
      </c>
      <c r="N10" s="165" t="s">
        <v>630</v>
      </c>
      <c r="O10" s="217" t="s">
        <v>152</v>
      </c>
      <c r="P10" s="217" t="s">
        <v>75</v>
      </c>
      <c r="Q10" s="165" t="s">
        <v>630</v>
      </c>
    </row>
    <row r="11" spans="1:17" ht="30" customHeight="1">
      <c r="A11" s="1" t="s">
        <v>820</v>
      </c>
      <c r="B11" s="14" t="s">
        <v>405</v>
      </c>
      <c r="C11" s="9">
        <f>'m-gamesz '!B25</f>
        <v>11425</v>
      </c>
      <c r="D11" s="9">
        <f>'m-gamesz '!C25</f>
        <v>11425</v>
      </c>
      <c r="E11" s="9">
        <f>'m-gamesz '!D25</f>
        <v>8797</v>
      </c>
      <c r="F11" s="9">
        <f>'m-gamesz '!B26</f>
        <v>0</v>
      </c>
      <c r="G11" s="9">
        <f>'m-gamesz '!C26</f>
        <v>0</v>
      </c>
      <c r="H11" s="9">
        <f>'m-gamesz '!D26</f>
        <v>0</v>
      </c>
      <c r="I11" s="9">
        <f>'m-gamesz '!B27</f>
        <v>225537</v>
      </c>
      <c r="J11" s="9">
        <f>'m-gamesz '!C27</f>
        <v>206394</v>
      </c>
      <c r="K11" s="9">
        <f>'m-gamesz '!D27</f>
        <v>136664</v>
      </c>
      <c r="L11" s="9">
        <f>'m-gamesz '!B14</f>
        <v>1000</v>
      </c>
      <c r="M11" s="9">
        <f>'m-gamesz '!C14</f>
        <v>3844</v>
      </c>
      <c r="N11" s="9">
        <f>'m-gamesz '!D14</f>
        <v>3476</v>
      </c>
      <c r="O11" s="9">
        <f aca="true" t="shared" si="0" ref="O11:O16">C11+F11+I11+L11</f>
        <v>237962</v>
      </c>
      <c r="P11" s="9">
        <f aca="true" t="shared" si="1" ref="P11:Q16">D11+G11+J11+M11</f>
        <v>221663</v>
      </c>
      <c r="Q11" s="9">
        <f t="shared" si="1"/>
        <v>148937</v>
      </c>
    </row>
    <row r="12" spans="1:17" ht="30" customHeight="1">
      <c r="A12" s="1" t="s">
        <v>821</v>
      </c>
      <c r="B12" s="14" t="s">
        <v>594</v>
      </c>
      <c r="C12" s="9">
        <f>'m-Bibó '!B24</f>
        <v>73419</v>
      </c>
      <c r="D12" s="9">
        <f>'m-Bibó '!C24</f>
        <v>73609</v>
      </c>
      <c r="E12" s="9">
        <f>'m-Bibó '!D24</f>
        <v>56679</v>
      </c>
      <c r="F12" s="9">
        <f>'m-Bibó '!B25</f>
        <v>0</v>
      </c>
      <c r="G12" s="9">
        <f>'m-Bibó '!C25</f>
        <v>0</v>
      </c>
      <c r="H12" s="9">
        <f>'m-Bibó '!D25</f>
        <v>0</v>
      </c>
      <c r="I12" s="9">
        <f>'m-Bibó '!B26</f>
        <v>58652</v>
      </c>
      <c r="J12" s="9">
        <f>'m-Bibó '!C26</f>
        <v>63098</v>
      </c>
      <c r="K12" s="9">
        <f>'m-Bibó '!D26</f>
        <v>39343</v>
      </c>
      <c r="L12" s="9">
        <f>'m-Bibó '!B13</f>
        <v>0</v>
      </c>
      <c r="M12" s="9">
        <f>'m-Bibó '!C13</f>
        <v>0</v>
      </c>
      <c r="N12" s="9">
        <f>'m-Bibó '!D13</f>
        <v>0</v>
      </c>
      <c r="O12" s="9">
        <f t="shared" si="0"/>
        <v>132071</v>
      </c>
      <c r="P12" s="9">
        <f t="shared" si="1"/>
        <v>136707</v>
      </c>
      <c r="Q12" s="9">
        <f t="shared" si="1"/>
        <v>96022</v>
      </c>
    </row>
    <row r="13" spans="1:17" ht="30" customHeight="1">
      <c r="A13" s="1" t="s">
        <v>822</v>
      </c>
      <c r="B13" s="14" t="s">
        <v>149</v>
      </c>
      <c r="C13" s="9">
        <f>'m-Illyés '!B24</f>
        <v>88634</v>
      </c>
      <c r="D13" s="9">
        <f>'m-Illyés '!C24</f>
        <v>89035</v>
      </c>
      <c r="E13" s="9">
        <f>'m-Illyés '!D24</f>
        <v>68557</v>
      </c>
      <c r="F13" s="9">
        <f>'m-Illyés '!B25</f>
        <v>20305</v>
      </c>
      <c r="G13" s="9">
        <f>'m-Illyés '!C25</f>
        <v>20207</v>
      </c>
      <c r="H13" s="9">
        <f>'m-Illyés '!D25</f>
        <v>15490</v>
      </c>
      <c r="I13" s="9">
        <f>'m-Illyés '!B26</f>
        <v>139249</v>
      </c>
      <c r="J13" s="9">
        <f>'m-Illyés '!C26</f>
        <v>145974</v>
      </c>
      <c r="K13" s="9">
        <f>'m-Illyés '!D26</f>
        <v>102244</v>
      </c>
      <c r="L13" s="9">
        <f>'m-Illyés '!B13</f>
        <v>0</v>
      </c>
      <c r="M13" s="9">
        <f>'m-Illyés '!C13</f>
        <v>0</v>
      </c>
      <c r="N13" s="9">
        <f>'m-Illyés '!D13</f>
        <v>0</v>
      </c>
      <c r="O13" s="9">
        <f t="shared" si="0"/>
        <v>248188</v>
      </c>
      <c r="P13" s="9">
        <f t="shared" si="1"/>
        <v>255216</v>
      </c>
      <c r="Q13" s="9">
        <f t="shared" si="1"/>
        <v>186291</v>
      </c>
    </row>
    <row r="14" spans="1:17" ht="30" customHeight="1">
      <c r="A14" s="1" t="s">
        <v>823</v>
      </c>
      <c r="B14" s="14" t="s">
        <v>150</v>
      </c>
      <c r="C14" s="9">
        <f>'m-ovoda '!B24</f>
        <v>36819</v>
      </c>
      <c r="D14" s="9">
        <f>'m-ovoda '!C24</f>
        <v>36819</v>
      </c>
      <c r="E14" s="9">
        <f>'m-ovoda '!D24</f>
        <v>28351</v>
      </c>
      <c r="F14" s="9">
        <f>'m-ovoda '!B25</f>
        <v>7148</v>
      </c>
      <c r="G14" s="9">
        <f>'m-ovoda '!C25</f>
        <v>7527</v>
      </c>
      <c r="H14" s="9">
        <f>'m-ovoda '!D25</f>
        <v>5749</v>
      </c>
      <c r="I14" s="9">
        <f>'m-ovoda '!B26</f>
        <v>57646</v>
      </c>
      <c r="J14" s="9">
        <f>'m-ovoda '!C26</f>
        <v>60320</v>
      </c>
      <c r="K14" s="9">
        <f>'m-ovoda '!D26</f>
        <v>43207</v>
      </c>
      <c r="L14" s="9">
        <f>'m-ovoda '!B13</f>
        <v>0</v>
      </c>
      <c r="M14" s="9">
        <f>'m-ovoda '!C13</f>
        <v>0</v>
      </c>
      <c r="N14" s="9">
        <f>'m-ovoda '!D13</f>
        <v>0</v>
      </c>
      <c r="O14" s="9">
        <f t="shared" si="0"/>
        <v>101613</v>
      </c>
      <c r="P14" s="9">
        <f t="shared" si="1"/>
        <v>104666</v>
      </c>
      <c r="Q14" s="9">
        <f t="shared" si="1"/>
        <v>77307</v>
      </c>
    </row>
    <row r="15" spans="1:17" ht="30" customHeight="1">
      <c r="A15" s="1" t="s">
        <v>824</v>
      </c>
      <c r="B15" s="14" t="s">
        <v>151</v>
      </c>
      <c r="C15" s="9">
        <f>'m-Teréz A '!B24</f>
        <v>63192</v>
      </c>
      <c r="D15" s="9">
        <f>'m-Teréz A '!C24</f>
        <v>63192</v>
      </c>
      <c r="E15" s="9">
        <f>'m-Teréz A '!D24</f>
        <v>48658</v>
      </c>
      <c r="F15" s="9">
        <f>'m-Teréz A '!B25</f>
        <v>7958</v>
      </c>
      <c r="G15" s="9">
        <f>'m-Teréz A '!C25</f>
        <v>7980</v>
      </c>
      <c r="H15" s="9">
        <f>'m-Teréz A '!D25</f>
        <v>6059</v>
      </c>
      <c r="I15" s="9">
        <f>'m-Teréz A '!B26</f>
        <v>39472</v>
      </c>
      <c r="J15" s="9">
        <f>'m-Teréz A '!C26</f>
        <v>43653</v>
      </c>
      <c r="K15" s="9">
        <f>'m-Teréz A '!D26</f>
        <v>25247</v>
      </c>
      <c r="L15" s="9">
        <f>'m-Teréz A '!B13</f>
        <v>400</v>
      </c>
      <c r="M15" s="9">
        <f>'m-Teréz A '!C13</f>
        <v>880</v>
      </c>
      <c r="N15" s="9">
        <f>'m-Teréz A '!D13</f>
        <v>873</v>
      </c>
      <c r="O15" s="9">
        <f t="shared" si="0"/>
        <v>111022</v>
      </c>
      <c r="P15" s="9">
        <f t="shared" si="1"/>
        <v>115705</v>
      </c>
      <c r="Q15" s="9">
        <f t="shared" si="1"/>
        <v>80837</v>
      </c>
    </row>
    <row r="16" spans="1:17" ht="30" customHeight="1">
      <c r="A16" s="1" t="s">
        <v>962</v>
      </c>
      <c r="B16" s="14" t="s">
        <v>598</v>
      </c>
      <c r="C16" s="9">
        <f>'m-Festetics'!B24</f>
        <v>5257</v>
      </c>
      <c r="D16" s="9">
        <f>'m-Festetics'!C24</f>
        <v>6257</v>
      </c>
      <c r="E16" s="9">
        <f>'m-Festetics'!D24</f>
        <v>4818</v>
      </c>
      <c r="F16" s="9">
        <f>'m-Festetics'!B25</f>
        <v>3540</v>
      </c>
      <c r="G16" s="9">
        <f>'m-Festetics'!C25</f>
        <v>3540</v>
      </c>
      <c r="H16" s="9">
        <f>'m-Festetics'!D25</f>
        <v>2655</v>
      </c>
      <c r="I16" s="9">
        <f>'m-Festetics'!B26</f>
        <v>49790</v>
      </c>
      <c r="J16" s="9">
        <f>'m-Festetics'!C26</f>
        <v>51255</v>
      </c>
      <c r="K16" s="9">
        <f>'m-Festetics'!D26</f>
        <v>35158</v>
      </c>
      <c r="L16" s="9">
        <f>'m-Festetics'!B13</f>
        <v>200</v>
      </c>
      <c r="M16" s="9">
        <f>'m-Festetics'!C13</f>
        <v>200</v>
      </c>
      <c r="N16" s="9">
        <f>'m-Festetics'!D13</f>
        <v>200</v>
      </c>
      <c r="O16" s="9">
        <f t="shared" si="0"/>
        <v>58787</v>
      </c>
      <c r="P16" s="9">
        <f t="shared" si="1"/>
        <v>61252</v>
      </c>
      <c r="Q16" s="9">
        <f t="shared" si="1"/>
        <v>42831</v>
      </c>
    </row>
    <row r="17" spans="1:17" s="8" customFormat="1" ht="30" customHeight="1">
      <c r="A17" s="354" t="s">
        <v>825</v>
      </c>
      <c r="B17" s="354"/>
      <c r="C17" s="12">
        <f>SUM(C11:C16)</f>
        <v>278746</v>
      </c>
      <c r="D17" s="12">
        <f aca="true" t="shared" si="2" ref="D17:Q17">SUM(D11:D16)</f>
        <v>280337</v>
      </c>
      <c r="E17" s="12">
        <f t="shared" si="2"/>
        <v>215860</v>
      </c>
      <c r="F17" s="12">
        <f t="shared" si="2"/>
        <v>38951</v>
      </c>
      <c r="G17" s="12">
        <f t="shared" si="2"/>
        <v>39254</v>
      </c>
      <c r="H17" s="12">
        <f t="shared" si="2"/>
        <v>29953</v>
      </c>
      <c r="I17" s="12">
        <f t="shared" si="2"/>
        <v>570346</v>
      </c>
      <c r="J17" s="12">
        <f t="shared" si="2"/>
        <v>570694</v>
      </c>
      <c r="K17" s="12">
        <f t="shared" si="2"/>
        <v>381863</v>
      </c>
      <c r="L17" s="12">
        <f t="shared" si="2"/>
        <v>1600</v>
      </c>
      <c r="M17" s="12">
        <f t="shared" si="2"/>
        <v>4924</v>
      </c>
      <c r="N17" s="12">
        <f t="shared" si="2"/>
        <v>4549</v>
      </c>
      <c r="O17" s="12">
        <f t="shared" si="2"/>
        <v>889643</v>
      </c>
      <c r="P17" s="12">
        <f t="shared" si="2"/>
        <v>895209</v>
      </c>
      <c r="Q17" s="12">
        <f t="shared" si="2"/>
        <v>632225</v>
      </c>
    </row>
    <row r="18" ht="15.75">
      <c r="D18" s="123"/>
    </row>
  </sheetData>
  <mergeCells count="13">
    <mergeCell ref="A17:B17"/>
    <mergeCell ref="A8:B10"/>
    <mergeCell ref="C9:E9"/>
    <mergeCell ref="F9:H9"/>
    <mergeCell ref="C8:K8"/>
    <mergeCell ref="A5:Q5"/>
    <mergeCell ref="I1:Q1"/>
    <mergeCell ref="L8:N9"/>
    <mergeCell ref="O8:Q9"/>
    <mergeCell ref="I9:K9"/>
    <mergeCell ref="A2:Q2"/>
    <mergeCell ref="A3:Q3"/>
    <mergeCell ref="A4:Q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1"/>
  </sheetPr>
  <dimension ref="A1:O65"/>
  <sheetViews>
    <sheetView tabSelected="1" workbookViewId="0" topLeftCell="E1">
      <pane ySplit="7" topLeftCell="BM44" activePane="bottomLeft" state="frozen"/>
      <selection pane="topLeft" activeCell="A1" sqref="A1"/>
      <selection pane="bottomLeft" activeCell="H46" sqref="H46"/>
    </sheetView>
  </sheetViews>
  <sheetFormatPr defaultColWidth="9.140625" defaultRowHeight="12.75"/>
  <cols>
    <col min="1" max="1" width="3.421875" style="1" customWidth="1"/>
    <col min="2" max="2" width="16.8515625" style="1" customWidth="1"/>
    <col min="3" max="3" width="9.140625" style="1" customWidth="1"/>
    <col min="4" max="4" width="17.140625" style="1" customWidth="1"/>
    <col min="5" max="6" width="25.00390625" style="1" customWidth="1"/>
    <col min="7" max="7" width="8.57421875" style="1" customWidth="1"/>
    <col min="8" max="8" width="11.140625" style="1" customWidth="1"/>
    <col min="9" max="9" width="10.7109375" style="1" customWidth="1"/>
    <col min="10" max="10" width="8.421875" style="1" bestFit="1" customWidth="1"/>
    <col min="11" max="11" width="12.8515625" style="1" bestFit="1" customWidth="1"/>
    <col min="12" max="12" width="12.421875" style="1" bestFit="1" customWidth="1"/>
    <col min="13" max="13" width="11.57421875" style="1" customWidth="1"/>
    <col min="14" max="14" width="9.421875" style="1" customWidth="1"/>
    <col min="15" max="15" width="11.140625" style="1" customWidth="1"/>
    <col min="16" max="16384" width="9.140625" style="1" customWidth="1"/>
  </cols>
  <sheetData>
    <row r="1" spans="1:15" ht="15.75">
      <c r="A1" s="381"/>
      <c r="B1" s="381"/>
      <c r="C1" s="381"/>
      <c r="D1" s="381"/>
      <c r="E1" s="381"/>
      <c r="F1" s="381"/>
      <c r="G1" s="381"/>
      <c r="H1" s="381"/>
      <c r="I1" s="381"/>
      <c r="J1" s="381" t="s">
        <v>292</v>
      </c>
      <c r="K1" s="381"/>
      <c r="L1" s="381"/>
      <c r="M1" s="381"/>
      <c r="N1" s="381"/>
      <c r="O1" s="381"/>
    </row>
    <row r="2" spans="1:15" ht="15.75">
      <c r="A2" s="309" t="s">
        <v>153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5.75">
      <c r="A3" s="309" t="s">
        <v>635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1:15" ht="15.75">
      <c r="A4" s="311" t="s">
        <v>23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2:10" ht="15.75">
      <c r="B5" s="263"/>
      <c r="C5" s="30"/>
      <c r="D5" s="19"/>
      <c r="E5" s="19"/>
      <c r="F5" s="19"/>
      <c r="G5" s="30"/>
      <c r="H5" s="30"/>
      <c r="I5" s="30"/>
      <c r="J5" s="30"/>
    </row>
    <row r="6" spans="1:15" ht="15.75" customHeight="1">
      <c r="A6" s="374" t="s">
        <v>307</v>
      </c>
      <c r="B6" s="360" t="s">
        <v>826</v>
      </c>
      <c r="C6" s="360" t="s">
        <v>14</v>
      </c>
      <c r="D6" s="376" t="s">
        <v>1010</v>
      </c>
      <c r="E6" s="377"/>
      <c r="F6" s="378"/>
      <c r="G6" s="379" t="s">
        <v>22</v>
      </c>
      <c r="H6" s="360" t="s">
        <v>15</v>
      </c>
      <c r="I6" s="360" t="s">
        <v>16</v>
      </c>
      <c r="J6" s="360" t="s">
        <v>17</v>
      </c>
      <c r="K6" s="360" t="s">
        <v>24</v>
      </c>
      <c r="L6" s="382" t="s">
        <v>827</v>
      </c>
      <c r="M6" s="382" t="s">
        <v>828</v>
      </c>
      <c r="N6" s="379" t="s">
        <v>154</v>
      </c>
      <c r="O6" s="373" t="s">
        <v>858</v>
      </c>
    </row>
    <row r="7" spans="1:15" ht="35.25" customHeight="1">
      <c r="A7" s="375"/>
      <c r="B7" s="361"/>
      <c r="C7" s="361"/>
      <c r="D7" s="128" t="s">
        <v>1011</v>
      </c>
      <c r="E7" s="128" t="s">
        <v>1012</v>
      </c>
      <c r="F7" s="128" t="s">
        <v>13</v>
      </c>
      <c r="G7" s="380"/>
      <c r="H7" s="361"/>
      <c r="I7" s="361"/>
      <c r="J7" s="361"/>
      <c r="K7" s="361"/>
      <c r="L7" s="382"/>
      <c r="M7" s="382"/>
      <c r="N7" s="380"/>
      <c r="O7" s="373"/>
    </row>
    <row r="8" spans="1:11" ht="15.75">
      <c r="A8" s="135"/>
      <c r="B8" s="131"/>
      <c r="C8" s="131"/>
      <c r="D8" s="132"/>
      <c r="E8" s="132"/>
      <c r="F8" s="132"/>
      <c r="G8" s="131"/>
      <c r="H8" s="131"/>
      <c r="I8" s="131"/>
      <c r="J8" s="131"/>
      <c r="K8" s="131"/>
    </row>
    <row r="9" spans="1:10" ht="15.75">
      <c r="A9" s="8" t="s">
        <v>26</v>
      </c>
      <c r="B9" s="131"/>
      <c r="C9" s="131"/>
      <c r="D9" s="132"/>
      <c r="E9" s="132"/>
      <c r="F9" s="132"/>
      <c r="G9" s="131"/>
      <c r="H9" s="131"/>
      <c r="I9" s="131"/>
      <c r="J9" s="131"/>
    </row>
    <row r="10" spans="1:10" ht="15.75">
      <c r="A10" s="8"/>
      <c r="B10" s="131"/>
      <c r="C10" s="131"/>
      <c r="D10" s="132"/>
      <c r="E10" s="132"/>
      <c r="F10" s="132"/>
      <c r="G10" s="131"/>
      <c r="H10" s="131"/>
      <c r="I10" s="131"/>
      <c r="J10" s="131"/>
    </row>
    <row r="11" spans="1:10" ht="15.75">
      <c r="A11" s="8" t="s">
        <v>893</v>
      </c>
      <c r="B11" s="131"/>
      <c r="C11" s="131"/>
      <c r="D11" s="132"/>
      <c r="E11" s="132"/>
      <c r="F11" s="132"/>
      <c r="G11" s="131"/>
      <c r="H11" s="131"/>
      <c r="I11" s="131"/>
      <c r="J11" s="131"/>
    </row>
    <row r="12" spans="1:15" ht="45">
      <c r="A12" s="164" t="s">
        <v>308</v>
      </c>
      <c r="B12" s="164" t="s">
        <v>18</v>
      </c>
      <c r="C12" s="164" t="s">
        <v>19</v>
      </c>
      <c r="D12" s="166" t="s">
        <v>859</v>
      </c>
      <c r="E12" s="164" t="s">
        <v>20</v>
      </c>
      <c r="F12" s="164" t="s">
        <v>21</v>
      </c>
      <c r="G12" s="167">
        <v>60</v>
      </c>
      <c r="H12" s="168">
        <v>12973</v>
      </c>
      <c r="I12" s="168">
        <f>H12*G12/100-1</f>
        <v>7782.8</v>
      </c>
      <c r="J12" s="168">
        <f>H12-I12</f>
        <v>5190.2</v>
      </c>
      <c r="K12" s="169" t="s">
        <v>25</v>
      </c>
      <c r="L12" s="168">
        <v>7784</v>
      </c>
      <c r="M12" s="170" t="s">
        <v>860</v>
      </c>
      <c r="N12" s="218">
        <v>39900</v>
      </c>
      <c r="O12" s="168">
        <v>2724</v>
      </c>
    </row>
    <row r="13" spans="1:12" ht="15.75">
      <c r="A13" s="130"/>
      <c r="B13" s="130"/>
      <c r="C13" s="130"/>
      <c r="D13" s="129"/>
      <c r="E13" s="130"/>
      <c r="F13" s="130"/>
      <c r="G13" s="133"/>
      <c r="H13" s="46"/>
      <c r="I13" s="46"/>
      <c r="J13" s="46"/>
      <c r="K13" s="134"/>
      <c r="L13" s="46"/>
    </row>
    <row r="14" spans="1:12" ht="15.75">
      <c r="A14" s="364" t="s">
        <v>894</v>
      </c>
      <c r="B14" s="364"/>
      <c r="C14" s="364"/>
      <c r="D14" s="364"/>
      <c r="E14" s="130"/>
      <c r="F14" s="130"/>
      <c r="G14" s="46"/>
      <c r="H14" s="46"/>
      <c r="I14" s="46"/>
      <c r="J14" s="46"/>
      <c r="L14" s="46"/>
    </row>
    <row r="15" spans="1:15" ht="45">
      <c r="A15" s="164" t="s">
        <v>309</v>
      </c>
      <c r="B15" s="164" t="s">
        <v>862</v>
      </c>
      <c r="C15" s="164" t="s">
        <v>864</v>
      </c>
      <c r="D15" s="165" t="s">
        <v>865</v>
      </c>
      <c r="E15" s="164" t="s">
        <v>866</v>
      </c>
      <c r="F15" s="164" t="s">
        <v>867</v>
      </c>
      <c r="G15" s="168">
        <v>50</v>
      </c>
      <c r="H15" s="168">
        <v>13420</v>
      </c>
      <c r="I15" s="168">
        <v>6710</v>
      </c>
      <c r="J15" s="168">
        <f>H15-I15</f>
        <v>6710</v>
      </c>
      <c r="K15" s="164" t="s">
        <v>868</v>
      </c>
      <c r="L15" s="168">
        <v>6699</v>
      </c>
      <c r="M15" s="146" t="s">
        <v>869</v>
      </c>
      <c r="N15" s="218">
        <v>39891</v>
      </c>
      <c r="O15" s="168">
        <v>6699</v>
      </c>
    </row>
    <row r="16" spans="1:15" s="121" customFormat="1" ht="38.25">
      <c r="A16" s="164" t="s">
        <v>317</v>
      </c>
      <c r="B16" s="164" t="s">
        <v>870</v>
      </c>
      <c r="C16" s="164" t="s">
        <v>871</v>
      </c>
      <c r="D16" s="165" t="s">
        <v>155</v>
      </c>
      <c r="E16" s="164" t="s">
        <v>872</v>
      </c>
      <c r="F16" s="164" t="s">
        <v>873</v>
      </c>
      <c r="G16" s="168">
        <v>92</v>
      </c>
      <c r="H16" s="168">
        <v>10000</v>
      </c>
      <c r="I16" s="168">
        <v>9200</v>
      </c>
      <c r="J16" s="168">
        <f>H16-I16</f>
        <v>800</v>
      </c>
      <c r="K16" s="169" t="s">
        <v>25</v>
      </c>
      <c r="L16" s="168">
        <v>9200</v>
      </c>
      <c r="M16" s="165" t="s">
        <v>155</v>
      </c>
      <c r="N16" s="218">
        <v>39990</v>
      </c>
      <c r="O16" s="168">
        <v>2300</v>
      </c>
    </row>
    <row r="17" spans="1:15" s="174" customFormat="1" ht="30">
      <c r="A17" s="371" t="s">
        <v>318</v>
      </c>
      <c r="B17" s="371" t="s">
        <v>18</v>
      </c>
      <c r="C17" s="371" t="s">
        <v>874</v>
      </c>
      <c r="D17" s="383" t="s">
        <v>875</v>
      </c>
      <c r="E17" s="371" t="s">
        <v>876</v>
      </c>
      <c r="F17" s="172" t="s">
        <v>877</v>
      </c>
      <c r="G17" s="173">
        <v>73.78</v>
      </c>
      <c r="H17" s="173">
        <v>719295</v>
      </c>
      <c r="I17" s="173">
        <v>530666</v>
      </c>
      <c r="J17" s="173">
        <f>H17-I17</f>
        <v>188629</v>
      </c>
      <c r="K17" s="385" t="s">
        <v>25</v>
      </c>
      <c r="L17" s="387" t="s">
        <v>156</v>
      </c>
      <c r="M17" s="366"/>
      <c r="N17" s="366"/>
      <c r="O17" s="366"/>
    </row>
    <row r="18" spans="1:15" s="174" customFormat="1" ht="30">
      <c r="A18" s="372"/>
      <c r="B18" s="372"/>
      <c r="C18" s="372"/>
      <c r="D18" s="384"/>
      <c r="E18" s="372"/>
      <c r="F18" s="172" t="s">
        <v>878</v>
      </c>
      <c r="G18" s="173">
        <v>74</v>
      </c>
      <c r="H18" s="173">
        <v>671315</v>
      </c>
      <c r="I18" s="173">
        <v>489883</v>
      </c>
      <c r="J18" s="173">
        <v>181432</v>
      </c>
      <c r="K18" s="386"/>
      <c r="L18" s="388"/>
      <c r="M18" s="367"/>
      <c r="N18" s="367"/>
      <c r="O18" s="367"/>
    </row>
    <row r="19" spans="1:15" s="121" customFormat="1" ht="45">
      <c r="A19" s="172" t="s">
        <v>319</v>
      </c>
      <c r="B19" s="164" t="s">
        <v>879</v>
      </c>
      <c r="C19" s="164" t="s">
        <v>983</v>
      </c>
      <c r="D19" s="164" t="s">
        <v>880</v>
      </c>
      <c r="E19" s="165" t="s">
        <v>881</v>
      </c>
      <c r="F19" s="164" t="s">
        <v>882</v>
      </c>
      <c r="G19" s="168">
        <v>50</v>
      </c>
      <c r="H19" s="168">
        <v>2280</v>
      </c>
      <c r="I19" s="168">
        <v>1140</v>
      </c>
      <c r="J19" s="168">
        <v>1140</v>
      </c>
      <c r="K19" s="166" t="s">
        <v>883</v>
      </c>
      <c r="L19" s="168">
        <v>1140</v>
      </c>
      <c r="M19" s="119" t="s">
        <v>884</v>
      </c>
      <c r="N19" s="218">
        <v>39869</v>
      </c>
      <c r="O19" s="168">
        <v>1140</v>
      </c>
    </row>
    <row r="20" spans="1:15" s="121" customFormat="1" ht="45">
      <c r="A20" s="172" t="s">
        <v>737</v>
      </c>
      <c r="B20" s="164" t="s">
        <v>879</v>
      </c>
      <c r="C20" s="164" t="s">
        <v>983</v>
      </c>
      <c r="D20" s="164" t="s">
        <v>885</v>
      </c>
      <c r="E20" s="164" t="s">
        <v>886</v>
      </c>
      <c r="F20" s="164" t="s">
        <v>887</v>
      </c>
      <c r="G20" s="168">
        <v>100</v>
      </c>
      <c r="H20" s="168">
        <v>5529</v>
      </c>
      <c r="I20" s="168">
        <v>5529</v>
      </c>
      <c r="J20" s="169" t="s">
        <v>983</v>
      </c>
      <c r="K20" s="169" t="s">
        <v>983</v>
      </c>
      <c r="L20" s="168">
        <v>5529</v>
      </c>
      <c r="M20" s="171" t="s">
        <v>983</v>
      </c>
      <c r="N20" s="283">
        <v>39995</v>
      </c>
      <c r="O20" s="284">
        <v>5529</v>
      </c>
    </row>
    <row r="21" spans="1:15" s="121" customFormat="1" ht="45">
      <c r="A21" s="172" t="s">
        <v>738</v>
      </c>
      <c r="B21" s="164" t="s">
        <v>157</v>
      </c>
      <c r="C21" s="164" t="s">
        <v>983</v>
      </c>
      <c r="D21" s="164" t="s">
        <v>158</v>
      </c>
      <c r="E21" s="164" t="s">
        <v>159</v>
      </c>
      <c r="F21" s="164" t="s">
        <v>160</v>
      </c>
      <c r="G21" s="168">
        <v>100</v>
      </c>
      <c r="H21" s="168">
        <v>140</v>
      </c>
      <c r="I21" s="168">
        <v>140</v>
      </c>
      <c r="J21" s="169" t="s">
        <v>983</v>
      </c>
      <c r="K21" s="169" t="s">
        <v>983</v>
      </c>
      <c r="L21" s="168">
        <v>140</v>
      </c>
      <c r="M21" s="245" t="s">
        <v>161</v>
      </c>
      <c r="N21" s="218">
        <v>39959</v>
      </c>
      <c r="O21" s="168">
        <v>140</v>
      </c>
    </row>
    <row r="22" spans="1:15" ht="15.75" customHeight="1">
      <c r="A22" s="389" t="s">
        <v>162</v>
      </c>
      <c r="B22" s="392"/>
      <c r="C22" s="392"/>
      <c r="D22" s="392"/>
      <c r="E22" s="392"/>
      <c r="F22" s="393"/>
      <c r="G22" s="175"/>
      <c r="H22" s="175">
        <f>SUM(H12:H21)-H17</f>
        <v>715657</v>
      </c>
      <c r="I22" s="175">
        <f>SUM(I12:I21)-I17</f>
        <v>520384.80000000005</v>
      </c>
      <c r="J22" s="175">
        <f>SUM(J12:J21)-J17</f>
        <v>195272.2</v>
      </c>
      <c r="K22" s="175"/>
      <c r="L22" s="175">
        <f>L12+L15+L16+L19+L20+L21</f>
        <v>30492</v>
      </c>
      <c r="M22" s="175"/>
      <c r="N22" s="175"/>
      <c r="O22" s="175">
        <f>SUM(O12:O21)-O17</f>
        <v>18532</v>
      </c>
    </row>
    <row r="23" spans="1:15" ht="17.25" customHeight="1">
      <c r="A23" s="131"/>
      <c r="B23" s="176"/>
      <c r="C23" s="176"/>
      <c r="D23" s="176"/>
      <c r="E23" s="85"/>
      <c r="F23" s="85"/>
      <c r="G23" s="90"/>
      <c r="H23" s="90"/>
      <c r="I23" s="90"/>
      <c r="J23" s="90"/>
      <c r="K23" s="90"/>
      <c r="L23" s="90"/>
      <c r="M23" s="90"/>
      <c r="N23" s="90"/>
      <c r="O23" s="90"/>
    </row>
    <row r="24" spans="1:15" ht="15.75">
      <c r="A24" s="364" t="s">
        <v>163</v>
      </c>
      <c r="B24" s="364"/>
      <c r="C24" s="364"/>
      <c r="D24" s="364"/>
      <c r="E24" s="85"/>
      <c r="F24" s="85"/>
      <c r="G24" s="90"/>
      <c r="H24" s="90"/>
      <c r="I24" s="90"/>
      <c r="J24" s="90"/>
      <c r="K24" s="90"/>
      <c r="L24" s="90"/>
      <c r="M24" s="90"/>
      <c r="N24" s="90"/>
      <c r="O24" s="90"/>
    </row>
    <row r="25" spans="1:15" ht="45">
      <c r="A25" s="178" t="s">
        <v>739</v>
      </c>
      <c r="B25" s="164" t="s">
        <v>164</v>
      </c>
      <c r="C25" s="164" t="s">
        <v>165</v>
      </c>
      <c r="D25" s="37" t="s">
        <v>983</v>
      </c>
      <c r="E25" s="164" t="s">
        <v>166</v>
      </c>
      <c r="F25" s="164" t="s">
        <v>167</v>
      </c>
      <c r="G25" s="168">
        <v>70</v>
      </c>
      <c r="H25" s="168">
        <v>2499</v>
      </c>
      <c r="I25" s="168">
        <v>1749</v>
      </c>
      <c r="J25" s="168">
        <f>H25-I25</f>
        <v>750</v>
      </c>
      <c r="K25" s="164" t="s">
        <v>168</v>
      </c>
      <c r="L25" s="164" t="s">
        <v>169</v>
      </c>
      <c r="M25" s="168"/>
      <c r="N25" s="168"/>
      <c r="O25" s="168"/>
    </row>
    <row r="26" spans="1:15" ht="75">
      <c r="A26" s="178" t="s">
        <v>740</v>
      </c>
      <c r="B26" s="164" t="s">
        <v>861</v>
      </c>
      <c r="C26" s="164" t="s">
        <v>170</v>
      </c>
      <c r="D26" s="164" t="s">
        <v>171</v>
      </c>
      <c r="E26" s="164" t="s">
        <v>172</v>
      </c>
      <c r="F26" s="164" t="s">
        <v>173</v>
      </c>
      <c r="G26" s="168">
        <v>100</v>
      </c>
      <c r="H26" s="168">
        <v>64000</v>
      </c>
      <c r="I26" s="168">
        <v>64000</v>
      </c>
      <c r="J26" s="168">
        <f>H26-I26</f>
        <v>0</v>
      </c>
      <c r="K26" s="164"/>
      <c r="L26" s="168">
        <v>64000</v>
      </c>
      <c r="M26" s="168"/>
      <c r="N26" s="218">
        <v>40014</v>
      </c>
      <c r="O26" s="168">
        <v>22400</v>
      </c>
    </row>
    <row r="27" spans="1:15" ht="45">
      <c r="A27" s="178" t="s">
        <v>741</v>
      </c>
      <c r="B27" s="164" t="s">
        <v>174</v>
      </c>
      <c r="C27" s="164" t="s">
        <v>175</v>
      </c>
      <c r="D27" s="164" t="s">
        <v>176</v>
      </c>
      <c r="E27" s="164" t="s">
        <v>177</v>
      </c>
      <c r="F27" s="164" t="s">
        <v>178</v>
      </c>
      <c r="G27" s="168">
        <v>46</v>
      </c>
      <c r="H27" s="168">
        <v>21671</v>
      </c>
      <c r="I27" s="168">
        <v>10000</v>
      </c>
      <c r="J27" s="168">
        <v>11671</v>
      </c>
      <c r="K27" s="164" t="s">
        <v>168</v>
      </c>
      <c r="L27" s="164" t="s">
        <v>169</v>
      </c>
      <c r="M27" s="168"/>
      <c r="N27" s="168"/>
      <c r="O27" s="168"/>
    </row>
    <row r="28" spans="1:15" ht="30">
      <c r="A28" s="368" t="s">
        <v>742</v>
      </c>
      <c r="B28" s="360" t="s">
        <v>431</v>
      </c>
      <c r="C28" s="360" t="s">
        <v>463</v>
      </c>
      <c r="D28" s="360"/>
      <c r="E28" s="360" t="s">
        <v>188</v>
      </c>
      <c r="F28" s="164" t="s">
        <v>189</v>
      </c>
      <c r="G28" s="168"/>
      <c r="H28" s="168">
        <v>23665</v>
      </c>
      <c r="I28" s="168">
        <v>18932</v>
      </c>
      <c r="J28" s="168">
        <v>4733</v>
      </c>
      <c r="K28" s="164" t="s">
        <v>168</v>
      </c>
      <c r="L28" s="168">
        <v>11000</v>
      </c>
      <c r="M28" s="168"/>
      <c r="N28" s="218">
        <v>39993</v>
      </c>
      <c r="O28" s="168">
        <v>11000</v>
      </c>
    </row>
    <row r="29" spans="1:15" ht="30">
      <c r="A29" s="369"/>
      <c r="B29" s="361"/>
      <c r="C29" s="370"/>
      <c r="D29" s="361"/>
      <c r="E29" s="361"/>
      <c r="F29" s="164" t="s">
        <v>246</v>
      </c>
      <c r="G29" s="168">
        <v>80</v>
      </c>
      <c r="H29" s="168">
        <v>25000</v>
      </c>
      <c r="I29" s="168">
        <v>20000</v>
      </c>
      <c r="J29" s="168">
        <v>5000</v>
      </c>
      <c r="K29" s="164" t="s">
        <v>168</v>
      </c>
      <c r="L29" s="164" t="s">
        <v>169</v>
      </c>
      <c r="M29" s="168"/>
      <c r="N29" s="168"/>
      <c r="O29" s="168"/>
    </row>
    <row r="30" spans="1:15" ht="45">
      <c r="A30" s="178" t="s">
        <v>743</v>
      </c>
      <c r="B30" s="164" t="s">
        <v>431</v>
      </c>
      <c r="C30" s="164" t="s">
        <v>462</v>
      </c>
      <c r="D30" s="164"/>
      <c r="E30" s="164" t="s">
        <v>190</v>
      </c>
      <c r="F30" s="164" t="s">
        <v>191</v>
      </c>
      <c r="G30" s="168">
        <v>100</v>
      </c>
      <c r="H30" s="168">
        <v>10000</v>
      </c>
      <c r="I30" s="168">
        <v>10000</v>
      </c>
      <c r="J30" s="168"/>
      <c r="K30" s="164"/>
      <c r="L30" s="168"/>
      <c r="M30" s="168"/>
      <c r="N30" s="168"/>
      <c r="O30" s="168"/>
    </row>
    <row r="31" spans="1:15" ht="45">
      <c r="A31" s="178" t="s">
        <v>744</v>
      </c>
      <c r="B31" s="164" t="s">
        <v>174</v>
      </c>
      <c r="C31" s="164" t="s">
        <v>192</v>
      </c>
      <c r="D31" s="164" t="s">
        <v>193</v>
      </c>
      <c r="E31" s="164" t="s">
        <v>194</v>
      </c>
      <c r="F31" s="164" t="s">
        <v>195</v>
      </c>
      <c r="G31" s="168">
        <v>65</v>
      </c>
      <c r="H31" s="168">
        <v>12550</v>
      </c>
      <c r="I31" s="168">
        <v>8158</v>
      </c>
      <c r="J31" s="168">
        <v>4392</v>
      </c>
      <c r="K31" s="164" t="s">
        <v>196</v>
      </c>
      <c r="L31" s="164" t="s">
        <v>169</v>
      </c>
      <c r="M31" s="168"/>
      <c r="N31" s="168"/>
      <c r="O31" s="168"/>
    </row>
    <row r="32" spans="1:15" ht="47.25" customHeight="1">
      <c r="A32" s="360" t="s">
        <v>745</v>
      </c>
      <c r="B32" s="360" t="s">
        <v>861</v>
      </c>
      <c r="C32" s="360"/>
      <c r="D32" s="360"/>
      <c r="E32" s="360" t="s">
        <v>197</v>
      </c>
      <c r="F32" s="360" t="s">
        <v>198</v>
      </c>
      <c r="G32" s="358">
        <v>100</v>
      </c>
      <c r="H32" s="358">
        <v>591</v>
      </c>
      <c r="I32" s="358">
        <v>591</v>
      </c>
      <c r="J32" s="356"/>
      <c r="K32" s="360"/>
      <c r="L32" s="358">
        <v>591</v>
      </c>
      <c r="M32" s="356"/>
      <c r="N32" s="218">
        <v>39990</v>
      </c>
      <c r="O32" s="168">
        <v>236</v>
      </c>
    </row>
    <row r="33" spans="1:15" ht="47.25" customHeight="1">
      <c r="A33" s="361"/>
      <c r="B33" s="361"/>
      <c r="C33" s="361"/>
      <c r="D33" s="361"/>
      <c r="E33" s="361"/>
      <c r="F33" s="361"/>
      <c r="G33" s="359"/>
      <c r="H33" s="359"/>
      <c r="I33" s="359"/>
      <c r="J33" s="357"/>
      <c r="K33" s="361"/>
      <c r="L33" s="359"/>
      <c r="M33" s="357"/>
      <c r="N33" s="218" t="s">
        <v>848</v>
      </c>
      <c r="O33" s="168">
        <v>177</v>
      </c>
    </row>
    <row r="34" spans="1:15" ht="75">
      <c r="A34" s="178" t="s">
        <v>746</v>
      </c>
      <c r="B34" s="164" t="s">
        <v>207</v>
      </c>
      <c r="C34" s="164"/>
      <c r="D34" s="164" t="s">
        <v>208</v>
      </c>
      <c r="E34" s="229" t="s">
        <v>209</v>
      </c>
      <c r="F34" s="164" t="s">
        <v>210</v>
      </c>
      <c r="G34" s="168">
        <v>100</v>
      </c>
      <c r="H34" s="168">
        <v>1000</v>
      </c>
      <c r="I34" s="168">
        <v>1000</v>
      </c>
      <c r="J34" s="168">
        <v>0</v>
      </c>
      <c r="K34" s="179"/>
      <c r="L34" s="168">
        <v>1000</v>
      </c>
      <c r="M34" s="170" t="s">
        <v>211</v>
      </c>
      <c r="N34" s="170"/>
      <c r="O34" s="164"/>
    </row>
    <row r="35" spans="1:15" ht="15.75" customHeight="1">
      <c r="A35" s="362" t="s">
        <v>199</v>
      </c>
      <c r="B35" s="390"/>
      <c r="C35" s="390"/>
      <c r="D35" s="390"/>
      <c r="E35" s="390"/>
      <c r="F35" s="391"/>
      <c r="G35" s="168"/>
      <c r="H35" s="175">
        <f>SUM(H25:H34)</f>
        <v>160976</v>
      </c>
      <c r="I35" s="175">
        <f>SUM(I25:I34)</f>
        <v>134430</v>
      </c>
      <c r="J35" s="175">
        <f>SUM(J25:J34)</f>
        <v>26546</v>
      </c>
      <c r="K35" s="175"/>
      <c r="L35" s="175">
        <f>SUM(L25:L34)</f>
        <v>76591</v>
      </c>
      <c r="M35" s="175"/>
      <c r="N35" s="175"/>
      <c r="O35" s="175">
        <f>SUM(O25:O34)</f>
        <v>33813</v>
      </c>
    </row>
    <row r="36" spans="1:15" ht="15.75">
      <c r="A36" s="192"/>
      <c r="B36" s="192"/>
      <c r="C36" s="192"/>
      <c r="D36" s="192"/>
      <c r="E36" s="85"/>
      <c r="F36" s="85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5.75">
      <c r="A37" s="364" t="s">
        <v>179</v>
      </c>
      <c r="B37" s="364"/>
      <c r="C37" s="364"/>
      <c r="D37" s="364"/>
      <c r="E37" s="364"/>
      <c r="F37" s="364"/>
      <c r="G37" s="364"/>
      <c r="H37" s="90"/>
      <c r="I37" s="90"/>
      <c r="J37" s="90"/>
      <c r="K37" s="90"/>
      <c r="L37" s="90"/>
      <c r="M37" s="90"/>
      <c r="N37" s="90"/>
      <c r="O37" s="90"/>
    </row>
    <row r="38" spans="1:15" ht="45">
      <c r="A38" s="178" t="s">
        <v>747</v>
      </c>
      <c r="B38" s="164" t="s">
        <v>180</v>
      </c>
      <c r="C38" s="306"/>
      <c r="D38" s="306"/>
      <c r="E38" s="37"/>
      <c r="F38" s="164" t="s">
        <v>182</v>
      </c>
      <c r="G38" s="168">
        <v>90</v>
      </c>
      <c r="H38" s="168">
        <v>540</v>
      </c>
      <c r="I38" s="168">
        <v>486</v>
      </c>
      <c r="J38" s="168">
        <v>54</v>
      </c>
      <c r="K38" s="175"/>
      <c r="L38" s="394" t="s">
        <v>187</v>
      </c>
      <c r="M38" s="175"/>
      <c r="N38" s="175"/>
      <c r="O38" s="175"/>
    </row>
    <row r="39" spans="1:15" ht="90">
      <c r="A39" s="178" t="s">
        <v>748</v>
      </c>
      <c r="B39" s="164" t="s">
        <v>181</v>
      </c>
      <c r="C39" s="306"/>
      <c r="D39" s="164">
        <v>9100093</v>
      </c>
      <c r="E39" s="164" t="s">
        <v>183</v>
      </c>
      <c r="F39" s="164" t="s">
        <v>184</v>
      </c>
      <c r="G39" s="168"/>
      <c r="H39" s="168">
        <v>298</v>
      </c>
      <c r="I39" s="168">
        <v>210</v>
      </c>
      <c r="J39" s="168">
        <v>88</v>
      </c>
      <c r="K39" s="175"/>
      <c r="L39" s="175"/>
      <c r="M39" s="175"/>
      <c r="N39" s="175"/>
      <c r="O39" s="175"/>
    </row>
    <row r="40" spans="1:15" ht="15.75">
      <c r="A40" s="363" t="s">
        <v>185</v>
      </c>
      <c r="B40" s="363"/>
      <c r="C40" s="363"/>
      <c r="D40" s="363"/>
      <c r="E40" s="363"/>
      <c r="F40" s="363"/>
      <c r="G40" s="175"/>
      <c r="H40" s="175">
        <f>SUM(H38:H39)</f>
        <v>838</v>
      </c>
      <c r="I40" s="175">
        <f>SUM(I38:I39)</f>
        <v>696</v>
      </c>
      <c r="J40" s="175">
        <f>SUM(J38:J39)</f>
        <v>142</v>
      </c>
      <c r="K40" s="175"/>
      <c r="L40" s="175">
        <f>SUM(L38:L39)</f>
        <v>0</v>
      </c>
      <c r="M40" s="175"/>
      <c r="N40" s="175"/>
      <c r="O40" s="175">
        <f>SUM(O38:O39)</f>
        <v>0</v>
      </c>
    </row>
    <row r="41" spans="1:15" ht="15.75">
      <c r="A41" s="192"/>
      <c r="B41" s="192"/>
      <c r="C41" s="192"/>
      <c r="D41" s="192"/>
      <c r="E41" s="85"/>
      <c r="F41" s="85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5.75">
      <c r="A42" s="364" t="s">
        <v>888</v>
      </c>
      <c r="B42" s="364"/>
      <c r="C42" s="364"/>
      <c r="D42" s="364"/>
      <c r="E42" s="364"/>
      <c r="F42" s="364"/>
      <c r="G42" s="47"/>
      <c r="H42" s="47"/>
      <c r="I42" s="47"/>
      <c r="J42" s="47"/>
      <c r="K42" s="177"/>
      <c r="L42" s="46"/>
      <c r="M42" s="14"/>
      <c r="N42" s="14"/>
      <c r="O42" s="14"/>
    </row>
    <row r="43" spans="1:15" ht="15.75">
      <c r="A43" s="192"/>
      <c r="B43" s="192"/>
      <c r="C43" s="192"/>
      <c r="D43" s="192"/>
      <c r="E43" s="192"/>
      <c r="F43" s="282"/>
      <c r="G43" s="47"/>
      <c r="H43" s="47"/>
      <c r="I43" s="47"/>
      <c r="J43" s="47"/>
      <c r="K43" s="177"/>
      <c r="L43" s="46"/>
      <c r="M43" s="14"/>
      <c r="N43" s="14"/>
      <c r="O43" s="14"/>
    </row>
    <row r="44" spans="1:15" ht="15.75">
      <c r="A44" s="364" t="s">
        <v>894</v>
      </c>
      <c r="B44" s="364"/>
      <c r="C44" s="364"/>
      <c r="D44" s="364"/>
      <c r="E44" s="192"/>
      <c r="F44" s="192"/>
      <c r="G44" s="47"/>
      <c r="H44" s="47"/>
      <c r="I44" s="47"/>
      <c r="J44" s="47"/>
      <c r="K44" s="177"/>
      <c r="L44" s="46"/>
      <c r="M44" s="14"/>
      <c r="N44" s="14"/>
      <c r="O44" s="14"/>
    </row>
    <row r="45" spans="1:15" ht="75">
      <c r="A45" s="178" t="s">
        <v>749</v>
      </c>
      <c r="B45" s="164" t="s">
        <v>431</v>
      </c>
      <c r="C45" s="146"/>
      <c r="D45" s="164" t="s">
        <v>892</v>
      </c>
      <c r="E45" s="164" t="s">
        <v>889</v>
      </c>
      <c r="F45" s="164" t="s">
        <v>890</v>
      </c>
      <c r="G45" s="168">
        <v>65</v>
      </c>
      <c r="H45" s="168">
        <v>7639</v>
      </c>
      <c r="I45" s="168">
        <v>4950</v>
      </c>
      <c r="J45" s="168">
        <v>2689</v>
      </c>
      <c r="K45" s="179" t="s">
        <v>891</v>
      </c>
      <c r="L45" s="168">
        <v>3465</v>
      </c>
      <c r="M45" s="164" t="s">
        <v>892</v>
      </c>
      <c r="N45" s="244">
        <v>40025</v>
      </c>
      <c r="O45" s="168">
        <v>3242</v>
      </c>
    </row>
    <row r="46" spans="1:15" ht="15.75">
      <c r="A46" s="219"/>
      <c r="B46" s="220"/>
      <c r="C46" s="221"/>
      <c r="D46" s="220"/>
      <c r="E46" s="220"/>
      <c r="F46" s="220"/>
      <c r="G46" s="222"/>
      <c r="H46" s="222"/>
      <c r="I46" s="222"/>
      <c r="J46" s="222"/>
      <c r="K46" s="223"/>
      <c r="L46" s="222"/>
      <c r="M46" s="224"/>
      <c r="N46" s="224"/>
      <c r="O46" s="220"/>
    </row>
    <row r="47" spans="1:15" ht="15.75">
      <c r="A47" s="365" t="s">
        <v>163</v>
      </c>
      <c r="B47" s="365"/>
      <c r="C47" s="365"/>
      <c r="D47" s="365"/>
      <c r="E47" s="225"/>
      <c r="F47" s="225"/>
      <c r="G47" s="226"/>
      <c r="H47" s="226"/>
      <c r="I47" s="226"/>
      <c r="J47" s="226"/>
      <c r="K47" s="227"/>
      <c r="L47" s="226"/>
      <c r="M47" s="228"/>
      <c r="N47" s="228"/>
      <c r="O47" s="225"/>
    </row>
    <row r="48" spans="1:15" ht="60">
      <c r="A48" s="178" t="s">
        <v>638</v>
      </c>
      <c r="B48" s="164" t="s">
        <v>200</v>
      </c>
      <c r="C48" s="164"/>
      <c r="D48" s="164"/>
      <c r="E48" s="164" t="s">
        <v>201</v>
      </c>
      <c r="F48" s="164" t="s">
        <v>202</v>
      </c>
      <c r="G48" s="168">
        <v>100</v>
      </c>
      <c r="H48" s="168">
        <v>2140</v>
      </c>
      <c r="I48" s="168">
        <v>2140</v>
      </c>
      <c r="J48" s="168">
        <f>H48-I48</f>
        <v>0</v>
      </c>
      <c r="K48" s="179"/>
      <c r="L48" s="168">
        <v>3190</v>
      </c>
      <c r="M48" s="179"/>
      <c r="N48" s="244" t="s">
        <v>370</v>
      </c>
      <c r="O48" s="168">
        <v>3190</v>
      </c>
    </row>
    <row r="49" spans="1:15" ht="45">
      <c r="A49" s="178" t="s">
        <v>639</v>
      </c>
      <c r="B49" s="164" t="s">
        <v>203</v>
      </c>
      <c r="C49" s="164"/>
      <c r="D49" s="164">
        <v>1033</v>
      </c>
      <c r="E49" s="164" t="s">
        <v>205</v>
      </c>
      <c r="F49" s="164" t="s">
        <v>206</v>
      </c>
      <c r="G49" s="168">
        <v>100</v>
      </c>
      <c r="H49" s="168">
        <v>1067</v>
      </c>
      <c r="I49" s="168">
        <v>1067</v>
      </c>
      <c r="J49" s="168">
        <f>H49-I49</f>
        <v>0</v>
      </c>
      <c r="K49" s="179"/>
      <c r="L49" s="168">
        <v>300</v>
      </c>
      <c r="M49" s="170" t="s">
        <v>334</v>
      </c>
      <c r="N49" s="308">
        <v>40036</v>
      </c>
      <c r="O49" s="307">
        <v>300</v>
      </c>
    </row>
    <row r="50" spans="1:15" ht="60">
      <c r="A50" s="178" t="s">
        <v>640</v>
      </c>
      <c r="B50" s="164" t="s">
        <v>464</v>
      </c>
      <c r="C50" s="164"/>
      <c r="D50" s="164" t="s">
        <v>465</v>
      </c>
      <c r="E50" s="164" t="s">
        <v>466</v>
      </c>
      <c r="F50" s="164" t="s">
        <v>467</v>
      </c>
      <c r="G50" s="168">
        <v>50</v>
      </c>
      <c r="H50" s="168">
        <v>6670</v>
      </c>
      <c r="I50" s="168">
        <v>3335</v>
      </c>
      <c r="J50" s="168">
        <f>H50-I50</f>
        <v>3335</v>
      </c>
      <c r="K50" s="179"/>
      <c r="L50" s="168">
        <v>3335</v>
      </c>
      <c r="M50" s="170" t="s">
        <v>465</v>
      </c>
      <c r="N50" s="170"/>
      <c r="O50" s="164"/>
    </row>
    <row r="52" spans="1:15" ht="15.75" customHeight="1">
      <c r="A52" s="362" t="s">
        <v>212</v>
      </c>
      <c r="B52" s="390"/>
      <c r="C52" s="390"/>
      <c r="D52" s="390"/>
      <c r="E52" s="390"/>
      <c r="F52" s="391"/>
      <c r="G52" s="168"/>
      <c r="H52" s="175">
        <f>SUM(H48:H51)</f>
        <v>9877</v>
      </c>
      <c r="I52" s="175">
        <f>SUM(I48:I51)</f>
        <v>6542</v>
      </c>
      <c r="J52" s="175">
        <f>SUM(J48:J51)</f>
        <v>3335</v>
      </c>
      <c r="K52" s="175"/>
      <c r="L52" s="175">
        <f>SUM(L48:L51)</f>
        <v>6825</v>
      </c>
      <c r="M52" s="175"/>
      <c r="N52" s="175"/>
      <c r="O52" s="175">
        <f>SUM(O48:O51)</f>
        <v>3490</v>
      </c>
    </row>
    <row r="53" spans="1:12" ht="15.75">
      <c r="A53" s="130"/>
      <c r="B53" s="180"/>
      <c r="C53" s="14"/>
      <c r="D53" s="14"/>
      <c r="E53" s="130"/>
      <c r="F53" s="130"/>
      <c r="G53" s="46"/>
      <c r="H53" s="46"/>
      <c r="I53" s="46"/>
      <c r="J53" s="46"/>
      <c r="K53" s="134"/>
      <c r="L53" s="46"/>
    </row>
    <row r="54" spans="1:15" ht="15.75">
      <c r="A54" s="145" t="s">
        <v>401</v>
      </c>
      <c r="B54" s="145"/>
      <c r="C54" s="145"/>
      <c r="D54" s="145"/>
      <c r="E54" s="145"/>
      <c r="F54" s="145"/>
      <c r="G54" s="175"/>
      <c r="H54" s="175">
        <f>H22+H35+H45+H52+H40</f>
        <v>894987</v>
      </c>
      <c r="I54" s="175">
        <f aca="true" t="shared" si="0" ref="I54:O54">I22+I35+I45+I52+I40</f>
        <v>667002.8</v>
      </c>
      <c r="J54" s="175">
        <f t="shared" si="0"/>
        <v>227984.2</v>
      </c>
      <c r="K54" s="175"/>
      <c r="L54" s="175">
        <f t="shared" si="0"/>
        <v>117373</v>
      </c>
      <c r="M54" s="175"/>
      <c r="N54" s="175"/>
      <c r="O54" s="175">
        <f t="shared" si="0"/>
        <v>59077</v>
      </c>
    </row>
    <row r="55" spans="1:10" ht="15.75">
      <c r="A55" s="14"/>
      <c r="B55" s="14"/>
      <c r="C55" s="14"/>
      <c r="D55" s="14"/>
      <c r="E55" s="14"/>
      <c r="F55" s="14"/>
      <c r="G55" s="46"/>
      <c r="H55" s="46"/>
      <c r="I55" s="46"/>
      <c r="J55" s="46"/>
    </row>
    <row r="56" spans="1:10" ht="15.75">
      <c r="A56" s="14"/>
      <c r="B56" s="14"/>
      <c r="C56" s="14"/>
      <c r="D56" s="14"/>
      <c r="E56" s="14"/>
      <c r="F56" s="14"/>
      <c r="G56" s="46"/>
      <c r="H56" s="46"/>
      <c r="I56" s="46"/>
      <c r="J56" s="46"/>
    </row>
    <row r="57" spans="1:10" ht="15.75">
      <c r="A57" s="14"/>
      <c r="B57" s="14"/>
      <c r="C57" s="14"/>
      <c r="D57" s="14"/>
      <c r="E57" s="14"/>
      <c r="F57" s="14"/>
      <c r="G57" s="46"/>
      <c r="H57" s="46"/>
      <c r="I57" s="46"/>
      <c r="J57" s="46"/>
    </row>
    <row r="58" spans="1:10" ht="15.75">
      <c r="A58" s="14"/>
      <c r="B58" s="14"/>
      <c r="C58" s="14"/>
      <c r="D58" s="14"/>
      <c r="E58" s="14"/>
      <c r="F58" s="14"/>
      <c r="G58" s="46"/>
      <c r="H58" s="46"/>
      <c r="I58" s="46"/>
      <c r="J58" s="46"/>
    </row>
    <row r="59" spans="1:10" ht="15.75">
      <c r="A59" s="14"/>
      <c r="B59" s="14"/>
      <c r="C59" s="14"/>
      <c r="D59" s="14"/>
      <c r="E59" s="14"/>
      <c r="F59" s="14"/>
      <c r="G59" s="46"/>
      <c r="H59" s="46"/>
      <c r="I59" s="46"/>
      <c r="J59" s="46"/>
    </row>
    <row r="60" spans="1:10" ht="15.75">
      <c r="A60" s="14"/>
      <c r="B60" s="14"/>
      <c r="C60" s="14"/>
      <c r="D60" s="14"/>
      <c r="E60" s="14"/>
      <c r="F60" s="14"/>
      <c r="G60" s="46"/>
      <c r="H60" s="46"/>
      <c r="I60" s="46"/>
      <c r="J60" s="46"/>
    </row>
    <row r="61" spans="1:10" ht="15.75">
      <c r="A61" s="14"/>
      <c r="B61" s="14"/>
      <c r="C61" s="14"/>
      <c r="D61" s="14"/>
      <c r="E61" s="14"/>
      <c r="F61" s="14"/>
      <c r="G61" s="46"/>
      <c r="H61" s="46"/>
      <c r="I61" s="46"/>
      <c r="J61" s="46"/>
    </row>
    <row r="62" spans="1:10" ht="15.75">
      <c r="A62" s="14"/>
      <c r="B62" s="14"/>
      <c r="C62" s="14"/>
      <c r="D62" s="14"/>
      <c r="E62" s="14"/>
      <c r="F62" s="14"/>
      <c r="G62" s="46"/>
      <c r="H62" s="46"/>
      <c r="I62" s="46"/>
      <c r="J62" s="46"/>
    </row>
    <row r="63" spans="1:10" ht="15.75">
      <c r="A63" s="14"/>
      <c r="B63" s="14"/>
      <c r="C63" s="14"/>
      <c r="D63" s="14"/>
      <c r="E63" s="14"/>
      <c r="F63" s="14"/>
      <c r="G63" s="46"/>
      <c r="H63" s="46"/>
      <c r="I63" s="46"/>
      <c r="J63" s="46"/>
    </row>
    <row r="64" spans="1:10" ht="15.75">
      <c r="A64" s="14"/>
      <c r="B64" s="14"/>
      <c r="C64" s="14"/>
      <c r="D64" s="14"/>
      <c r="E64" s="14"/>
      <c r="F64" s="14"/>
      <c r="G64" s="46"/>
      <c r="H64" s="46"/>
      <c r="I64" s="46"/>
      <c r="J64" s="46"/>
    </row>
    <row r="65" spans="2:10" ht="15.75">
      <c r="B65" s="14"/>
      <c r="C65" s="14"/>
      <c r="D65" s="14"/>
      <c r="E65" s="14"/>
      <c r="F65" s="14"/>
      <c r="G65" s="14"/>
      <c r="H65" s="14"/>
      <c r="I65" s="14"/>
      <c r="J65" s="14"/>
    </row>
  </sheetData>
  <mergeCells count="58">
    <mergeCell ref="A40:F40"/>
    <mergeCell ref="A22:F22"/>
    <mergeCell ref="A35:F35"/>
    <mergeCell ref="M6:M7"/>
    <mergeCell ref="N6:N7"/>
    <mergeCell ref="A14:D14"/>
    <mergeCell ref="D17:D18"/>
    <mergeCell ref="E17:E18"/>
    <mergeCell ref="K17:K18"/>
    <mergeCell ref="L17:L18"/>
    <mergeCell ref="M17:M18"/>
    <mergeCell ref="N17:N18"/>
    <mergeCell ref="A17:A18"/>
    <mergeCell ref="I6:I7"/>
    <mergeCell ref="J6:J7"/>
    <mergeCell ref="K6:K7"/>
    <mergeCell ref="L6:L7"/>
    <mergeCell ref="A1:C1"/>
    <mergeCell ref="D1:F1"/>
    <mergeCell ref="G1:I1"/>
    <mergeCell ref="J1:O1"/>
    <mergeCell ref="A2:O2"/>
    <mergeCell ref="A3:O3"/>
    <mergeCell ref="A4:O4"/>
    <mergeCell ref="O6:O7"/>
    <mergeCell ref="A6:A7"/>
    <mergeCell ref="B6:B7"/>
    <mergeCell ref="C6:C7"/>
    <mergeCell ref="D6:F6"/>
    <mergeCell ref="G6:G7"/>
    <mergeCell ref="H6:H7"/>
    <mergeCell ref="O17:O18"/>
    <mergeCell ref="A24:D24"/>
    <mergeCell ref="A28:A29"/>
    <mergeCell ref="B28:B29"/>
    <mergeCell ref="C28:C29"/>
    <mergeCell ref="D28:D29"/>
    <mergeCell ref="E28:E29"/>
    <mergeCell ref="B17:B18"/>
    <mergeCell ref="C17:C18"/>
    <mergeCell ref="A42:F42"/>
    <mergeCell ref="A44:D44"/>
    <mergeCell ref="A47:D47"/>
    <mergeCell ref="A37:G37"/>
    <mergeCell ref="A52:F52"/>
    <mergeCell ref="A32:A33"/>
    <mergeCell ref="B32:B33"/>
    <mergeCell ref="C32:C33"/>
    <mergeCell ref="D32:D33"/>
    <mergeCell ref="E32:E33"/>
    <mergeCell ref="F32:F33"/>
    <mergeCell ref="G32:G33"/>
    <mergeCell ref="H32:H33"/>
    <mergeCell ref="M32:M33"/>
    <mergeCell ref="I32:I33"/>
    <mergeCell ref="J32:J33"/>
    <mergeCell ref="K32:K33"/>
    <mergeCell ref="L32:L3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C20"/>
  <sheetViews>
    <sheetView workbookViewId="0" topLeftCell="A1">
      <selection activeCell="B21" sqref="B21"/>
    </sheetView>
  </sheetViews>
  <sheetFormatPr defaultColWidth="9.140625" defaultRowHeight="12.75"/>
  <cols>
    <col min="1" max="1" width="24.00390625" style="60" customWidth="1"/>
    <col min="2" max="4" width="7.57421875" style="60" customWidth="1"/>
    <col min="5" max="5" width="6.140625" style="60" bestFit="1" customWidth="1"/>
    <col min="6" max="6" width="6.57421875" style="60" customWidth="1"/>
    <col min="7" max="7" width="7.00390625" style="60" customWidth="1"/>
    <col min="8" max="8" width="5.140625" style="60" bestFit="1" customWidth="1"/>
    <col min="9" max="9" width="6.421875" style="60" customWidth="1"/>
    <col min="10" max="10" width="6.8515625" style="60" customWidth="1"/>
    <col min="11" max="11" width="6.140625" style="60" customWidth="1"/>
    <col min="12" max="14" width="7.57421875" style="60" customWidth="1"/>
    <col min="15" max="15" width="6.57421875" style="60" customWidth="1"/>
    <col min="16" max="16" width="7.140625" style="60" customWidth="1"/>
    <col min="17" max="17" width="5.421875" style="60" customWidth="1"/>
    <col min="18" max="18" width="6.57421875" style="60" customWidth="1"/>
    <col min="19" max="19" width="6.7109375" style="60" customWidth="1"/>
    <col min="20" max="20" width="5.28125" style="60" customWidth="1"/>
    <col min="21" max="21" width="6.57421875" style="60" customWidth="1"/>
    <col min="22" max="22" width="7.57421875" style="60" customWidth="1"/>
    <col min="23" max="23" width="6.140625" style="60" bestFit="1" customWidth="1"/>
    <col min="24" max="24" width="6.8515625" style="60" customWidth="1"/>
    <col min="25" max="28" width="7.57421875" style="60" customWidth="1"/>
    <col min="29" max="29" width="12.7109375" style="60" customWidth="1"/>
    <col min="30" max="16384" width="10.28125" style="60" customWidth="1"/>
  </cols>
  <sheetData>
    <row r="1" spans="17:28" ht="15.75">
      <c r="Q1" s="292" t="s">
        <v>652</v>
      </c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</row>
    <row r="2" spans="1:28" ht="15.75">
      <c r="A2" s="293" t="s">
        <v>402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28" s="62" customFormat="1" ht="15.75">
      <c r="A3" s="293" t="s">
        <v>629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28" s="62" customFormat="1" ht="15.75">
      <c r="A4" s="293" t="s">
        <v>666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</row>
    <row r="5" spans="1:29" s="63" customFormat="1" ht="15.75">
      <c r="A5" s="293" t="s">
        <v>932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61"/>
    </row>
    <row r="6" spans="1:16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28" s="65" customFormat="1" ht="40.5" customHeight="1">
      <c r="A7" s="294" t="s">
        <v>933</v>
      </c>
      <c r="B7" s="298" t="s">
        <v>929</v>
      </c>
      <c r="C7" s="299"/>
      <c r="D7" s="300"/>
      <c r="E7" s="298" t="s">
        <v>949</v>
      </c>
      <c r="F7" s="299"/>
      <c r="G7" s="300"/>
      <c r="H7" s="298" t="s">
        <v>923</v>
      </c>
      <c r="I7" s="299"/>
      <c r="J7" s="300"/>
      <c r="K7" s="298" t="s">
        <v>291</v>
      </c>
      <c r="L7" s="299"/>
      <c r="M7" s="300"/>
      <c r="N7" s="298" t="s">
        <v>471</v>
      </c>
      <c r="O7" s="299"/>
      <c r="P7" s="300"/>
      <c r="Q7" s="304" t="s">
        <v>471</v>
      </c>
      <c r="R7" s="305"/>
      <c r="S7" s="305"/>
      <c r="T7" s="305"/>
      <c r="U7" s="305"/>
      <c r="V7" s="291"/>
      <c r="W7" s="298" t="s">
        <v>930</v>
      </c>
      <c r="X7" s="299"/>
      <c r="Y7" s="300"/>
      <c r="Z7" s="298" t="s">
        <v>404</v>
      </c>
      <c r="AA7" s="299"/>
      <c r="AB7" s="300"/>
    </row>
    <row r="8" spans="1:28" s="65" customFormat="1" ht="12.75">
      <c r="A8" s="294"/>
      <c r="B8" s="301"/>
      <c r="C8" s="302"/>
      <c r="D8" s="303"/>
      <c r="E8" s="301"/>
      <c r="F8" s="302"/>
      <c r="G8" s="303"/>
      <c r="H8" s="301"/>
      <c r="I8" s="302"/>
      <c r="J8" s="303"/>
      <c r="K8" s="301"/>
      <c r="L8" s="302"/>
      <c r="M8" s="303"/>
      <c r="N8" s="301"/>
      <c r="O8" s="302"/>
      <c r="P8" s="303"/>
      <c r="Q8" s="304" t="s">
        <v>658</v>
      </c>
      <c r="R8" s="305"/>
      <c r="S8" s="291"/>
      <c r="T8" s="304" t="s">
        <v>436</v>
      </c>
      <c r="U8" s="305"/>
      <c r="V8" s="291"/>
      <c r="W8" s="301"/>
      <c r="X8" s="302"/>
      <c r="Y8" s="303"/>
      <c r="Z8" s="301"/>
      <c r="AA8" s="302"/>
      <c r="AB8" s="303"/>
    </row>
    <row r="9" spans="1:28" s="65" customFormat="1" ht="36.75" customHeight="1">
      <c r="A9" s="294"/>
      <c r="B9" s="194" t="s">
        <v>74</v>
      </c>
      <c r="C9" s="194" t="s">
        <v>75</v>
      </c>
      <c r="D9" s="194" t="s">
        <v>630</v>
      </c>
      <c r="E9" s="194" t="s">
        <v>74</v>
      </c>
      <c r="F9" s="194" t="s">
        <v>75</v>
      </c>
      <c r="G9" s="194" t="s">
        <v>630</v>
      </c>
      <c r="H9" s="194" t="s">
        <v>74</v>
      </c>
      <c r="I9" s="194" t="s">
        <v>75</v>
      </c>
      <c r="J9" s="194" t="s">
        <v>630</v>
      </c>
      <c r="K9" s="194" t="s">
        <v>74</v>
      </c>
      <c r="L9" s="194" t="s">
        <v>75</v>
      </c>
      <c r="M9" s="194" t="s">
        <v>630</v>
      </c>
      <c r="N9" s="194" t="s">
        <v>74</v>
      </c>
      <c r="O9" s="194" t="s">
        <v>75</v>
      </c>
      <c r="P9" s="194" t="s">
        <v>630</v>
      </c>
      <c r="Q9" s="194" t="s">
        <v>74</v>
      </c>
      <c r="R9" s="194" t="s">
        <v>75</v>
      </c>
      <c r="S9" s="194" t="s">
        <v>630</v>
      </c>
      <c r="T9" s="194" t="s">
        <v>74</v>
      </c>
      <c r="U9" s="194" t="s">
        <v>75</v>
      </c>
      <c r="V9" s="194" t="s">
        <v>630</v>
      </c>
      <c r="W9" s="194" t="s">
        <v>74</v>
      </c>
      <c r="X9" s="194" t="s">
        <v>75</v>
      </c>
      <c r="Y9" s="194" t="s">
        <v>630</v>
      </c>
      <c r="Z9" s="194" t="s">
        <v>74</v>
      </c>
      <c r="AA9" s="194" t="s">
        <v>75</v>
      </c>
      <c r="AB9" s="194" t="s">
        <v>630</v>
      </c>
    </row>
    <row r="10" spans="1:26" s="65" customFormat="1" ht="16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8" ht="24.75" customHeight="1">
      <c r="A11" s="75" t="s">
        <v>76</v>
      </c>
      <c r="B11" s="72">
        <v>27670</v>
      </c>
      <c r="C11" s="72">
        <v>27670</v>
      </c>
      <c r="D11" s="72">
        <v>3684</v>
      </c>
      <c r="E11" s="72">
        <v>1300</v>
      </c>
      <c r="F11" s="72">
        <v>1300</v>
      </c>
      <c r="G11" s="72">
        <v>945</v>
      </c>
      <c r="H11" s="72">
        <v>300</v>
      </c>
      <c r="I11" s="72">
        <v>300</v>
      </c>
      <c r="J11" s="72">
        <v>471</v>
      </c>
      <c r="K11" s="72">
        <v>0</v>
      </c>
      <c r="L11" s="72">
        <v>17699</v>
      </c>
      <c r="M11" s="72">
        <v>17699</v>
      </c>
      <c r="N11" s="72">
        <v>14483</v>
      </c>
      <c r="O11" s="72"/>
      <c r="P11" s="72"/>
      <c r="Q11" s="72">
        <v>0</v>
      </c>
      <c r="R11" s="72">
        <v>7784</v>
      </c>
      <c r="S11" s="72">
        <v>2724</v>
      </c>
      <c r="T11" s="72">
        <v>0</v>
      </c>
      <c r="U11" s="72">
        <v>2980</v>
      </c>
      <c r="V11" s="72">
        <v>2300</v>
      </c>
      <c r="W11" s="72">
        <v>3686</v>
      </c>
      <c r="X11" s="72">
        <v>3686</v>
      </c>
      <c r="Y11" s="72">
        <v>3010</v>
      </c>
      <c r="Z11" s="72">
        <f>B11+E11+H11+N11+Q11+W11+K11+T11</f>
        <v>47439</v>
      </c>
      <c r="AA11" s="72">
        <f aca="true" t="shared" si="0" ref="AA11:AB19">C11+F11+I11+O11+R11+X11+L11+U11</f>
        <v>61419</v>
      </c>
      <c r="AB11" s="72">
        <f t="shared" si="0"/>
        <v>30833</v>
      </c>
    </row>
    <row r="12" spans="1:28" ht="24.75" customHeight="1">
      <c r="A12" s="70" t="s">
        <v>925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>
        <f aca="true" t="shared" si="1" ref="Z12:Z19">B12+E12+H12+N12+Q12+W12+K12+T12</f>
        <v>0</v>
      </c>
      <c r="AA12" s="72">
        <f t="shared" si="0"/>
        <v>0</v>
      </c>
      <c r="AB12" s="72">
        <f t="shared" si="0"/>
        <v>0</v>
      </c>
    </row>
    <row r="13" spans="1:28" ht="24.75" customHeight="1">
      <c r="A13" s="70" t="s">
        <v>926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>
        <f t="shared" si="1"/>
        <v>0</v>
      </c>
      <c r="AA13" s="72">
        <f t="shared" si="0"/>
        <v>0</v>
      </c>
      <c r="AB13" s="72">
        <f t="shared" si="0"/>
        <v>0</v>
      </c>
    </row>
    <row r="14" spans="1:28" ht="24.75" customHeight="1">
      <c r="A14" s="70" t="s">
        <v>927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2">
        <f t="shared" si="1"/>
        <v>0</v>
      </c>
      <c r="AA14" s="72">
        <f t="shared" si="0"/>
        <v>0</v>
      </c>
      <c r="AB14" s="72">
        <f t="shared" si="0"/>
        <v>0</v>
      </c>
    </row>
    <row r="15" spans="1:28" ht="24.75" customHeight="1">
      <c r="A15" s="70" t="s">
        <v>928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2">
        <f t="shared" si="1"/>
        <v>0</v>
      </c>
      <c r="AA15" s="72">
        <f t="shared" si="0"/>
        <v>0</v>
      </c>
      <c r="AB15" s="72">
        <f t="shared" si="0"/>
        <v>0</v>
      </c>
    </row>
    <row r="16" spans="1:28" ht="24.75" customHeight="1">
      <c r="A16" s="70" t="s">
        <v>470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>
        <f t="shared" si="1"/>
        <v>0</v>
      </c>
      <c r="AA16" s="72">
        <f t="shared" si="0"/>
        <v>0</v>
      </c>
      <c r="AB16" s="72">
        <f t="shared" si="0"/>
        <v>0</v>
      </c>
    </row>
    <row r="17" spans="1:28" ht="24.75" customHeight="1">
      <c r="A17" s="73" t="s">
        <v>957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>
        <f t="shared" si="1"/>
        <v>0</v>
      </c>
      <c r="AA17" s="72">
        <f t="shared" si="0"/>
        <v>0</v>
      </c>
      <c r="AB17" s="72">
        <f t="shared" si="0"/>
        <v>0</v>
      </c>
    </row>
    <row r="18" spans="1:28" s="63" customFormat="1" ht="31.5">
      <c r="A18" s="285" t="s">
        <v>790</v>
      </c>
      <c r="B18" s="74">
        <f aca="true" t="shared" si="2" ref="B18:Y18">SUM(B12:B17)</f>
        <v>0</v>
      </c>
      <c r="C18" s="74">
        <f t="shared" si="2"/>
        <v>0</v>
      </c>
      <c r="D18" s="74">
        <f t="shared" si="2"/>
        <v>0</v>
      </c>
      <c r="E18" s="74">
        <f t="shared" si="2"/>
        <v>0</v>
      </c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  <c r="R18" s="74">
        <f t="shared" si="2"/>
        <v>0</v>
      </c>
      <c r="S18" s="74">
        <f t="shared" si="2"/>
        <v>0</v>
      </c>
      <c r="T18" s="74">
        <f t="shared" si="2"/>
        <v>0</v>
      </c>
      <c r="U18" s="74">
        <f t="shared" si="2"/>
        <v>0</v>
      </c>
      <c r="V18" s="74">
        <f t="shared" si="2"/>
        <v>0</v>
      </c>
      <c r="W18" s="74">
        <f t="shared" si="2"/>
        <v>0</v>
      </c>
      <c r="X18" s="74">
        <f t="shared" si="2"/>
        <v>0</v>
      </c>
      <c r="Y18" s="74">
        <f t="shared" si="2"/>
        <v>0</v>
      </c>
      <c r="Z18" s="72">
        <f t="shared" si="1"/>
        <v>0</v>
      </c>
      <c r="AA18" s="72">
        <f t="shared" si="0"/>
        <v>0</v>
      </c>
      <c r="AB18" s="72">
        <f t="shared" si="0"/>
        <v>0</v>
      </c>
    </row>
    <row r="19" spans="1:28" ht="24.75" customHeight="1">
      <c r="A19" s="75" t="s">
        <v>401</v>
      </c>
      <c r="B19" s="72">
        <f aca="true" t="shared" si="3" ref="B19:Y19">B11+B18</f>
        <v>27670</v>
      </c>
      <c r="C19" s="72">
        <f t="shared" si="3"/>
        <v>27670</v>
      </c>
      <c r="D19" s="72">
        <f t="shared" si="3"/>
        <v>3684</v>
      </c>
      <c r="E19" s="72">
        <f t="shared" si="3"/>
        <v>1300</v>
      </c>
      <c r="F19" s="72">
        <f t="shared" si="3"/>
        <v>1300</v>
      </c>
      <c r="G19" s="72">
        <f t="shared" si="3"/>
        <v>945</v>
      </c>
      <c r="H19" s="72">
        <f t="shared" si="3"/>
        <v>300</v>
      </c>
      <c r="I19" s="72">
        <f t="shared" si="3"/>
        <v>300</v>
      </c>
      <c r="J19" s="72">
        <f t="shared" si="3"/>
        <v>471</v>
      </c>
      <c r="K19" s="72">
        <f t="shared" si="3"/>
        <v>0</v>
      </c>
      <c r="L19" s="72">
        <f t="shared" si="3"/>
        <v>17699</v>
      </c>
      <c r="M19" s="72">
        <f t="shared" si="3"/>
        <v>17699</v>
      </c>
      <c r="N19" s="72">
        <f t="shared" si="3"/>
        <v>14483</v>
      </c>
      <c r="O19" s="72">
        <f t="shared" si="3"/>
        <v>0</v>
      </c>
      <c r="P19" s="72">
        <f t="shared" si="3"/>
        <v>0</v>
      </c>
      <c r="Q19" s="72">
        <f t="shared" si="3"/>
        <v>0</v>
      </c>
      <c r="R19" s="72">
        <f t="shared" si="3"/>
        <v>7784</v>
      </c>
      <c r="S19" s="72">
        <f t="shared" si="3"/>
        <v>2724</v>
      </c>
      <c r="T19" s="72">
        <f t="shared" si="3"/>
        <v>0</v>
      </c>
      <c r="U19" s="72">
        <f t="shared" si="3"/>
        <v>2980</v>
      </c>
      <c r="V19" s="72">
        <f t="shared" si="3"/>
        <v>2300</v>
      </c>
      <c r="W19" s="72">
        <f t="shared" si="3"/>
        <v>3686</v>
      </c>
      <c r="X19" s="72">
        <f t="shared" si="3"/>
        <v>3686</v>
      </c>
      <c r="Y19" s="72">
        <f t="shared" si="3"/>
        <v>3010</v>
      </c>
      <c r="Z19" s="72">
        <f t="shared" si="1"/>
        <v>47439</v>
      </c>
      <c r="AA19" s="72">
        <f t="shared" si="0"/>
        <v>61419</v>
      </c>
      <c r="AB19" s="72">
        <f t="shared" si="0"/>
        <v>30833</v>
      </c>
    </row>
    <row r="20" ht="15.75">
      <c r="AB20" s="72"/>
    </row>
  </sheetData>
  <mergeCells count="16">
    <mergeCell ref="B7:D8"/>
    <mergeCell ref="Q1:AB1"/>
    <mergeCell ref="Z7:AB8"/>
    <mergeCell ref="H7:J8"/>
    <mergeCell ref="E7:G8"/>
    <mergeCell ref="A2:AB2"/>
    <mergeCell ref="A3:AB3"/>
    <mergeCell ref="A4:AB4"/>
    <mergeCell ref="A5:AB5"/>
    <mergeCell ref="A7:A9"/>
    <mergeCell ref="K7:M8"/>
    <mergeCell ref="W7:Y8"/>
    <mergeCell ref="Q8:S8"/>
    <mergeCell ref="T8:V8"/>
    <mergeCell ref="Q7:V7"/>
    <mergeCell ref="N7:P8"/>
  </mergeCells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E77"/>
  <sheetViews>
    <sheetView workbookViewId="0" topLeftCell="A31">
      <selection activeCell="A33" sqref="A33"/>
    </sheetView>
  </sheetViews>
  <sheetFormatPr defaultColWidth="9.140625" defaultRowHeight="14.25" customHeight="1"/>
  <cols>
    <col min="1" max="1" width="57.7109375" style="1" customWidth="1"/>
    <col min="2" max="2" width="9.57421875" style="1" customWidth="1"/>
    <col min="3" max="4" width="9.140625" style="1" customWidth="1"/>
    <col min="5" max="5" width="7.57421875" style="1" bestFit="1" customWidth="1"/>
    <col min="6" max="16384" width="9.140625" style="1" customWidth="1"/>
  </cols>
  <sheetData>
    <row r="1" spans="1:5" ht="14.25" customHeight="1">
      <c r="A1" s="310" t="s">
        <v>653</v>
      </c>
      <c r="B1" s="310"/>
      <c r="C1" s="310"/>
      <c r="D1" s="310"/>
      <c r="E1" s="310"/>
    </row>
    <row r="2" spans="1:5" ht="14.25" customHeight="1">
      <c r="A2" s="309" t="s">
        <v>402</v>
      </c>
      <c r="B2" s="309"/>
      <c r="C2" s="309"/>
      <c r="D2" s="309"/>
      <c r="E2" s="309"/>
    </row>
    <row r="3" spans="1:5" s="8" customFormat="1" ht="14.25" customHeight="1">
      <c r="A3" s="309" t="s">
        <v>629</v>
      </c>
      <c r="B3" s="309"/>
      <c r="C3" s="309"/>
      <c r="D3" s="309"/>
      <c r="E3" s="309"/>
    </row>
    <row r="4" spans="1:5" s="8" customFormat="1" ht="14.25" customHeight="1">
      <c r="A4" s="309" t="s">
        <v>667</v>
      </c>
      <c r="B4" s="309"/>
      <c r="C4" s="309"/>
      <c r="D4" s="309"/>
      <c r="E4" s="309"/>
    </row>
    <row r="5" spans="1:5" ht="14.25" customHeight="1">
      <c r="A5" s="309" t="s">
        <v>932</v>
      </c>
      <c r="B5" s="309"/>
      <c r="C5" s="309"/>
      <c r="D5" s="309"/>
      <c r="E5" s="309"/>
    </row>
    <row r="6" spans="1:2" ht="3.75" customHeight="1">
      <c r="A6" s="3"/>
      <c r="B6" s="3"/>
    </row>
    <row r="7" spans="1:5" s="13" customFormat="1" ht="36.75" customHeight="1">
      <c r="A7" s="5" t="s">
        <v>933</v>
      </c>
      <c r="B7" s="7" t="s">
        <v>77</v>
      </c>
      <c r="C7" s="7" t="s">
        <v>683</v>
      </c>
      <c r="D7" s="7" t="s">
        <v>631</v>
      </c>
      <c r="E7" s="7" t="s">
        <v>78</v>
      </c>
    </row>
    <row r="8" spans="1:2" s="13" customFormat="1" ht="15.75">
      <c r="A8" s="38"/>
      <c r="B8" s="17"/>
    </row>
    <row r="9" s="13" customFormat="1" ht="14.25" customHeight="1">
      <c r="A9" s="57" t="s">
        <v>571</v>
      </c>
    </row>
    <row r="10" s="13" customFormat="1" ht="15.75">
      <c r="A10" s="57"/>
    </row>
    <row r="11" s="13" customFormat="1" ht="14.25" customHeight="1">
      <c r="A11" s="36" t="s">
        <v>572</v>
      </c>
    </row>
    <row r="12" s="13" customFormat="1" ht="14.25" customHeight="1">
      <c r="A12" s="59" t="s">
        <v>573</v>
      </c>
    </row>
    <row r="13" spans="1:5" s="13" customFormat="1" ht="14.25" customHeight="1">
      <c r="A13" s="1" t="s">
        <v>574</v>
      </c>
      <c r="B13" s="9">
        <v>1000</v>
      </c>
      <c r="C13" s="9">
        <v>1000</v>
      </c>
      <c r="E13" s="233">
        <f>D13/C13*100</f>
        <v>0</v>
      </c>
    </row>
    <row r="14" spans="1:5" s="13" customFormat="1" ht="14.25" customHeight="1">
      <c r="A14" s="1" t="s">
        <v>580</v>
      </c>
      <c r="B14" s="9">
        <v>26670</v>
      </c>
      <c r="C14" s="9">
        <v>26670</v>
      </c>
      <c r="D14" s="9">
        <v>3684</v>
      </c>
      <c r="E14" s="233">
        <f>D14/C14*100</f>
        <v>13.813273340832396</v>
      </c>
    </row>
    <row r="15" spans="1:5" s="13" customFormat="1" ht="14.25" customHeight="1">
      <c r="A15" s="8" t="s">
        <v>587</v>
      </c>
      <c r="B15" s="12">
        <f>SUM(B13:B14)</f>
        <v>27670</v>
      </c>
      <c r="C15" s="12">
        <f>SUM(C13:C14)</f>
        <v>27670</v>
      </c>
      <c r="D15" s="12">
        <f>SUM(D13:D14)</f>
        <v>3684</v>
      </c>
      <c r="E15" s="48">
        <f>D15/C15*100</f>
        <v>13.314058547162993</v>
      </c>
    </row>
    <row r="16" spans="2:5" s="13" customFormat="1" ht="14.25" customHeight="1">
      <c r="B16" s="58"/>
      <c r="D16" s="248"/>
      <c r="E16" s="233"/>
    </row>
    <row r="17" spans="1:5" s="13" customFormat="1" ht="14.25" customHeight="1">
      <c r="A17" s="23" t="s">
        <v>949</v>
      </c>
      <c r="B17" s="58"/>
      <c r="D17" s="248"/>
      <c r="E17" s="233"/>
    </row>
    <row r="18" spans="1:5" ht="14.25" customHeight="1">
      <c r="A18" s="1" t="s">
        <v>575</v>
      </c>
      <c r="B18" s="9">
        <v>1300</v>
      </c>
      <c r="C18" s="9">
        <v>1300</v>
      </c>
      <c r="D18" s="1">
        <v>945</v>
      </c>
      <c r="E18" s="233">
        <f>D18/C18*100</f>
        <v>72.6923076923077</v>
      </c>
    </row>
    <row r="19" spans="1:5" s="13" customFormat="1" ht="14.25" customHeight="1">
      <c r="A19" s="8" t="s">
        <v>576</v>
      </c>
      <c r="B19" s="12">
        <f>SUM(B18:B18)</f>
        <v>1300</v>
      </c>
      <c r="C19" s="12">
        <f>SUM(C18:C18)</f>
        <v>1300</v>
      </c>
      <c r="D19" s="12">
        <f>SUM(D18:D18)</f>
        <v>945</v>
      </c>
      <c r="E19" s="48">
        <f>D19/C19*100</f>
        <v>72.6923076923077</v>
      </c>
    </row>
    <row r="20" spans="2:5" s="13" customFormat="1" ht="14.25" customHeight="1">
      <c r="B20" s="58"/>
      <c r="D20" s="248"/>
      <c r="E20" s="233"/>
    </row>
    <row r="21" spans="1:5" ht="14.25" customHeight="1">
      <c r="A21" s="23" t="s">
        <v>577</v>
      </c>
      <c r="B21" s="9"/>
      <c r="D21" s="121"/>
      <c r="E21" s="233"/>
    </row>
    <row r="22" spans="1:5" ht="14.25" customHeight="1">
      <c r="A22" s="1" t="s">
        <v>578</v>
      </c>
      <c r="B22" s="9">
        <v>300</v>
      </c>
      <c r="C22" s="9">
        <v>300</v>
      </c>
      <c r="D22" s="1">
        <v>471</v>
      </c>
      <c r="E22" s="233">
        <f>D22/C22*100</f>
        <v>157</v>
      </c>
    </row>
    <row r="23" spans="1:5" ht="14.25" customHeight="1">
      <c r="A23" s="8" t="s">
        <v>579</v>
      </c>
      <c r="B23" s="12">
        <f>SUM(B22:B22)</f>
        <v>300</v>
      </c>
      <c r="C23" s="12">
        <f>SUM(C22:C22)</f>
        <v>300</v>
      </c>
      <c r="D23" s="12">
        <f>SUM(D22:D22)</f>
        <v>471</v>
      </c>
      <c r="E23" s="48">
        <f>D23/C23*100</f>
        <v>157</v>
      </c>
    </row>
    <row r="24" spans="1:5" ht="15.75">
      <c r="A24" s="8"/>
      <c r="B24" s="12"/>
      <c r="C24" s="12"/>
      <c r="D24" s="12"/>
      <c r="E24" s="233"/>
    </row>
    <row r="25" spans="1:5" ht="15.75">
      <c r="A25" s="23" t="s">
        <v>291</v>
      </c>
      <c r="B25" s="12"/>
      <c r="C25" s="12"/>
      <c r="D25" s="12"/>
      <c r="E25" s="233"/>
    </row>
    <row r="26" spans="1:5" ht="15.75">
      <c r="A26" s="1" t="s">
        <v>775</v>
      </c>
      <c r="B26" s="12"/>
      <c r="C26" s="9">
        <v>6699</v>
      </c>
      <c r="D26" s="9">
        <v>6699</v>
      </c>
      <c r="E26" s="233">
        <f>D26/C26*100</f>
        <v>100</v>
      </c>
    </row>
    <row r="27" spans="1:5" ht="15.75">
      <c r="A27" s="152" t="s">
        <v>79</v>
      </c>
      <c r="B27" s="12"/>
      <c r="C27" s="9">
        <v>11000</v>
      </c>
      <c r="D27" s="9">
        <v>11000</v>
      </c>
      <c r="E27" s="233">
        <f>D27/C27*100</f>
        <v>100</v>
      </c>
    </row>
    <row r="28" spans="1:5" ht="14.25" customHeight="1">
      <c r="A28" s="8" t="s">
        <v>80</v>
      </c>
      <c r="B28" s="12">
        <f>SUM(B26:B27)</f>
        <v>0</v>
      </c>
      <c r="C28" s="12">
        <f>SUM(C26:C27)</f>
        <v>17699</v>
      </c>
      <c r="D28" s="12">
        <f>SUM(D26:D27)</f>
        <v>17699</v>
      </c>
      <c r="E28" s="48">
        <f>D28/C28*100</f>
        <v>100</v>
      </c>
    </row>
    <row r="29" spans="2:5" ht="12.75" customHeight="1">
      <c r="B29" s="9"/>
      <c r="D29" s="121"/>
      <c r="E29" s="233"/>
    </row>
    <row r="30" spans="1:5" s="8" customFormat="1" ht="14.25" customHeight="1">
      <c r="A30" s="23" t="s">
        <v>471</v>
      </c>
      <c r="B30" s="12"/>
      <c r="D30" s="124"/>
      <c r="E30" s="233"/>
    </row>
    <row r="31" spans="1:5" ht="14.25" customHeight="1">
      <c r="A31" s="1" t="s">
        <v>775</v>
      </c>
      <c r="B31" s="9">
        <v>6699</v>
      </c>
      <c r="C31" s="1">
        <v>0</v>
      </c>
      <c r="D31" s="121"/>
      <c r="E31" s="233"/>
    </row>
    <row r="32" spans="1:5" ht="14.25" customHeight="1">
      <c r="A32" s="152" t="s">
        <v>917</v>
      </c>
      <c r="B32" s="9">
        <v>7784</v>
      </c>
      <c r="C32" s="1">
        <v>0</v>
      </c>
      <c r="D32" s="121"/>
      <c r="E32" s="233"/>
    </row>
    <row r="33" spans="1:5" ht="14.25" customHeight="1">
      <c r="A33" s="8" t="s">
        <v>947</v>
      </c>
      <c r="B33" s="12">
        <f>SUM(B31:B32)</f>
        <v>14483</v>
      </c>
      <c r="C33" s="12">
        <f>SUM(C31:C32)</f>
        <v>0</v>
      </c>
      <c r="D33" s="12">
        <f>SUM(D31:D32)</f>
        <v>0</v>
      </c>
      <c r="E33" s="233"/>
    </row>
    <row r="34" spans="1:5" ht="14.25" customHeight="1">
      <c r="A34" s="8"/>
      <c r="B34" s="12"/>
      <c r="C34" s="12"/>
      <c r="D34" s="123"/>
      <c r="E34" s="233"/>
    </row>
    <row r="35" spans="1:5" ht="14.25" customHeight="1">
      <c r="A35" s="23" t="s">
        <v>81</v>
      </c>
      <c r="B35" s="9"/>
      <c r="C35" s="9"/>
      <c r="D35" s="43"/>
      <c r="E35" s="233"/>
    </row>
    <row r="36" spans="1:5" ht="14.25" customHeight="1">
      <c r="A36" s="1" t="s">
        <v>775</v>
      </c>
      <c r="B36" s="9"/>
      <c r="C36" s="9"/>
      <c r="D36" s="43"/>
      <c r="E36" s="233"/>
    </row>
    <row r="37" spans="1:5" ht="14.25" customHeight="1">
      <c r="A37" s="152" t="s">
        <v>917</v>
      </c>
      <c r="B37" s="9"/>
      <c r="C37" s="9">
        <v>7784</v>
      </c>
      <c r="D37" s="9">
        <v>2724</v>
      </c>
      <c r="E37" s="233">
        <f>D37/C37*100</f>
        <v>34.99486125385406</v>
      </c>
    </row>
    <row r="38" spans="1:5" ht="14.25" customHeight="1">
      <c r="A38" s="8" t="s">
        <v>82</v>
      </c>
      <c r="B38" s="12">
        <f>SUM(B36:B37)</f>
        <v>0</v>
      </c>
      <c r="C38" s="12">
        <f>SUM(C36:C37)</f>
        <v>7784</v>
      </c>
      <c r="D38" s="12">
        <f>SUM(D36:D37)</f>
        <v>2724</v>
      </c>
      <c r="E38" s="48">
        <f>D38/C38*100</f>
        <v>34.99486125385406</v>
      </c>
    </row>
    <row r="39" spans="2:5" ht="14.25" customHeight="1">
      <c r="B39" s="9"/>
      <c r="C39" s="9"/>
      <c r="D39" s="9"/>
      <c r="E39" s="233"/>
    </row>
    <row r="40" spans="1:5" ht="14.25" customHeight="1">
      <c r="A40" s="23" t="s">
        <v>83</v>
      </c>
      <c r="B40" s="9"/>
      <c r="C40" s="9"/>
      <c r="D40" s="9"/>
      <c r="E40" s="233"/>
    </row>
    <row r="41" spans="1:5" ht="14.25" customHeight="1">
      <c r="A41" s="1" t="s">
        <v>84</v>
      </c>
      <c r="B41" s="9"/>
      <c r="C41" s="9">
        <v>2980</v>
      </c>
      <c r="D41" s="9">
        <v>2300</v>
      </c>
      <c r="E41" s="233">
        <f>D41/C41*100</f>
        <v>77.18120805369128</v>
      </c>
    </row>
    <row r="42" spans="1:5" ht="14.25" customHeight="1">
      <c r="A42" s="8" t="s">
        <v>85</v>
      </c>
      <c r="B42" s="9"/>
      <c r="C42" s="12">
        <f>SUM(C41)</f>
        <v>2980</v>
      </c>
      <c r="D42" s="12">
        <f>SUM(D41)</f>
        <v>2300</v>
      </c>
      <c r="E42" s="48">
        <f>D42/C42*100</f>
        <v>77.18120805369128</v>
      </c>
    </row>
    <row r="43" spans="2:5" ht="14.25" customHeight="1">
      <c r="B43" s="9"/>
      <c r="D43" s="121"/>
      <c r="E43" s="233"/>
    </row>
    <row r="44" spans="1:5" s="13" customFormat="1" ht="14.25" customHeight="1">
      <c r="A44" s="23" t="s">
        <v>581</v>
      </c>
      <c r="B44" s="58"/>
      <c r="D44" s="248"/>
      <c r="E44" s="233"/>
    </row>
    <row r="45" spans="1:5" s="13" customFormat="1" ht="14.25" customHeight="1">
      <c r="A45" s="1" t="s">
        <v>948</v>
      </c>
      <c r="B45" s="9">
        <v>3686</v>
      </c>
      <c r="C45" s="9">
        <v>3686</v>
      </c>
      <c r="D45" s="9">
        <v>3010</v>
      </c>
      <c r="E45" s="233">
        <f>D45/C45*100</f>
        <v>81.66033640803039</v>
      </c>
    </row>
    <row r="46" spans="1:5" s="13" customFormat="1" ht="14.25" customHeight="1">
      <c r="A46" s="8" t="s">
        <v>582</v>
      </c>
      <c r="B46" s="12">
        <f>SUM(B45:B45)</f>
        <v>3686</v>
      </c>
      <c r="C46" s="12">
        <f>SUM(C45:C45)</f>
        <v>3686</v>
      </c>
      <c r="D46" s="12">
        <f>SUM(D45:D45)</f>
        <v>3010</v>
      </c>
      <c r="E46" s="48">
        <f>D46/C46*100</f>
        <v>81.66033640803039</v>
      </c>
    </row>
    <row r="47" spans="1:5" s="13" customFormat="1" ht="14.25" customHeight="1">
      <c r="A47" s="8" t="s">
        <v>41</v>
      </c>
      <c r="B47" s="12">
        <f>B15+B19+B23+B28+B33+B38+B42+B46</f>
        <v>47439</v>
      </c>
      <c r="C47" s="12">
        <f>C15+C19+C23+C28+C33+C38+C42+C46</f>
        <v>61419</v>
      </c>
      <c r="D47" s="12">
        <f>D15+D19+D23+D28+D33+D38+D42+D46</f>
        <v>30833</v>
      </c>
      <c r="E47" s="48">
        <f>D47/C47*100</f>
        <v>50.201077842361485</v>
      </c>
    </row>
    <row r="48" spans="1:5" s="13" customFormat="1" ht="14.25" customHeight="1">
      <c r="A48" s="8" t="s">
        <v>451</v>
      </c>
      <c r="B48" s="12">
        <v>743104</v>
      </c>
      <c r="C48" s="12">
        <v>743104</v>
      </c>
      <c r="D48" s="12">
        <v>14380</v>
      </c>
      <c r="E48" s="48">
        <f>D48/C48*100</f>
        <v>1.935126173456205</v>
      </c>
    </row>
    <row r="49" spans="1:5" s="13" customFormat="1" ht="14.25" customHeight="1">
      <c r="A49" s="8" t="s">
        <v>583</v>
      </c>
      <c r="B49" s="12">
        <f>B15+B19+B23+B46+B33+B48+B38+B42+B28</f>
        <v>790543</v>
      </c>
      <c r="C49" s="12">
        <f>C15+C19+C23+C46+C33+C48+C38+C42+C28</f>
        <v>804523</v>
      </c>
      <c r="D49" s="12">
        <f>D15+D19+D23+D46+D33+D48+D38+D42+D28</f>
        <v>45213</v>
      </c>
      <c r="E49" s="48">
        <f>D49/C49*100</f>
        <v>5.619851763094405</v>
      </c>
    </row>
    <row r="50" spans="1:5" s="13" customFormat="1" ht="14.25" customHeight="1">
      <c r="A50" s="8"/>
      <c r="B50" s="12"/>
      <c r="D50" s="248"/>
      <c r="E50" s="233"/>
    </row>
    <row r="51" spans="1:5" s="13" customFormat="1" ht="14.25" customHeight="1">
      <c r="A51" s="20" t="s">
        <v>405</v>
      </c>
      <c r="B51" s="47"/>
      <c r="D51" s="248"/>
      <c r="E51" s="233"/>
    </row>
    <row r="52" spans="1:5" s="13" customFormat="1" ht="14.25" customHeight="1">
      <c r="A52" s="1" t="s">
        <v>951</v>
      </c>
      <c r="B52" s="9">
        <v>1000</v>
      </c>
      <c r="C52" s="9">
        <v>3844</v>
      </c>
      <c r="D52" s="9">
        <v>3476</v>
      </c>
      <c r="E52" s="233">
        <f>D52/C52*100</f>
        <v>90.42663891779397</v>
      </c>
    </row>
    <row r="53" spans="1:5" s="13" customFormat="1" ht="14.25" customHeight="1">
      <c r="A53" s="8" t="s">
        <v>593</v>
      </c>
      <c r="B53" s="12">
        <f>SUM(B52:B52)</f>
        <v>1000</v>
      </c>
      <c r="C53" s="12">
        <f>SUM(C52:C52)</f>
        <v>3844</v>
      </c>
      <c r="D53" s="12">
        <f>SUM(D52:D52)</f>
        <v>3476</v>
      </c>
      <c r="E53" s="48">
        <f>D53/C53*100</f>
        <v>90.42663891779397</v>
      </c>
    </row>
    <row r="54" spans="1:5" s="13" customFormat="1" ht="14.25" customHeight="1">
      <c r="A54" s="8"/>
      <c r="B54" s="12"/>
      <c r="E54" s="233"/>
    </row>
    <row r="55" spans="1:5" ht="14.25" customHeight="1">
      <c r="A55" s="8" t="s">
        <v>594</v>
      </c>
      <c r="B55" s="125"/>
      <c r="E55" s="233"/>
    </row>
    <row r="56" spans="1:5" ht="14.25" customHeight="1">
      <c r="A56" s="14" t="s">
        <v>584</v>
      </c>
      <c r="B56" s="9">
        <v>1832</v>
      </c>
      <c r="C56" s="9">
        <v>1832</v>
      </c>
      <c r="E56" s="233">
        <f>D56/C56*100</f>
        <v>0</v>
      </c>
    </row>
    <row r="57" spans="1:5" ht="14.25" customHeight="1">
      <c r="A57" s="20" t="s">
        <v>588</v>
      </c>
      <c r="B57" s="12">
        <f>SUM(B56:B56)</f>
        <v>1832</v>
      </c>
      <c r="C57" s="12">
        <f>SUM(C56:C56)</f>
        <v>1832</v>
      </c>
      <c r="D57" s="12">
        <f>SUM(D56:D56)</f>
        <v>0</v>
      </c>
      <c r="E57" s="48">
        <f>D57/C57*100</f>
        <v>0</v>
      </c>
    </row>
    <row r="58" spans="2:5" ht="14.25" customHeight="1">
      <c r="B58" s="125"/>
      <c r="D58" s="121"/>
      <c r="E58" s="233"/>
    </row>
    <row r="59" spans="1:5" ht="14.25" customHeight="1">
      <c r="A59" s="8" t="s">
        <v>337</v>
      </c>
      <c r="B59" s="43"/>
      <c r="D59" s="121"/>
      <c r="E59" s="233"/>
    </row>
    <row r="60" spans="1:5" ht="14.25" customHeight="1">
      <c r="A60" s="1" t="s">
        <v>951</v>
      </c>
      <c r="B60" s="9">
        <v>400</v>
      </c>
      <c r="C60" s="1">
        <v>880</v>
      </c>
      <c r="D60" s="1">
        <v>873</v>
      </c>
      <c r="E60" s="233">
        <f aca="true" t="shared" si="0" ref="E60:E75">D60/C60*100</f>
        <v>99.20454545454545</v>
      </c>
    </row>
    <row r="61" spans="1:5" ht="14.25" customHeight="1">
      <c r="A61" s="8" t="s">
        <v>589</v>
      </c>
      <c r="B61" s="12">
        <f>SUM(B60:B60)</f>
        <v>400</v>
      </c>
      <c r="C61" s="12">
        <f>SUM(C60:C60)</f>
        <v>880</v>
      </c>
      <c r="D61" s="12">
        <f>SUM(D60:D60)</f>
        <v>873</v>
      </c>
      <c r="E61" s="48">
        <f t="shared" si="0"/>
        <v>99.20454545454545</v>
      </c>
    </row>
    <row r="62" spans="1:5" ht="14.25" customHeight="1">
      <c r="A62" s="8"/>
      <c r="B62" s="123"/>
      <c r="E62" s="233"/>
    </row>
    <row r="63" spans="1:5" ht="14.25" customHeight="1">
      <c r="A63" s="8" t="s">
        <v>585</v>
      </c>
      <c r="B63" s="123"/>
      <c r="E63" s="233"/>
    </row>
    <row r="64" spans="1:5" ht="14.25" customHeight="1">
      <c r="A64" s="1" t="s">
        <v>951</v>
      </c>
      <c r="B64" s="9">
        <v>200</v>
      </c>
      <c r="C64" s="9">
        <v>200</v>
      </c>
      <c r="D64" s="1">
        <v>200</v>
      </c>
      <c r="E64" s="233">
        <f t="shared" si="0"/>
        <v>100</v>
      </c>
    </row>
    <row r="65" spans="1:5" ht="14.25" customHeight="1">
      <c r="A65" s="8" t="s">
        <v>586</v>
      </c>
      <c r="B65" s="12">
        <f>SUM(B64:B64)</f>
        <v>200</v>
      </c>
      <c r="C65" s="12">
        <f>SUM(C64:C64)</f>
        <v>200</v>
      </c>
      <c r="D65" s="12">
        <f>SUM(D64:D64)</f>
        <v>200</v>
      </c>
      <c r="E65" s="48">
        <f t="shared" si="0"/>
        <v>100</v>
      </c>
    </row>
    <row r="66" spans="1:5" ht="14.25" customHeight="1">
      <c r="A66" s="8"/>
      <c r="B66" s="12"/>
      <c r="E66" s="233"/>
    </row>
    <row r="67" spans="1:5" ht="14.25" customHeight="1">
      <c r="A67" s="8" t="s">
        <v>791</v>
      </c>
      <c r="B67" s="12">
        <f>B65+B61+B57+B53</f>
        <v>3432</v>
      </c>
      <c r="C67" s="12">
        <f>C65+C61+C57+C53</f>
        <v>6756</v>
      </c>
      <c r="D67" s="12">
        <f>D65+D61+D57+D53</f>
        <v>4549</v>
      </c>
      <c r="E67" s="48">
        <f t="shared" si="0"/>
        <v>67.33274126702192</v>
      </c>
    </row>
    <row r="68" spans="1:5" ht="14.25" customHeight="1">
      <c r="A68" s="8" t="s">
        <v>213</v>
      </c>
      <c r="B68" s="12">
        <f>B49+B67</f>
        <v>793975</v>
      </c>
      <c r="C68" s="12">
        <f>C49+C67</f>
        <v>811279</v>
      </c>
      <c r="D68" s="12">
        <f>D49+D67</f>
        <v>49762</v>
      </c>
      <c r="E68" s="48">
        <f t="shared" si="0"/>
        <v>6.13377148921641</v>
      </c>
    </row>
    <row r="69" spans="1:5" s="8" customFormat="1" ht="14.25" customHeight="1">
      <c r="A69" s="8" t="s">
        <v>214</v>
      </c>
      <c r="B69" s="12">
        <f>B64+B52+B60</f>
        <v>1600</v>
      </c>
      <c r="C69" s="12">
        <f>C64+C52+C60</f>
        <v>4924</v>
      </c>
      <c r="D69" s="12">
        <f>D64+D52+D60</f>
        <v>4549</v>
      </c>
      <c r="E69" s="48">
        <f t="shared" si="0"/>
        <v>92.3842404549147</v>
      </c>
    </row>
    <row r="70" spans="2:5" s="8" customFormat="1" ht="14.25" customHeight="1">
      <c r="B70" s="123"/>
      <c r="E70" s="48"/>
    </row>
    <row r="71" spans="1:5" ht="14.25" customHeight="1">
      <c r="A71" s="20" t="s">
        <v>974</v>
      </c>
      <c r="B71" s="47">
        <f>B68-B69</f>
        <v>792375</v>
      </c>
      <c r="C71" s="47">
        <f>C68-C69</f>
        <v>806355</v>
      </c>
      <c r="D71" s="47">
        <f>D68-D69</f>
        <v>45213</v>
      </c>
      <c r="E71" s="48">
        <f t="shared" si="0"/>
        <v>5.60708372863069</v>
      </c>
    </row>
    <row r="72" spans="2:5" ht="14.25" customHeight="1">
      <c r="B72" s="9"/>
      <c r="E72" s="48"/>
    </row>
    <row r="73" spans="1:5" ht="14.25" customHeight="1">
      <c r="A73" s="20" t="s">
        <v>411</v>
      </c>
      <c r="B73" s="47">
        <f>B56+B48</f>
        <v>744936</v>
      </c>
      <c r="C73" s="47">
        <f>C56+C48</f>
        <v>744936</v>
      </c>
      <c r="D73" s="47">
        <f>D56+D48</f>
        <v>14380</v>
      </c>
      <c r="E73" s="48">
        <f t="shared" si="0"/>
        <v>1.9303671724819313</v>
      </c>
    </row>
    <row r="74" spans="2:5" ht="14.25" customHeight="1">
      <c r="B74" s="9"/>
      <c r="E74" s="233"/>
    </row>
    <row r="75" spans="1:5" ht="31.5">
      <c r="A75" s="83" t="s">
        <v>220</v>
      </c>
      <c r="B75" s="12">
        <f>B71-B73</f>
        <v>47439</v>
      </c>
      <c r="C75" s="12">
        <f>C71-C73</f>
        <v>61419</v>
      </c>
      <c r="D75" s="12">
        <f>D71-D73</f>
        <v>30833</v>
      </c>
      <c r="E75" s="48">
        <f t="shared" si="0"/>
        <v>50.201077842361485</v>
      </c>
    </row>
    <row r="76" ht="14.25" customHeight="1">
      <c r="B76" s="9"/>
    </row>
    <row r="77" ht="14.25" customHeight="1">
      <c r="B77" s="9"/>
    </row>
  </sheetData>
  <mergeCells count="5">
    <mergeCell ref="A1:E1"/>
    <mergeCell ref="A5:E5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V26"/>
  <sheetViews>
    <sheetView workbookViewId="0" topLeftCell="A1">
      <selection activeCell="C18" sqref="C18"/>
    </sheetView>
  </sheetViews>
  <sheetFormatPr defaultColWidth="9.140625" defaultRowHeight="12.75"/>
  <cols>
    <col min="1" max="1" width="32.57421875" style="1" customWidth="1"/>
    <col min="2" max="13" width="8.7109375" style="1" customWidth="1"/>
    <col min="14" max="14" width="10.140625" style="1" bestFit="1" customWidth="1"/>
    <col min="15" max="15" width="10.140625" style="1" customWidth="1"/>
    <col min="16" max="16" width="9.8515625" style="1" customWidth="1"/>
    <col min="17" max="19" width="8.7109375" style="1" customWidth="1"/>
    <col min="20" max="20" width="10.140625" style="1" bestFit="1" customWidth="1"/>
    <col min="21" max="22" width="10.140625" style="1" customWidth="1"/>
    <col min="23" max="16384" width="9.140625" style="1" customWidth="1"/>
  </cols>
  <sheetData>
    <row r="1" spans="1:22" ht="15.75">
      <c r="A1" s="310" t="s">
        <v>340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</row>
    <row r="2" spans="1:22" ht="15.75">
      <c r="A2" s="309" t="s">
        <v>402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</row>
    <row r="3" spans="1:22" s="8" customFormat="1" ht="15.75">
      <c r="A3" s="309" t="s">
        <v>629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</row>
    <row r="4" spans="1:22" ht="15.75">
      <c r="A4" s="309" t="s">
        <v>413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ht="15.75">
      <c r="A5" s="309" t="s">
        <v>932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</row>
    <row r="6" spans="1:16" ht="7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0"/>
      <c r="O6" s="50"/>
      <c r="P6" s="50"/>
    </row>
    <row r="7" spans="1:22" s="16" customFormat="1" ht="29.25" customHeight="1">
      <c r="A7" s="290" t="s">
        <v>933</v>
      </c>
      <c r="B7" s="290" t="s">
        <v>414</v>
      </c>
      <c r="C7" s="290"/>
      <c r="D7" s="290"/>
      <c r="E7" s="295" t="s">
        <v>415</v>
      </c>
      <c r="F7" s="296"/>
      <c r="G7" s="297"/>
      <c r="H7" s="295" t="s">
        <v>416</v>
      </c>
      <c r="I7" s="296"/>
      <c r="J7" s="297"/>
      <c r="K7" s="295" t="s">
        <v>215</v>
      </c>
      <c r="L7" s="296"/>
      <c r="M7" s="297"/>
      <c r="N7" s="295" t="s">
        <v>958</v>
      </c>
      <c r="O7" s="296"/>
      <c r="P7" s="297"/>
      <c r="Q7" s="295" t="s">
        <v>321</v>
      </c>
      <c r="R7" s="296"/>
      <c r="S7" s="297"/>
      <c r="T7" s="290" t="s">
        <v>481</v>
      </c>
      <c r="U7" s="290"/>
      <c r="V7" s="290"/>
    </row>
    <row r="8" spans="1:22" s="16" customFormat="1" ht="25.5">
      <c r="A8" s="290"/>
      <c r="B8" s="165" t="s">
        <v>74</v>
      </c>
      <c r="C8" s="165" t="s">
        <v>75</v>
      </c>
      <c r="D8" s="165" t="s">
        <v>630</v>
      </c>
      <c r="E8" s="165" t="s">
        <v>74</v>
      </c>
      <c r="F8" s="165" t="s">
        <v>75</v>
      </c>
      <c r="G8" s="165" t="s">
        <v>630</v>
      </c>
      <c r="H8" s="165" t="s">
        <v>74</v>
      </c>
      <c r="I8" s="165" t="s">
        <v>75</v>
      </c>
      <c r="J8" s="165" t="s">
        <v>630</v>
      </c>
      <c r="K8" s="165" t="s">
        <v>74</v>
      </c>
      <c r="L8" s="165" t="s">
        <v>75</v>
      </c>
      <c r="M8" s="165" t="s">
        <v>630</v>
      </c>
      <c r="N8" s="165" t="s">
        <v>74</v>
      </c>
      <c r="O8" s="165" t="s">
        <v>75</v>
      </c>
      <c r="P8" s="165" t="s">
        <v>630</v>
      </c>
      <c r="Q8" s="165" t="s">
        <v>74</v>
      </c>
      <c r="R8" s="165" t="s">
        <v>75</v>
      </c>
      <c r="S8" s="165" t="s">
        <v>630</v>
      </c>
      <c r="T8" s="165" t="s">
        <v>74</v>
      </c>
      <c r="U8" s="165" t="s">
        <v>75</v>
      </c>
      <c r="V8" s="165" t="s">
        <v>630</v>
      </c>
    </row>
    <row r="9" spans="1:22" s="8" customFormat="1" ht="21.75" customHeight="1">
      <c r="A9" s="8" t="s">
        <v>590</v>
      </c>
      <c r="B9" s="12">
        <f>'m-ph'!B25</f>
        <v>129652</v>
      </c>
      <c r="C9" s="12">
        <v>129652</v>
      </c>
      <c r="D9" s="12">
        <v>116826</v>
      </c>
      <c r="E9" s="12">
        <f>'m-ph'!B26</f>
        <v>785424</v>
      </c>
      <c r="F9" s="12">
        <v>785424</v>
      </c>
      <c r="G9" s="12">
        <v>708120</v>
      </c>
      <c r="H9" s="12">
        <f>'m-ph'!B32</f>
        <v>909980</v>
      </c>
      <c r="I9" s="12">
        <v>922270</v>
      </c>
      <c r="J9" s="12">
        <v>778149</v>
      </c>
      <c r="K9" s="12"/>
      <c r="L9" s="12"/>
      <c r="M9" s="123"/>
      <c r="N9" s="12">
        <f>B9+E9+H9+K9</f>
        <v>1825056</v>
      </c>
      <c r="O9" s="12">
        <f aca="true" t="shared" si="0" ref="O9:P17">C9+F9+I9+L9</f>
        <v>1837346</v>
      </c>
      <c r="P9" s="12">
        <f t="shared" si="0"/>
        <v>1603095</v>
      </c>
      <c r="Q9" s="12">
        <v>267385</v>
      </c>
      <c r="R9" s="12">
        <v>267385</v>
      </c>
      <c r="S9" s="12">
        <v>12868</v>
      </c>
      <c r="T9" s="12">
        <f>N9+Q9</f>
        <v>2092441</v>
      </c>
      <c r="U9" s="12">
        <f aca="true" t="shared" si="1" ref="U9:V17">O9+R9</f>
        <v>2104731</v>
      </c>
      <c r="V9" s="12">
        <f t="shared" si="1"/>
        <v>1615963</v>
      </c>
    </row>
    <row r="10" spans="1:22" ht="21.75" customHeight="1">
      <c r="A10" s="1" t="s">
        <v>925</v>
      </c>
      <c r="B10" s="9">
        <f>'m-gamesz '!B19</f>
        <v>59539</v>
      </c>
      <c r="C10" s="9">
        <v>105539</v>
      </c>
      <c r="D10" s="9">
        <v>98259</v>
      </c>
      <c r="E10" s="9">
        <f>'m-gamesz '!B20</f>
        <v>0</v>
      </c>
      <c r="F10" s="9"/>
      <c r="G10" s="43"/>
      <c r="H10" s="9">
        <f>'m-gamesz '!B22+'m-gamesz '!B23</f>
        <v>7602</v>
      </c>
      <c r="I10" s="9">
        <v>7602</v>
      </c>
      <c r="J10" s="9">
        <v>5896</v>
      </c>
      <c r="K10" s="9">
        <f>'m-gamesz '!B24</f>
        <v>236962</v>
      </c>
      <c r="L10" s="9">
        <v>217819</v>
      </c>
      <c r="M10" s="9">
        <v>145461</v>
      </c>
      <c r="N10" s="12">
        <f aca="true" t="shared" si="2" ref="N10:N16">B10+E10+H10+K10</f>
        <v>304103</v>
      </c>
      <c r="O10" s="12">
        <f t="shared" si="0"/>
        <v>330960</v>
      </c>
      <c r="P10" s="12">
        <f t="shared" si="0"/>
        <v>249616</v>
      </c>
      <c r="Q10" s="9">
        <f>'m-gamesz '!B30</f>
        <v>4568</v>
      </c>
      <c r="R10" s="9">
        <v>4568</v>
      </c>
      <c r="S10" s="9">
        <v>4568</v>
      </c>
      <c r="T10" s="12">
        <f aca="true" t="shared" si="3" ref="T10:T17">N10+Q10</f>
        <v>308671</v>
      </c>
      <c r="U10" s="12">
        <f t="shared" si="1"/>
        <v>335528</v>
      </c>
      <c r="V10" s="12">
        <f t="shared" si="1"/>
        <v>254184</v>
      </c>
    </row>
    <row r="11" spans="1:22" ht="21.75" customHeight="1">
      <c r="A11" s="1" t="s">
        <v>926</v>
      </c>
      <c r="B11" s="9">
        <f>'m-Bibó '!B18</f>
        <v>2010</v>
      </c>
      <c r="C11" s="9">
        <v>2010</v>
      </c>
      <c r="D11" s="9">
        <v>2193</v>
      </c>
      <c r="E11" s="9">
        <f>'m-Bibó '!B19</f>
        <v>0</v>
      </c>
      <c r="F11" s="9"/>
      <c r="G11" s="43"/>
      <c r="H11" s="9">
        <f>'m-Bibó '!B21+'m-Bibó '!B22</f>
        <v>335</v>
      </c>
      <c r="I11" s="9">
        <v>335</v>
      </c>
      <c r="J11" s="9">
        <v>375</v>
      </c>
      <c r="K11" s="9">
        <f>'m-Bibó '!B23</f>
        <v>132071</v>
      </c>
      <c r="L11" s="9">
        <v>136707</v>
      </c>
      <c r="M11" s="9">
        <v>96022</v>
      </c>
      <c r="N11" s="12">
        <f t="shared" si="2"/>
        <v>134416</v>
      </c>
      <c r="O11" s="12">
        <f t="shared" si="0"/>
        <v>139052</v>
      </c>
      <c r="P11" s="12">
        <f t="shared" si="0"/>
        <v>98590</v>
      </c>
      <c r="Q11" s="9">
        <f>'m-Bibó '!B29</f>
        <v>1110</v>
      </c>
      <c r="R11" s="9">
        <v>1110</v>
      </c>
      <c r="S11" s="9">
        <v>1110</v>
      </c>
      <c r="T11" s="12">
        <f t="shared" si="3"/>
        <v>135526</v>
      </c>
      <c r="U11" s="12">
        <f t="shared" si="1"/>
        <v>140162</v>
      </c>
      <c r="V11" s="12">
        <f t="shared" si="1"/>
        <v>99700</v>
      </c>
    </row>
    <row r="12" spans="1:22" ht="21.75" customHeight="1">
      <c r="A12" s="1" t="s">
        <v>346</v>
      </c>
      <c r="B12" s="9">
        <f>'m-Illyés '!B18</f>
        <v>1644</v>
      </c>
      <c r="C12" s="9">
        <v>1644</v>
      </c>
      <c r="D12" s="9">
        <v>992</v>
      </c>
      <c r="E12" s="9">
        <f>'m-Illyés '!B19</f>
        <v>0</v>
      </c>
      <c r="F12" s="9"/>
      <c r="G12" s="43"/>
      <c r="H12" s="9">
        <f>'m-Illyés '!B21+'m-Illyés '!B22</f>
        <v>0</v>
      </c>
      <c r="I12" s="9">
        <v>0</v>
      </c>
      <c r="J12" s="9"/>
      <c r="K12" s="9">
        <f>'m-Illyés '!B23</f>
        <v>248188</v>
      </c>
      <c r="L12" s="9">
        <v>255216</v>
      </c>
      <c r="M12" s="9">
        <v>186291</v>
      </c>
      <c r="N12" s="12">
        <f t="shared" si="2"/>
        <v>249832</v>
      </c>
      <c r="O12" s="12">
        <f t="shared" si="0"/>
        <v>256860</v>
      </c>
      <c r="P12" s="12">
        <f t="shared" si="0"/>
        <v>187283</v>
      </c>
      <c r="Q12" s="9">
        <f>'m-Illyés '!B29</f>
        <v>1306</v>
      </c>
      <c r="R12" s="9">
        <v>1306</v>
      </c>
      <c r="S12" s="9">
        <v>1306</v>
      </c>
      <c r="T12" s="12">
        <f t="shared" si="3"/>
        <v>251138</v>
      </c>
      <c r="U12" s="12">
        <f t="shared" si="1"/>
        <v>258166</v>
      </c>
      <c r="V12" s="12">
        <f t="shared" si="1"/>
        <v>188589</v>
      </c>
    </row>
    <row r="13" spans="1:22" ht="21.75" customHeight="1">
      <c r="A13" s="1" t="s">
        <v>88</v>
      </c>
      <c r="B13" s="9">
        <f>'m-ovoda '!B18</f>
        <v>0</v>
      </c>
      <c r="C13" s="9">
        <v>0</v>
      </c>
      <c r="D13" s="9">
        <v>42</v>
      </c>
      <c r="E13" s="9">
        <f>'m-ovoda '!B19</f>
        <v>0</v>
      </c>
      <c r="F13" s="9"/>
      <c r="G13" s="43"/>
      <c r="H13" s="9">
        <f>'m-ovoda '!B21+'m-ovoda '!B22</f>
        <v>0</v>
      </c>
      <c r="I13" s="9">
        <v>0</v>
      </c>
      <c r="J13" s="9">
        <v>55</v>
      </c>
      <c r="K13" s="9">
        <f>'m-ovoda '!B23</f>
        <v>101613</v>
      </c>
      <c r="L13" s="9">
        <v>104666</v>
      </c>
      <c r="M13" s="9">
        <v>77307</v>
      </c>
      <c r="N13" s="12">
        <f t="shared" si="2"/>
        <v>101613</v>
      </c>
      <c r="O13" s="12">
        <f t="shared" si="0"/>
        <v>104666</v>
      </c>
      <c r="P13" s="12">
        <f t="shared" si="0"/>
        <v>77404</v>
      </c>
      <c r="Q13" s="9">
        <f>'m-ovoda '!B29</f>
        <v>193</v>
      </c>
      <c r="R13" s="9">
        <v>193</v>
      </c>
      <c r="S13" s="9">
        <v>193</v>
      </c>
      <c r="T13" s="12">
        <f t="shared" si="3"/>
        <v>101806</v>
      </c>
      <c r="U13" s="12">
        <f t="shared" si="1"/>
        <v>104859</v>
      </c>
      <c r="V13" s="12">
        <f t="shared" si="1"/>
        <v>77597</v>
      </c>
    </row>
    <row r="14" spans="1:22" ht="21.75" customHeight="1">
      <c r="A14" s="1" t="s">
        <v>86</v>
      </c>
      <c r="B14" s="9">
        <f>'m-Teréz A '!B18</f>
        <v>62747</v>
      </c>
      <c r="C14" s="9">
        <v>62747</v>
      </c>
      <c r="D14" s="9">
        <v>47052</v>
      </c>
      <c r="E14" s="9">
        <f>'m-Teréz A '!B19</f>
        <v>0</v>
      </c>
      <c r="F14" s="9"/>
      <c r="G14" s="43"/>
      <c r="H14" s="9">
        <f>'m-Teréz A '!B21+'m-Teréz A '!B22</f>
        <v>7800</v>
      </c>
      <c r="I14" s="9">
        <v>7800</v>
      </c>
      <c r="J14" s="9">
        <v>6479</v>
      </c>
      <c r="K14" s="9">
        <f>'m-Teréz A '!B23</f>
        <v>110622</v>
      </c>
      <c r="L14" s="9">
        <v>114825</v>
      </c>
      <c r="M14" s="9">
        <v>79964</v>
      </c>
      <c r="N14" s="12">
        <f t="shared" si="2"/>
        <v>181169</v>
      </c>
      <c r="O14" s="12">
        <f t="shared" si="0"/>
        <v>185372</v>
      </c>
      <c r="P14" s="12">
        <f t="shared" si="0"/>
        <v>133495</v>
      </c>
      <c r="Q14" s="9">
        <f>'m-Teréz A '!B29</f>
        <v>656</v>
      </c>
      <c r="R14" s="9">
        <v>656</v>
      </c>
      <c r="S14" s="9">
        <v>656</v>
      </c>
      <c r="T14" s="12">
        <f t="shared" si="3"/>
        <v>181825</v>
      </c>
      <c r="U14" s="12">
        <f t="shared" si="1"/>
        <v>186028</v>
      </c>
      <c r="V14" s="12">
        <f t="shared" si="1"/>
        <v>134151</v>
      </c>
    </row>
    <row r="15" spans="1:22" ht="21.75" customHeight="1">
      <c r="A15" s="1" t="s">
        <v>87</v>
      </c>
      <c r="B15" s="9">
        <f>'m-Festetics'!B18</f>
        <v>10735</v>
      </c>
      <c r="C15" s="9">
        <v>10735</v>
      </c>
      <c r="D15" s="9">
        <v>10614</v>
      </c>
      <c r="E15" s="9">
        <f>'m-Festetics'!B19</f>
        <v>0</v>
      </c>
      <c r="F15" s="9"/>
      <c r="G15" s="43"/>
      <c r="H15" s="9">
        <f>'m-Festetics'!B21+'m-Festetics'!B22</f>
        <v>5605</v>
      </c>
      <c r="I15" s="9">
        <v>5605</v>
      </c>
      <c r="J15" s="9">
        <v>7644</v>
      </c>
      <c r="K15" s="9">
        <f>'m-Festetics'!B23</f>
        <v>58587</v>
      </c>
      <c r="L15" s="9">
        <v>61052</v>
      </c>
      <c r="M15" s="9">
        <v>42631</v>
      </c>
      <c r="N15" s="12">
        <f t="shared" si="2"/>
        <v>74927</v>
      </c>
      <c r="O15" s="12">
        <f t="shared" si="0"/>
        <v>77392</v>
      </c>
      <c r="P15" s="12">
        <f t="shared" si="0"/>
        <v>60889</v>
      </c>
      <c r="Q15" s="9">
        <f>'m-Festetics'!B29</f>
        <v>676</v>
      </c>
      <c r="R15" s="9">
        <v>676</v>
      </c>
      <c r="S15" s="9">
        <v>676</v>
      </c>
      <c r="T15" s="12">
        <f t="shared" si="3"/>
        <v>75603</v>
      </c>
      <c r="U15" s="12">
        <f t="shared" si="1"/>
        <v>78068</v>
      </c>
      <c r="V15" s="12">
        <f t="shared" si="1"/>
        <v>61565</v>
      </c>
    </row>
    <row r="16" spans="1:22" s="8" customFormat="1" ht="31.5">
      <c r="A16" s="83" t="s">
        <v>792</v>
      </c>
      <c r="B16" s="12">
        <f aca="true" t="shared" si="4" ref="B16:M16">SUM(B10:B15)</f>
        <v>136675</v>
      </c>
      <c r="C16" s="12">
        <f t="shared" si="4"/>
        <v>182675</v>
      </c>
      <c r="D16" s="12">
        <f t="shared" si="4"/>
        <v>159152</v>
      </c>
      <c r="E16" s="12">
        <f t="shared" si="4"/>
        <v>0</v>
      </c>
      <c r="F16" s="12">
        <f t="shared" si="4"/>
        <v>0</v>
      </c>
      <c r="G16" s="12">
        <f t="shared" si="4"/>
        <v>0</v>
      </c>
      <c r="H16" s="12">
        <f t="shared" si="4"/>
        <v>21342</v>
      </c>
      <c r="I16" s="12">
        <f t="shared" si="4"/>
        <v>21342</v>
      </c>
      <c r="J16" s="12">
        <f t="shared" si="4"/>
        <v>20449</v>
      </c>
      <c r="K16" s="12">
        <f t="shared" si="4"/>
        <v>888043</v>
      </c>
      <c r="L16" s="12">
        <f t="shared" si="4"/>
        <v>890285</v>
      </c>
      <c r="M16" s="12">
        <f t="shared" si="4"/>
        <v>627676</v>
      </c>
      <c r="N16" s="12">
        <f t="shared" si="2"/>
        <v>1046060</v>
      </c>
      <c r="O16" s="12">
        <f t="shared" si="0"/>
        <v>1094302</v>
      </c>
      <c r="P16" s="12">
        <f t="shared" si="0"/>
        <v>807277</v>
      </c>
      <c r="Q16" s="12">
        <f>SUM(Q10:Q15)</f>
        <v>8509</v>
      </c>
      <c r="R16" s="12">
        <f>SUM(R10:R15)</f>
        <v>8509</v>
      </c>
      <c r="S16" s="12">
        <f>SUM(S10:S15)</f>
        <v>8509</v>
      </c>
      <c r="T16" s="12">
        <f t="shared" si="3"/>
        <v>1054569</v>
      </c>
      <c r="U16" s="12">
        <f t="shared" si="1"/>
        <v>1102811</v>
      </c>
      <c r="V16" s="12">
        <f t="shared" si="1"/>
        <v>815786</v>
      </c>
    </row>
    <row r="17" spans="1:22" ht="21.75" customHeight="1">
      <c r="A17" s="8" t="s">
        <v>599</v>
      </c>
      <c r="B17" s="12">
        <f aca="true" t="shared" si="5" ref="B17:M17">B9+B16</f>
        <v>266327</v>
      </c>
      <c r="C17" s="12">
        <f t="shared" si="5"/>
        <v>312327</v>
      </c>
      <c r="D17" s="12">
        <f t="shared" si="5"/>
        <v>275978</v>
      </c>
      <c r="E17" s="12">
        <f t="shared" si="5"/>
        <v>785424</v>
      </c>
      <c r="F17" s="12">
        <f t="shared" si="5"/>
        <v>785424</v>
      </c>
      <c r="G17" s="12">
        <f t="shared" si="5"/>
        <v>708120</v>
      </c>
      <c r="H17" s="12">
        <f t="shared" si="5"/>
        <v>931322</v>
      </c>
      <c r="I17" s="12">
        <f t="shared" si="5"/>
        <v>943612</v>
      </c>
      <c r="J17" s="12">
        <f t="shared" si="5"/>
        <v>798598</v>
      </c>
      <c r="K17" s="12">
        <f t="shared" si="5"/>
        <v>888043</v>
      </c>
      <c r="L17" s="12">
        <f t="shared" si="5"/>
        <v>890285</v>
      </c>
      <c r="M17" s="12">
        <f t="shared" si="5"/>
        <v>627676</v>
      </c>
      <c r="N17" s="12">
        <f>B17+E17+H17+K17</f>
        <v>2871116</v>
      </c>
      <c r="O17" s="12">
        <f t="shared" si="0"/>
        <v>2931648</v>
      </c>
      <c r="P17" s="12">
        <f t="shared" si="0"/>
        <v>2410372</v>
      </c>
      <c r="Q17" s="12">
        <f>Q9+Q16</f>
        <v>275894</v>
      </c>
      <c r="R17" s="12">
        <f>R9+R16</f>
        <v>275894</v>
      </c>
      <c r="S17" s="12">
        <f>S9+S16</f>
        <v>21377</v>
      </c>
      <c r="T17" s="12">
        <f t="shared" si="3"/>
        <v>3147010</v>
      </c>
      <c r="U17" s="12">
        <f t="shared" si="1"/>
        <v>3207542</v>
      </c>
      <c r="V17" s="12">
        <f t="shared" si="1"/>
        <v>2431749</v>
      </c>
    </row>
    <row r="18" spans="1:22" ht="21.75" customHeight="1">
      <c r="A18" s="1" t="s">
        <v>472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f>K17*-1</f>
        <v>-888043</v>
      </c>
      <c r="O18" s="9">
        <f>L17*-1</f>
        <v>-890285</v>
      </c>
      <c r="P18" s="9">
        <f>M17*-1</f>
        <v>-627676</v>
      </c>
      <c r="Q18" s="9"/>
      <c r="R18" s="9"/>
      <c r="S18" s="9"/>
      <c r="T18" s="9">
        <f>N18</f>
        <v>-888043</v>
      </c>
      <c r="U18" s="9">
        <f>O18</f>
        <v>-890285</v>
      </c>
      <c r="V18" s="9">
        <f>P18</f>
        <v>-627676</v>
      </c>
    </row>
    <row r="19" spans="1:22" ht="21.75" customHeight="1">
      <c r="A19" s="1" t="s">
        <v>829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>
        <f>N17+N18</f>
        <v>1983073</v>
      </c>
      <c r="O19" s="12">
        <f>O17+O18</f>
        <v>2041363</v>
      </c>
      <c r="P19" s="12">
        <f>P17+P18</f>
        <v>1782696</v>
      </c>
      <c r="Q19" s="12"/>
      <c r="R19" s="12"/>
      <c r="S19" s="12"/>
      <c r="T19" s="12">
        <f>T17+T18</f>
        <v>2258967</v>
      </c>
      <c r="U19" s="12">
        <f>U17+U18</f>
        <v>2317257</v>
      </c>
      <c r="V19" s="12">
        <f>V17+V18</f>
        <v>1804073</v>
      </c>
    </row>
    <row r="20" spans="2:16" ht="15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12"/>
    </row>
    <row r="21" spans="2:16" ht="15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2"/>
      <c r="O21" s="12"/>
      <c r="P21" s="12"/>
    </row>
    <row r="22" spans="14:16" ht="15.75">
      <c r="N22" s="8"/>
      <c r="O22" s="8"/>
      <c r="P22" s="8"/>
    </row>
    <row r="23" spans="14:16" ht="15.75">
      <c r="N23" s="8"/>
      <c r="O23" s="8"/>
      <c r="P23" s="8"/>
    </row>
    <row r="24" spans="14:16" ht="15.75">
      <c r="N24" s="8"/>
      <c r="O24" s="8"/>
      <c r="P24" s="8"/>
    </row>
    <row r="25" spans="14:16" ht="15.75">
      <c r="N25" s="8"/>
      <c r="O25" s="8"/>
      <c r="P25" s="8"/>
    </row>
    <row r="26" spans="14:16" ht="15.75">
      <c r="N26" s="8"/>
      <c r="O26" s="8"/>
      <c r="P26" s="8"/>
    </row>
  </sheetData>
  <mergeCells count="13">
    <mergeCell ref="A4:V4"/>
    <mergeCell ref="A5:V5"/>
    <mergeCell ref="E7:G7"/>
    <mergeCell ref="H7:J7"/>
    <mergeCell ref="K7:M7"/>
    <mergeCell ref="N7:P7"/>
    <mergeCell ref="A1:V1"/>
    <mergeCell ref="A7:A8"/>
    <mergeCell ref="B7:D7"/>
    <mergeCell ref="Q7:S7"/>
    <mergeCell ref="T7:V7"/>
    <mergeCell ref="A2:V2"/>
    <mergeCell ref="A3:V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workbookViewId="0" topLeftCell="A10">
      <selection activeCell="A18" sqref="A18"/>
    </sheetView>
  </sheetViews>
  <sheetFormatPr defaultColWidth="9.140625" defaultRowHeight="15" customHeight="1"/>
  <cols>
    <col min="1" max="1" width="54.7109375" style="1" customWidth="1"/>
    <col min="2" max="13" width="9.8515625" style="1" customWidth="1"/>
    <col min="14" max="14" width="11.140625" style="1" customWidth="1"/>
    <col min="15" max="16384" width="9.140625" style="1" customWidth="1"/>
  </cols>
  <sheetData>
    <row r="1" spans="8:13" ht="15" customHeight="1">
      <c r="H1" s="310" t="s">
        <v>452</v>
      </c>
      <c r="I1" s="310"/>
      <c r="J1" s="310"/>
      <c r="K1" s="310"/>
      <c r="L1" s="310"/>
      <c r="M1" s="310"/>
    </row>
    <row r="2" spans="1:13" ht="15" customHeight="1">
      <c r="A2" s="309" t="s">
        <v>412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4" ht="15" customHeight="1">
      <c r="A3" s="309" t="s">
        <v>629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8"/>
    </row>
    <row r="4" spans="1:14" s="8" customFormat="1" ht="15" customHeight="1">
      <c r="A4" s="309" t="s">
        <v>241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1"/>
    </row>
    <row r="5" spans="1:14" s="8" customFormat="1" ht="15" customHeight="1">
      <c r="A5" s="311" t="s">
        <v>932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1"/>
    </row>
    <row r="6" spans="1:14" s="8" customFormat="1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"/>
    </row>
    <row r="7" spans="1:13" ht="26.25" customHeight="1">
      <c r="A7" s="312" t="s">
        <v>933</v>
      </c>
      <c r="B7" s="290" t="s">
        <v>414</v>
      </c>
      <c r="C7" s="290"/>
      <c r="D7" s="290"/>
      <c r="E7" s="290" t="s">
        <v>415</v>
      </c>
      <c r="F7" s="290"/>
      <c r="G7" s="290"/>
      <c r="H7" s="290" t="s">
        <v>416</v>
      </c>
      <c r="I7" s="290"/>
      <c r="J7" s="290"/>
      <c r="K7" s="290" t="s">
        <v>481</v>
      </c>
      <c r="L7" s="290"/>
      <c r="M7" s="290"/>
    </row>
    <row r="8" spans="1:13" ht="38.25">
      <c r="A8" s="312"/>
      <c r="B8" s="165" t="s">
        <v>74</v>
      </c>
      <c r="C8" s="165" t="s">
        <v>75</v>
      </c>
      <c r="D8" s="165" t="s">
        <v>631</v>
      </c>
      <c r="E8" s="165" t="s">
        <v>74</v>
      </c>
      <c r="F8" s="165" t="s">
        <v>75</v>
      </c>
      <c r="G8" s="165" t="s">
        <v>631</v>
      </c>
      <c r="H8" s="165" t="s">
        <v>74</v>
      </c>
      <c r="I8" s="165" t="s">
        <v>75</v>
      </c>
      <c r="J8" s="165" t="s">
        <v>631</v>
      </c>
      <c r="K8" s="165" t="s">
        <v>74</v>
      </c>
      <c r="L8" s="165" t="s">
        <v>75</v>
      </c>
      <c r="M8" s="165" t="s">
        <v>631</v>
      </c>
    </row>
    <row r="9" spans="1:13" ht="16.5" customHeight="1">
      <c r="A9" s="67" t="s">
        <v>417</v>
      </c>
      <c r="B9" s="68">
        <v>84</v>
      </c>
      <c r="C9" s="68">
        <v>84</v>
      </c>
      <c r="D9" s="68">
        <v>77</v>
      </c>
      <c r="E9" s="68"/>
      <c r="F9" s="68"/>
      <c r="G9" s="249"/>
      <c r="H9" s="68"/>
      <c r="I9" s="68"/>
      <c r="J9" s="249"/>
      <c r="K9" s="11">
        <f>B9+E9+H9</f>
        <v>84</v>
      </c>
      <c r="L9" s="11">
        <f aca="true" t="shared" si="0" ref="L9:M25">C9+F9+I9</f>
        <v>84</v>
      </c>
      <c r="M9" s="11">
        <f t="shared" si="0"/>
        <v>77</v>
      </c>
    </row>
    <row r="10" spans="1:13" ht="16.5" customHeight="1">
      <c r="A10" s="32" t="s">
        <v>418</v>
      </c>
      <c r="B10" s="10"/>
      <c r="C10" s="10"/>
      <c r="D10" s="10">
        <v>8</v>
      </c>
      <c r="E10" s="10"/>
      <c r="F10" s="10"/>
      <c r="G10" s="250"/>
      <c r="H10" s="10"/>
      <c r="I10" s="10"/>
      <c r="J10" s="250"/>
      <c r="K10" s="11">
        <f>B10+E10+H10</f>
        <v>0</v>
      </c>
      <c r="L10" s="11">
        <f t="shared" si="0"/>
        <v>0</v>
      </c>
      <c r="M10" s="11">
        <f t="shared" si="0"/>
        <v>8</v>
      </c>
    </row>
    <row r="11" spans="1:13" ht="16.5" customHeight="1">
      <c r="A11" s="32" t="s">
        <v>952</v>
      </c>
      <c r="B11" s="10">
        <v>5334</v>
      </c>
      <c r="C11" s="10">
        <v>5334</v>
      </c>
      <c r="D11" s="10">
        <v>1017</v>
      </c>
      <c r="E11" s="10"/>
      <c r="F11" s="10"/>
      <c r="G11" s="250"/>
      <c r="H11" s="10"/>
      <c r="I11" s="10"/>
      <c r="J11" s="250"/>
      <c r="K11" s="11">
        <f aca="true" t="shared" si="1" ref="K11:M38">B11+E11+H11</f>
        <v>5334</v>
      </c>
      <c r="L11" s="11">
        <f t="shared" si="0"/>
        <v>5334</v>
      </c>
      <c r="M11" s="11">
        <f t="shared" si="0"/>
        <v>1017</v>
      </c>
    </row>
    <row r="12" spans="1:13" ht="16.5" customHeight="1">
      <c r="A12" s="32" t="s">
        <v>420</v>
      </c>
      <c r="B12" s="10">
        <v>44000</v>
      </c>
      <c r="C12" s="10">
        <v>44000</v>
      </c>
      <c r="D12" s="10">
        <v>32472</v>
      </c>
      <c r="E12" s="10"/>
      <c r="F12" s="10"/>
      <c r="G12" s="250"/>
      <c r="H12" s="10"/>
      <c r="I12" s="10"/>
      <c r="J12" s="250"/>
      <c r="K12" s="11">
        <f t="shared" si="1"/>
        <v>44000</v>
      </c>
      <c r="L12" s="11">
        <f t="shared" si="0"/>
        <v>44000</v>
      </c>
      <c r="M12" s="11">
        <f t="shared" si="0"/>
        <v>32472</v>
      </c>
    </row>
    <row r="13" spans="1:13" ht="16.5" customHeight="1">
      <c r="A13" s="32" t="s">
        <v>421</v>
      </c>
      <c r="B13" s="10"/>
      <c r="C13" s="10"/>
      <c r="D13" s="10"/>
      <c r="E13" s="10"/>
      <c r="F13" s="10"/>
      <c r="G13" s="250"/>
      <c r="H13" s="10"/>
      <c r="I13" s="10"/>
      <c r="J13" s="250"/>
      <c r="K13" s="11">
        <f t="shared" si="1"/>
        <v>0</v>
      </c>
      <c r="L13" s="11">
        <f t="shared" si="0"/>
        <v>0</v>
      </c>
      <c r="M13" s="11">
        <f t="shared" si="0"/>
        <v>0</v>
      </c>
    </row>
    <row r="14" spans="1:13" ht="16.5" customHeight="1">
      <c r="A14" s="32" t="s">
        <v>422</v>
      </c>
      <c r="B14" s="10">
        <v>77422</v>
      </c>
      <c r="C14" s="10">
        <v>77422</v>
      </c>
      <c r="D14" s="10">
        <v>81673</v>
      </c>
      <c r="E14" s="10"/>
      <c r="F14" s="10"/>
      <c r="G14" s="250"/>
      <c r="H14" s="10">
        <v>45000</v>
      </c>
      <c r="I14" s="10">
        <v>30876</v>
      </c>
      <c r="J14" s="10">
        <v>52477</v>
      </c>
      <c r="K14" s="11">
        <f t="shared" si="1"/>
        <v>122422</v>
      </c>
      <c r="L14" s="11">
        <f t="shared" si="0"/>
        <v>108298</v>
      </c>
      <c r="M14" s="11">
        <f t="shared" si="0"/>
        <v>134150</v>
      </c>
    </row>
    <row r="15" spans="1:13" ht="16.5" customHeight="1">
      <c r="A15" s="32" t="s">
        <v>90</v>
      </c>
      <c r="B15" s="10"/>
      <c r="C15" s="10"/>
      <c r="D15" s="10"/>
      <c r="E15" s="10"/>
      <c r="F15" s="10"/>
      <c r="G15" s="250"/>
      <c r="H15" s="10"/>
      <c r="I15" s="10">
        <v>1112</v>
      </c>
      <c r="J15" s="10">
        <v>1112</v>
      </c>
      <c r="K15" s="11">
        <f t="shared" si="1"/>
        <v>0</v>
      </c>
      <c r="L15" s="11">
        <f t="shared" si="0"/>
        <v>1112</v>
      </c>
      <c r="M15" s="11">
        <f t="shared" si="0"/>
        <v>1112</v>
      </c>
    </row>
    <row r="16" spans="1:13" ht="16.5" customHeight="1">
      <c r="A16" s="32" t="s">
        <v>423</v>
      </c>
      <c r="B16" s="10">
        <v>1500</v>
      </c>
      <c r="C16" s="10">
        <v>1500</v>
      </c>
      <c r="D16" s="10">
        <v>112</v>
      </c>
      <c r="E16" s="10"/>
      <c r="F16" s="10"/>
      <c r="G16" s="250"/>
      <c r="H16" s="10"/>
      <c r="I16" s="10"/>
      <c r="J16" s="250"/>
      <c r="K16" s="11">
        <f t="shared" si="1"/>
        <v>1500</v>
      </c>
      <c r="L16" s="11">
        <f t="shared" si="0"/>
        <v>1500</v>
      </c>
      <c r="M16" s="11">
        <f t="shared" si="0"/>
        <v>112</v>
      </c>
    </row>
    <row r="17" spans="1:13" ht="16.5" customHeight="1">
      <c r="A17" s="32" t="s">
        <v>424</v>
      </c>
      <c r="B17" s="10">
        <v>1300</v>
      </c>
      <c r="C17" s="10">
        <v>1300</v>
      </c>
      <c r="D17" s="10">
        <v>932</v>
      </c>
      <c r="E17" s="10"/>
      <c r="F17" s="10"/>
      <c r="G17" s="250"/>
      <c r="H17" s="10"/>
      <c r="I17" s="10"/>
      <c r="J17" s="250"/>
      <c r="K17" s="11">
        <f t="shared" si="1"/>
        <v>1300</v>
      </c>
      <c r="L17" s="11">
        <f t="shared" si="0"/>
        <v>1300</v>
      </c>
      <c r="M17" s="11">
        <f t="shared" si="0"/>
        <v>932</v>
      </c>
    </row>
    <row r="18" spans="1:13" ht="16.5" customHeight="1">
      <c r="A18" s="32" t="s">
        <v>425</v>
      </c>
      <c r="B18" s="10">
        <v>12</v>
      </c>
      <c r="C18" s="10">
        <v>12</v>
      </c>
      <c r="D18" s="10">
        <v>196</v>
      </c>
      <c r="E18" s="10"/>
      <c r="F18" s="10"/>
      <c r="G18" s="250"/>
      <c r="H18" s="10">
        <v>294</v>
      </c>
      <c r="I18" s="10">
        <v>294</v>
      </c>
      <c r="J18" s="10">
        <v>221</v>
      </c>
      <c r="K18" s="11">
        <f t="shared" si="1"/>
        <v>306</v>
      </c>
      <c r="L18" s="11">
        <f t="shared" si="0"/>
        <v>306</v>
      </c>
      <c r="M18" s="11">
        <f t="shared" si="0"/>
        <v>417</v>
      </c>
    </row>
    <row r="19" spans="1:13" ht="16.5" customHeight="1">
      <c r="A19" s="32" t="s">
        <v>426</v>
      </c>
      <c r="B19" s="10"/>
      <c r="C19" s="10"/>
      <c r="D19" s="10"/>
      <c r="E19" s="10"/>
      <c r="F19" s="10"/>
      <c r="G19" s="250"/>
      <c r="H19" s="10"/>
      <c r="I19" s="10"/>
      <c r="J19" s="250"/>
      <c r="K19" s="11"/>
      <c r="L19" s="11"/>
      <c r="M19" s="11"/>
    </row>
    <row r="20" spans="1:13" ht="16.5" customHeight="1">
      <c r="A20" s="32" t="s">
        <v>1003</v>
      </c>
      <c r="B20" s="10"/>
      <c r="C20" s="10"/>
      <c r="D20" s="10"/>
      <c r="E20" s="10">
        <v>676400</v>
      </c>
      <c r="F20" s="10">
        <v>676400</v>
      </c>
      <c r="G20" s="10">
        <v>616722</v>
      </c>
      <c r="H20" s="10"/>
      <c r="I20" s="10"/>
      <c r="J20" s="250"/>
      <c r="K20" s="11">
        <f t="shared" si="1"/>
        <v>676400</v>
      </c>
      <c r="L20" s="11">
        <f t="shared" si="0"/>
        <v>676400</v>
      </c>
      <c r="M20" s="11">
        <f t="shared" si="0"/>
        <v>616722</v>
      </c>
    </row>
    <row r="21" spans="1:13" ht="16.5" customHeight="1">
      <c r="A21" s="32" t="s">
        <v>259</v>
      </c>
      <c r="B21" s="10"/>
      <c r="C21" s="10"/>
      <c r="D21" s="259"/>
      <c r="E21" s="10"/>
      <c r="F21" s="10"/>
      <c r="G21" s="10"/>
      <c r="H21" s="10"/>
      <c r="I21" s="10"/>
      <c r="J21" s="250"/>
      <c r="K21" s="11"/>
      <c r="L21" s="11"/>
      <c r="M21" s="11"/>
    </row>
    <row r="22" spans="1:13" ht="16.5" customHeight="1">
      <c r="A22" s="32" t="s">
        <v>258</v>
      </c>
      <c r="B22" s="10"/>
      <c r="C22" s="10"/>
      <c r="D22" s="10"/>
      <c r="E22" s="10">
        <v>71874</v>
      </c>
      <c r="F22" s="10">
        <v>71874</v>
      </c>
      <c r="G22" s="10">
        <v>55204</v>
      </c>
      <c r="H22" s="10"/>
      <c r="I22" s="10"/>
      <c r="J22" s="250"/>
      <c r="K22" s="11">
        <f t="shared" si="1"/>
        <v>71874</v>
      </c>
      <c r="L22" s="11">
        <f t="shared" si="0"/>
        <v>71874</v>
      </c>
      <c r="M22" s="11">
        <f t="shared" si="0"/>
        <v>55204</v>
      </c>
    </row>
    <row r="23" spans="1:14" ht="16.5" customHeight="1">
      <c r="A23" s="32" t="s">
        <v>260</v>
      </c>
      <c r="B23" s="10"/>
      <c r="C23" s="10"/>
      <c r="D23" s="10"/>
      <c r="E23" s="10">
        <v>36000</v>
      </c>
      <c r="F23" s="10">
        <v>36000</v>
      </c>
      <c r="G23" s="10">
        <v>33780</v>
      </c>
      <c r="H23" s="10"/>
      <c r="I23" s="10"/>
      <c r="J23" s="250"/>
      <c r="K23" s="11">
        <f t="shared" si="1"/>
        <v>36000</v>
      </c>
      <c r="L23" s="11">
        <f t="shared" si="0"/>
        <v>36000</v>
      </c>
      <c r="M23" s="11">
        <f t="shared" si="0"/>
        <v>33780</v>
      </c>
      <c r="N23" s="8"/>
    </row>
    <row r="24" spans="1:14" ht="16.5" customHeight="1">
      <c r="A24" s="32" t="s">
        <v>95</v>
      </c>
      <c r="B24" s="10"/>
      <c r="C24" s="10"/>
      <c r="D24" s="10"/>
      <c r="E24" s="10"/>
      <c r="F24" s="10"/>
      <c r="G24" s="10">
        <v>78</v>
      </c>
      <c r="H24" s="10"/>
      <c r="I24" s="10"/>
      <c r="J24" s="250"/>
      <c r="K24" s="11"/>
      <c r="L24" s="11"/>
      <c r="M24" s="11">
        <f>SUM(G24:L24)</f>
        <v>78</v>
      </c>
      <c r="N24" s="8"/>
    </row>
    <row r="25" spans="1:14" s="8" customFormat="1" ht="16.5" customHeight="1">
      <c r="A25" s="32" t="s">
        <v>1004</v>
      </c>
      <c r="B25" s="10"/>
      <c r="C25" s="10"/>
      <c r="D25" s="10"/>
      <c r="E25" s="10">
        <v>1150</v>
      </c>
      <c r="F25" s="10">
        <v>1150</v>
      </c>
      <c r="G25" s="10">
        <v>2336</v>
      </c>
      <c r="H25" s="10"/>
      <c r="I25" s="10"/>
      <c r="J25" s="250"/>
      <c r="K25" s="11">
        <f t="shared" si="1"/>
        <v>1150</v>
      </c>
      <c r="L25" s="11">
        <f t="shared" si="0"/>
        <v>1150</v>
      </c>
      <c r="M25" s="11">
        <f t="shared" si="0"/>
        <v>2336</v>
      </c>
      <c r="N25" s="1"/>
    </row>
    <row r="26" spans="1:14" s="8" customFormat="1" ht="16.5" customHeight="1">
      <c r="A26" s="32" t="s">
        <v>427</v>
      </c>
      <c r="B26" s="10"/>
      <c r="C26" s="10"/>
      <c r="D26" s="10"/>
      <c r="E26" s="10"/>
      <c r="F26" s="10"/>
      <c r="G26" s="10"/>
      <c r="H26" s="10">
        <v>796777</v>
      </c>
      <c r="I26" s="10">
        <v>796777</v>
      </c>
      <c r="J26" s="10">
        <v>615255</v>
      </c>
      <c r="K26" s="11">
        <f t="shared" si="1"/>
        <v>796777</v>
      </c>
      <c r="L26" s="11">
        <f t="shared" si="1"/>
        <v>796777</v>
      </c>
      <c r="M26" s="11">
        <f t="shared" si="1"/>
        <v>615255</v>
      </c>
      <c r="N26" s="1"/>
    </row>
    <row r="27" spans="1:13" ht="16.5" customHeight="1">
      <c r="A27" s="32" t="s">
        <v>430</v>
      </c>
      <c r="B27" s="11"/>
      <c r="C27" s="11"/>
      <c r="D27" s="11"/>
      <c r="E27" s="10"/>
      <c r="F27" s="10"/>
      <c r="G27" s="10"/>
      <c r="H27" s="10">
        <v>20359</v>
      </c>
      <c r="I27" s="10">
        <v>20359</v>
      </c>
      <c r="J27" s="10">
        <v>16094</v>
      </c>
      <c r="K27" s="11">
        <f t="shared" si="1"/>
        <v>20359</v>
      </c>
      <c r="L27" s="11">
        <f t="shared" si="1"/>
        <v>20359</v>
      </c>
      <c r="M27" s="11">
        <f t="shared" si="1"/>
        <v>16094</v>
      </c>
    </row>
    <row r="28" spans="1:13" ht="16.5" customHeight="1">
      <c r="A28" s="32" t="s">
        <v>91</v>
      </c>
      <c r="B28" s="11"/>
      <c r="C28" s="11"/>
      <c r="D28" s="11"/>
      <c r="E28" s="10"/>
      <c r="F28" s="10"/>
      <c r="G28" s="10"/>
      <c r="H28" s="10"/>
      <c r="I28" s="10">
        <v>22722</v>
      </c>
      <c r="J28" s="10">
        <v>29401</v>
      </c>
      <c r="K28" s="11">
        <f t="shared" si="1"/>
        <v>0</v>
      </c>
      <c r="L28" s="11">
        <f t="shared" si="1"/>
        <v>22722</v>
      </c>
      <c r="M28" s="11">
        <f t="shared" si="1"/>
        <v>29401</v>
      </c>
    </row>
    <row r="29" spans="1:13" ht="16.5" customHeight="1">
      <c r="A29" s="188" t="s">
        <v>92</v>
      </c>
      <c r="B29" s="189"/>
      <c r="C29" s="189"/>
      <c r="D29" s="147">
        <v>150</v>
      </c>
      <c r="E29" s="147"/>
      <c r="F29" s="147"/>
      <c r="G29" s="147"/>
      <c r="H29" s="147">
        <v>7652</v>
      </c>
      <c r="I29" s="147">
        <v>8105</v>
      </c>
      <c r="J29" s="261">
        <v>6217</v>
      </c>
      <c r="K29" s="11">
        <f t="shared" si="1"/>
        <v>7652</v>
      </c>
      <c r="L29" s="11">
        <f t="shared" si="1"/>
        <v>8105</v>
      </c>
      <c r="M29" s="11">
        <f t="shared" si="1"/>
        <v>6367</v>
      </c>
    </row>
    <row r="30" spans="1:13" ht="16.5" customHeight="1">
      <c r="A30" s="188" t="s">
        <v>93</v>
      </c>
      <c r="B30" s="189"/>
      <c r="C30" s="189"/>
      <c r="D30" s="189"/>
      <c r="E30" s="147"/>
      <c r="F30" s="147"/>
      <c r="G30" s="147"/>
      <c r="H30" s="147">
        <v>19531</v>
      </c>
      <c r="I30" s="147">
        <v>22025</v>
      </c>
      <c r="J30" s="261">
        <v>35260</v>
      </c>
      <c r="K30" s="11">
        <f t="shared" si="1"/>
        <v>19531</v>
      </c>
      <c r="L30" s="11">
        <f t="shared" si="1"/>
        <v>22025</v>
      </c>
      <c r="M30" s="11">
        <f t="shared" si="1"/>
        <v>35260</v>
      </c>
    </row>
    <row r="31" spans="1:13" ht="16.5" customHeight="1">
      <c r="A31" s="188" t="s">
        <v>895</v>
      </c>
      <c r="B31" s="189"/>
      <c r="C31" s="189"/>
      <c r="D31" s="189"/>
      <c r="E31" s="147"/>
      <c r="F31" s="147"/>
      <c r="G31" s="147"/>
      <c r="H31" s="147">
        <v>4312</v>
      </c>
      <c r="I31" s="147">
        <v>3923</v>
      </c>
      <c r="J31" s="147">
        <v>3213</v>
      </c>
      <c r="K31" s="11">
        <f t="shared" si="1"/>
        <v>4312</v>
      </c>
      <c r="L31" s="11">
        <f t="shared" si="1"/>
        <v>3923</v>
      </c>
      <c r="M31" s="11">
        <f t="shared" si="1"/>
        <v>3213</v>
      </c>
    </row>
    <row r="32" spans="1:13" ht="16.5" customHeight="1">
      <c r="A32" s="188" t="s">
        <v>551</v>
      </c>
      <c r="B32" s="189"/>
      <c r="C32" s="189"/>
      <c r="D32" s="189"/>
      <c r="E32" s="147"/>
      <c r="F32" s="147"/>
      <c r="G32" s="147"/>
      <c r="H32" s="147">
        <v>4137</v>
      </c>
      <c r="I32" s="147">
        <v>4137</v>
      </c>
      <c r="J32" s="147">
        <v>3103</v>
      </c>
      <c r="K32" s="11">
        <f t="shared" si="1"/>
        <v>4137</v>
      </c>
      <c r="L32" s="11">
        <f t="shared" si="1"/>
        <v>4137</v>
      </c>
      <c r="M32" s="11">
        <f t="shared" si="1"/>
        <v>3103</v>
      </c>
    </row>
    <row r="33" spans="1:13" ht="16.5" customHeight="1">
      <c r="A33" s="188" t="s">
        <v>310</v>
      </c>
      <c r="B33" s="189"/>
      <c r="C33" s="189"/>
      <c r="D33" s="189"/>
      <c r="E33" s="147"/>
      <c r="F33" s="147"/>
      <c r="G33" s="147"/>
      <c r="H33" s="147"/>
      <c r="I33" s="147"/>
      <c r="J33" s="147">
        <v>140</v>
      </c>
      <c r="K33" s="11"/>
      <c r="L33" s="11"/>
      <c r="M33" s="11">
        <f t="shared" si="1"/>
        <v>140</v>
      </c>
    </row>
    <row r="34" spans="1:13" ht="16.5" customHeight="1">
      <c r="A34" s="188" t="s">
        <v>842</v>
      </c>
      <c r="B34" s="189"/>
      <c r="C34" s="189"/>
      <c r="D34" s="189"/>
      <c r="E34" s="147"/>
      <c r="F34" s="147"/>
      <c r="G34" s="147"/>
      <c r="H34" s="147">
        <v>3222</v>
      </c>
      <c r="I34" s="147">
        <v>3244</v>
      </c>
      <c r="J34" s="147">
        <v>9176</v>
      </c>
      <c r="K34" s="11">
        <f t="shared" si="1"/>
        <v>3222</v>
      </c>
      <c r="L34" s="11">
        <f t="shared" si="1"/>
        <v>3244</v>
      </c>
      <c r="M34" s="11">
        <f t="shared" si="1"/>
        <v>9176</v>
      </c>
    </row>
    <row r="35" spans="1:13" ht="16.5" customHeight="1">
      <c r="A35" s="188" t="s">
        <v>843</v>
      </c>
      <c r="B35" s="189"/>
      <c r="C35" s="189"/>
      <c r="D35" s="189"/>
      <c r="E35" s="147"/>
      <c r="F35" s="147"/>
      <c r="G35" s="147"/>
      <c r="H35" s="147">
        <v>4736</v>
      </c>
      <c r="I35" s="147">
        <v>4736</v>
      </c>
      <c r="J35" s="147">
        <v>3552</v>
      </c>
      <c r="K35" s="11">
        <f t="shared" si="1"/>
        <v>4736</v>
      </c>
      <c r="L35" s="11">
        <f t="shared" si="1"/>
        <v>4736</v>
      </c>
      <c r="M35" s="11">
        <f t="shared" si="1"/>
        <v>3552</v>
      </c>
    </row>
    <row r="36" spans="1:13" ht="16.5" customHeight="1">
      <c r="A36" s="246" t="s">
        <v>849</v>
      </c>
      <c r="B36" s="189"/>
      <c r="C36" s="189"/>
      <c r="D36" s="189"/>
      <c r="E36" s="147"/>
      <c r="F36" s="147"/>
      <c r="G36" s="147"/>
      <c r="H36" s="147">
        <v>420</v>
      </c>
      <c r="I36" s="147">
        <v>420</v>
      </c>
      <c r="J36" s="147">
        <v>273</v>
      </c>
      <c r="K36" s="11">
        <f t="shared" si="1"/>
        <v>420</v>
      </c>
      <c r="L36" s="11">
        <f t="shared" si="1"/>
        <v>420</v>
      </c>
      <c r="M36" s="11">
        <f t="shared" si="1"/>
        <v>273</v>
      </c>
    </row>
    <row r="37" spans="1:13" ht="16.5" customHeight="1">
      <c r="A37" s="188" t="s">
        <v>1026</v>
      </c>
      <c r="B37" s="189"/>
      <c r="C37" s="189"/>
      <c r="D37" s="147">
        <v>189</v>
      </c>
      <c r="E37" s="147"/>
      <c r="F37" s="147"/>
      <c r="G37" s="147"/>
      <c r="H37" s="147"/>
      <c r="I37" s="147"/>
      <c r="J37" s="147"/>
      <c r="K37" s="11">
        <f t="shared" si="1"/>
        <v>0</v>
      </c>
      <c r="L37" s="11">
        <f t="shared" si="1"/>
        <v>0</v>
      </c>
      <c r="M37" s="11">
        <f t="shared" si="1"/>
        <v>189</v>
      </c>
    </row>
    <row r="38" spans="1:13" ht="16.5" customHeight="1">
      <c r="A38" s="188" t="s">
        <v>844</v>
      </c>
      <c r="B38" s="189"/>
      <c r="C38" s="189"/>
      <c r="D38" s="147"/>
      <c r="E38" s="147"/>
      <c r="F38" s="147"/>
      <c r="G38" s="147"/>
      <c r="H38" s="147">
        <v>3540</v>
      </c>
      <c r="I38" s="147">
        <v>3540</v>
      </c>
      <c r="J38" s="147">
        <v>2655</v>
      </c>
      <c r="K38" s="11">
        <f t="shared" si="1"/>
        <v>3540</v>
      </c>
      <c r="L38" s="11">
        <f>C38+F38+I38</f>
        <v>3540</v>
      </c>
      <c r="M38" s="11">
        <f>D38+G38+J38</f>
        <v>2655</v>
      </c>
    </row>
    <row r="39" spans="1:13" ht="16.5" customHeight="1">
      <c r="A39" s="190" t="s">
        <v>89</v>
      </c>
      <c r="B39" s="189">
        <f aca="true" t="shared" si="2" ref="B39:G39">SUM(B9:B37)</f>
        <v>129652</v>
      </c>
      <c r="C39" s="189">
        <f t="shared" si="2"/>
        <v>129652</v>
      </c>
      <c r="D39" s="189">
        <f t="shared" si="2"/>
        <v>116826</v>
      </c>
      <c r="E39" s="189">
        <f t="shared" si="2"/>
        <v>785424</v>
      </c>
      <c r="F39" s="189">
        <f t="shared" si="2"/>
        <v>785424</v>
      </c>
      <c r="G39" s="189">
        <f t="shared" si="2"/>
        <v>708120</v>
      </c>
      <c r="H39" s="189">
        <f aca="true" t="shared" si="3" ref="H39:M39">SUM(H9:H38)</f>
        <v>909980</v>
      </c>
      <c r="I39" s="189">
        <f t="shared" si="3"/>
        <v>922270</v>
      </c>
      <c r="J39" s="189">
        <f t="shared" si="3"/>
        <v>778149</v>
      </c>
      <c r="K39" s="189">
        <f t="shared" si="3"/>
        <v>1825056</v>
      </c>
      <c r="L39" s="189">
        <f t="shared" si="3"/>
        <v>1837346</v>
      </c>
      <c r="M39" s="189">
        <f t="shared" si="3"/>
        <v>1603095</v>
      </c>
    </row>
    <row r="40" ht="15" customHeight="1">
      <c r="K40" s="9"/>
    </row>
    <row r="41" ht="15" customHeight="1">
      <c r="K41" s="9"/>
    </row>
  </sheetData>
  <mergeCells count="10">
    <mergeCell ref="A7:A8"/>
    <mergeCell ref="H1:M1"/>
    <mergeCell ref="B7:D7"/>
    <mergeCell ref="E7:G7"/>
    <mergeCell ref="H7:J7"/>
    <mergeCell ref="K7:M7"/>
    <mergeCell ref="A5:M5"/>
    <mergeCell ref="A2:M2"/>
    <mergeCell ref="A3:M3"/>
    <mergeCell ref="A4:M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31"/>
  <sheetViews>
    <sheetView workbookViewId="0" topLeftCell="A7">
      <selection activeCell="C16" sqref="C16"/>
    </sheetView>
  </sheetViews>
  <sheetFormatPr defaultColWidth="9.140625" defaultRowHeight="12.75"/>
  <cols>
    <col min="1" max="1" width="25.140625" style="14" bestFit="1" customWidth="1"/>
    <col min="2" max="2" width="20.7109375" style="14" customWidth="1"/>
    <col min="3" max="6" width="9.57421875" style="14" customWidth="1"/>
    <col min="7" max="7" width="7.8515625" style="14" customWidth="1"/>
    <col min="8" max="16384" width="9.140625" style="14" customWidth="1"/>
  </cols>
  <sheetData>
    <row r="1" spans="1:7" ht="15">
      <c r="A1" s="314" t="s">
        <v>655</v>
      </c>
      <c r="B1" s="314"/>
      <c r="C1" s="314"/>
      <c r="D1" s="314"/>
      <c r="E1" s="314"/>
      <c r="F1" s="314"/>
      <c r="G1" s="314"/>
    </row>
    <row r="3" spans="1:7" ht="15" customHeight="1">
      <c r="A3" s="313" t="s">
        <v>931</v>
      </c>
      <c r="B3" s="313"/>
      <c r="C3" s="313"/>
      <c r="D3" s="313"/>
      <c r="E3" s="313"/>
      <c r="F3" s="313"/>
      <c r="G3" s="313"/>
    </row>
    <row r="4" spans="1:7" ht="15" customHeight="1">
      <c r="A4" s="313" t="s">
        <v>629</v>
      </c>
      <c r="B4" s="313"/>
      <c r="C4" s="313"/>
      <c r="D4" s="313"/>
      <c r="E4" s="313"/>
      <c r="F4" s="313"/>
      <c r="G4" s="313"/>
    </row>
    <row r="5" spans="1:7" ht="15" customHeight="1">
      <c r="A5" s="313" t="s">
        <v>507</v>
      </c>
      <c r="B5" s="313"/>
      <c r="C5" s="313"/>
      <c r="D5" s="313"/>
      <c r="E5" s="313"/>
      <c r="F5" s="313"/>
      <c r="G5" s="313"/>
    </row>
    <row r="6" spans="1:7" ht="15" customHeight="1">
      <c r="A6" s="313" t="s">
        <v>932</v>
      </c>
      <c r="B6" s="313"/>
      <c r="C6" s="313"/>
      <c r="D6" s="313"/>
      <c r="E6" s="313"/>
      <c r="F6" s="313"/>
      <c r="G6" s="313"/>
    </row>
    <row r="7" spans="1:4" ht="15" customHeight="1">
      <c r="A7" s="15"/>
      <c r="B7" s="15"/>
      <c r="C7" s="15"/>
      <c r="D7" s="15"/>
    </row>
    <row r="8" spans="1:7" ht="48.75" customHeight="1">
      <c r="A8" s="49" t="s">
        <v>933</v>
      </c>
      <c r="B8" s="37" t="s">
        <v>968</v>
      </c>
      <c r="C8" s="37" t="s">
        <v>632</v>
      </c>
      <c r="D8" s="37" t="s">
        <v>77</v>
      </c>
      <c r="E8" s="37" t="s">
        <v>683</v>
      </c>
      <c r="F8" s="37" t="s">
        <v>630</v>
      </c>
      <c r="G8" s="37" t="s">
        <v>684</v>
      </c>
    </row>
    <row r="9" spans="1:4" ht="15.75" customHeight="1">
      <c r="A9" s="45"/>
      <c r="B9" s="85"/>
      <c r="C9" s="85"/>
      <c r="D9" s="85"/>
    </row>
    <row r="10" spans="1:4" ht="15.75" customHeight="1">
      <c r="A10" s="87" t="s">
        <v>508</v>
      </c>
      <c r="B10" s="20"/>
      <c r="C10" s="20"/>
      <c r="D10" s="20"/>
    </row>
    <row r="11" spans="1:7" ht="15.75" customHeight="1">
      <c r="A11" s="14" t="s">
        <v>396</v>
      </c>
      <c r="B11" s="14" t="s">
        <v>956</v>
      </c>
      <c r="C11" s="88">
        <v>148985</v>
      </c>
      <c r="D11" s="88">
        <v>165000</v>
      </c>
      <c r="E11" s="88">
        <v>165000</v>
      </c>
      <c r="F11" s="88">
        <v>145466</v>
      </c>
      <c r="G11" s="234">
        <f>F11/E11*100</f>
        <v>88.16121212121212</v>
      </c>
    </row>
    <row r="12" spans="1:7" ht="15.75" customHeight="1">
      <c r="A12" s="14" t="s">
        <v>397</v>
      </c>
      <c r="B12" s="14" t="s">
        <v>969</v>
      </c>
      <c r="C12" s="88">
        <v>197663</v>
      </c>
      <c r="D12" s="88">
        <v>240000</v>
      </c>
      <c r="E12" s="88">
        <v>240000</v>
      </c>
      <c r="F12" s="88">
        <v>204377</v>
      </c>
      <c r="G12" s="234">
        <f aca="true" t="shared" si="0" ref="G12:G29">F12/E12*100</f>
        <v>85.15708333333333</v>
      </c>
    </row>
    <row r="13" spans="1:7" ht="15.75" customHeight="1">
      <c r="A13" s="14" t="s">
        <v>398</v>
      </c>
      <c r="B13" s="94" t="s">
        <v>729</v>
      </c>
      <c r="C13" s="196">
        <v>257262</v>
      </c>
      <c r="D13" s="196">
        <v>270000</v>
      </c>
      <c r="E13" s="88">
        <v>270000</v>
      </c>
      <c r="F13" s="88">
        <v>263254</v>
      </c>
      <c r="G13" s="234">
        <f t="shared" si="0"/>
        <v>97.50148148148148</v>
      </c>
    </row>
    <row r="14" spans="1:7" ht="15.75" customHeight="1">
      <c r="A14" s="20" t="s">
        <v>399</v>
      </c>
      <c r="B14" s="94"/>
      <c r="C14" s="198">
        <f>SUM(C11:C13)</f>
        <v>603910</v>
      </c>
      <c r="D14" s="198">
        <f>SUM(D11:D13)</f>
        <v>675000</v>
      </c>
      <c r="E14" s="198">
        <f>SUM(E11:E13)</f>
        <v>675000</v>
      </c>
      <c r="F14" s="198">
        <f>SUM(F11:F13)</f>
        <v>613097</v>
      </c>
      <c r="G14" s="235">
        <f t="shared" si="0"/>
        <v>90.8291851851852</v>
      </c>
    </row>
    <row r="15" spans="2:7" ht="15.75" customHeight="1">
      <c r="B15" s="94"/>
      <c r="C15" s="196"/>
      <c r="D15" s="196"/>
      <c r="E15" s="88"/>
      <c r="F15" s="88"/>
      <c r="G15" s="234"/>
    </row>
    <row r="16" spans="1:7" ht="15.75" customHeight="1">
      <c r="A16" s="160" t="s">
        <v>730</v>
      </c>
      <c r="B16" s="161"/>
      <c r="C16" s="197">
        <v>775</v>
      </c>
      <c r="D16" s="197">
        <v>1400</v>
      </c>
      <c r="E16" s="122">
        <v>1400</v>
      </c>
      <c r="F16" s="122">
        <v>3625</v>
      </c>
      <c r="G16" s="235">
        <f t="shared" si="0"/>
        <v>258.92857142857144</v>
      </c>
    </row>
    <row r="17" spans="1:7" ht="15.75" customHeight="1">
      <c r="A17" s="20"/>
      <c r="B17" s="89"/>
      <c r="C17" s="196"/>
      <c r="D17" s="198"/>
      <c r="E17" s="88"/>
      <c r="F17" s="88"/>
      <c r="G17" s="234"/>
    </row>
    <row r="18" spans="1:7" ht="15.75" customHeight="1">
      <c r="A18" s="87" t="s">
        <v>731</v>
      </c>
      <c r="B18" s="89"/>
      <c r="C18" s="196"/>
      <c r="D18" s="198"/>
      <c r="E18" s="88"/>
      <c r="F18" s="88"/>
      <c r="G18" s="234"/>
    </row>
    <row r="19" spans="1:7" ht="15.75" customHeight="1">
      <c r="A19" s="14" t="s">
        <v>509</v>
      </c>
      <c r="B19" s="94">
        <v>0.08</v>
      </c>
      <c r="C19" s="196">
        <v>50650</v>
      </c>
      <c r="D19" s="196">
        <v>71993</v>
      </c>
      <c r="E19" s="88">
        <v>71993</v>
      </c>
      <c r="F19" s="88">
        <v>55579</v>
      </c>
      <c r="G19" s="234">
        <f t="shared" si="0"/>
        <v>77.20056116566887</v>
      </c>
    </row>
    <row r="20" spans="1:7" ht="28.5" customHeight="1">
      <c r="A20" s="95" t="s">
        <v>510</v>
      </c>
      <c r="B20" s="86"/>
      <c r="C20" s="196">
        <v>-765</v>
      </c>
      <c r="D20" s="196">
        <v>-119</v>
      </c>
      <c r="E20" s="88">
        <v>-119</v>
      </c>
      <c r="F20" s="88">
        <v>-375</v>
      </c>
      <c r="G20" s="234">
        <f t="shared" si="0"/>
        <v>315.12605042016804</v>
      </c>
    </row>
    <row r="21" spans="1:7" ht="78.75" customHeight="1">
      <c r="A21" s="91" t="s">
        <v>400</v>
      </c>
      <c r="B21" s="92" t="s">
        <v>468</v>
      </c>
      <c r="C21" s="199">
        <v>34647</v>
      </c>
      <c r="D21" s="196">
        <v>36000</v>
      </c>
      <c r="E21" s="88">
        <v>36000</v>
      </c>
      <c r="F21" s="88">
        <v>33780</v>
      </c>
      <c r="G21" s="234">
        <f t="shared" si="0"/>
        <v>93.83333333333333</v>
      </c>
    </row>
    <row r="22" spans="1:7" ht="15.75" customHeight="1">
      <c r="A22" s="14" t="s">
        <v>186</v>
      </c>
      <c r="B22" s="93"/>
      <c r="C22" s="198"/>
      <c r="D22" s="198"/>
      <c r="E22" s="198"/>
      <c r="F22" s="196">
        <v>78</v>
      </c>
      <c r="G22" s="234"/>
    </row>
    <row r="23" spans="1:7" ht="15.75" customHeight="1">
      <c r="A23" s="20" t="s">
        <v>511</v>
      </c>
      <c r="B23" s="93"/>
      <c r="C23" s="198">
        <f>SUM(C19:C22)</f>
        <v>84532</v>
      </c>
      <c r="D23" s="198">
        <f>SUM(D19:D22)</f>
        <v>107874</v>
      </c>
      <c r="E23" s="198">
        <f>SUM(E19:E22)</f>
        <v>107874</v>
      </c>
      <c r="F23" s="198">
        <f>SUM(F19:F22)</f>
        <v>89062</v>
      </c>
      <c r="G23" s="235">
        <f t="shared" si="0"/>
        <v>82.56113614031185</v>
      </c>
    </row>
    <row r="24" spans="1:7" ht="15.75" customHeight="1">
      <c r="A24" s="20"/>
      <c r="B24" s="93"/>
      <c r="C24" s="200"/>
      <c r="D24" s="198"/>
      <c r="E24" s="88"/>
      <c r="F24" s="88"/>
      <c r="G24" s="234"/>
    </row>
    <row r="25" spans="1:7" ht="15.75" customHeight="1">
      <c r="A25" s="87" t="s">
        <v>732</v>
      </c>
      <c r="B25" s="93"/>
      <c r="C25" s="200"/>
      <c r="D25" s="198"/>
      <c r="E25" s="88"/>
      <c r="F25" s="88"/>
      <c r="G25" s="234"/>
    </row>
    <row r="26" spans="1:7" ht="15.75" customHeight="1">
      <c r="A26" s="14" t="s">
        <v>514</v>
      </c>
      <c r="B26" s="93"/>
      <c r="C26" s="196">
        <v>213</v>
      </c>
      <c r="D26" s="196">
        <v>400</v>
      </c>
      <c r="E26" s="88">
        <v>400</v>
      </c>
      <c r="F26" s="88">
        <v>1747</v>
      </c>
      <c r="G26" s="234">
        <f t="shared" si="0"/>
        <v>436.75</v>
      </c>
    </row>
    <row r="27" spans="1:7" ht="15.75" customHeight="1">
      <c r="A27" s="14" t="s">
        <v>515</v>
      </c>
      <c r="B27" s="93"/>
      <c r="C27" s="196">
        <v>231</v>
      </c>
      <c r="D27" s="196">
        <v>150</v>
      </c>
      <c r="E27" s="88">
        <v>150</v>
      </c>
      <c r="F27" s="88">
        <v>169</v>
      </c>
      <c r="G27" s="234">
        <f t="shared" si="0"/>
        <v>112.66666666666667</v>
      </c>
    </row>
    <row r="28" spans="1:7" ht="15.75" customHeight="1">
      <c r="A28" s="14" t="s">
        <v>469</v>
      </c>
      <c r="B28" s="93"/>
      <c r="C28" s="196">
        <v>421</v>
      </c>
      <c r="D28" s="196">
        <v>600</v>
      </c>
      <c r="E28" s="88">
        <v>600</v>
      </c>
      <c r="F28" s="88">
        <v>420</v>
      </c>
      <c r="G28" s="234">
        <f t="shared" si="0"/>
        <v>70</v>
      </c>
    </row>
    <row r="29" spans="1:7" ht="15.75" customHeight="1">
      <c r="A29" s="20" t="s">
        <v>513</v>
      </c>
      <c r="B29" s="93"/>
      <c r="C29" s="198">
        <f>SUM(C26:C28)</f>
        <v>865</v>
      </c>
      <c r="D29" s="198">
        <f>SUM(D26:D28)</f>
        <v>1150</v>
      </c>
      <c r="E29" s="198">
        <f>SUM(E26:E28)</f>
        <v>1150</v>
      </c>
      <c r="F29" s="198">
        <f>SUM(F26:F28)</f>
        <v>2336</v>
      </c>
      <c r="G29" s="235">
        <f t="shared" si="0"/>
        <v>203.13043478260872</v>
      </c>
    </row>
    <row r="30" spans="1:7" ht="15.75" customHeight="1">
      <c r="A30" s="20"/>
      <c r="B30" s="93"/>
      <c r="C30" s="200"/>
      <c r="D30" s="198"/>
      <c r="E30" s="88"/>
      <c r="F30" s="88"/>
      <c r="G30" s="235"/>
    </row>
    <row r="31" spans="1:7" ht="15.75" customHeight="1">
      <c r="A31" s="20" t="s">
        <v>512</v>
      </c>
      <c r="C31" s="122">
        <f>C14+C16+C23+C29</f>
        <v>690082</v>
      </c>
      <c r="D31" s="122">
        <f>D14+D16+D23+D29</f>
        <v>785424</v>
      </c>
      <c r="E31" s="122">
        <f>E14+E16+E23+E29</f>
        <v>785424</v>
      </c>
      <c r="F31" s="122">
        <f>F14+F16+F23+F29</f>
        <v>708120</v>
      </c>
      <c r="G31" s="235">
        <f>F31/E31*100</f>
        <v>90.1576727983866</v>
      </c>
    </row>
    <row r="32" ht="15.75" customHeight="1"/>
  </sheetData>
  <mergeCells count="5">
    <mergeCell ref="A6:G6"/>
    <mergeCell ref="A3:G3"/>
    <mergeCell ref="A4:G4"/>
    <mergeCell ref="A1:G1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F127"/>
  <sheetViews>
    <sheetView workbookViewId="0" topLeftCell="A76">
      <selection activeCell="E66" sqref="E66"/>
    </sheetView>
  </sheetViews>
  <sheetFormatPr defaultColWidth="9.140625" defaultRowHeight="12.75"/>
  <cols>
    <col min="1" max="1" width="4.140625" style="0" customWidth="1"/>
    <col min="2" max="2" width="62.8515625" style="0" customWidth="1"/>
    <col min="3" max="3" width="10.28125" style="0" customWidth="1"/>
    <col min="6" max="6" width="6.8515625" style="0" customWidth="1"/>
  </cols>
  <sheetData>
    <row r="1" spans="2:6" ht="15.75">
      <c r="B1" s="310" t="s">
        <v>656</v>
      </c>
      <c r="C1" s="310"/>
      <c r="D1" s="310"/>
      <c r="E1" s="310"/>
      <c r="F1" s="310"/>
    </row>
    <row r="2" spans="1:6" ht="15.75">
      <c r="A2" s="309" t="s">
        <v>402</v>
      </c>
      <c r="B2" s="309"/>
      <c r="C2" s="309"/>
      <c r="D2" s="309"/>
      <c r="E2" s="309"/>
      <c r="F2" s="309"/>
    </row>
    <row r="3" spans="1:6" ht="15.75">
      <c r="A3" s="309" t="s">
        <v>629</v>
      </c>
      <c r="B3" s="309"/>
      <c r="C3" s="309"/>
      <c r="D3" s="309"/>
      <c r="E3" s="309"/>
      <c r="F3" s="309"/>
    </row>
    <row r="4" spans="1:6" ht="15.75">
      <c r="A4" s="309" t="s">
        <v>733</v>
      </c>
      <c r="B4" s="309"/>
      <c r="C4" s="309"/>
      <c r="D4" s="309"/>
      <c r="E4" s="309"/>
      <c r="F4" s="309"/>
    </row>
    <row r="5" spans="1:6" ht="15.75">
      <c r="A5" s="311" t="s">
        <v>932</v>
      </c>
      <c r="B5" s="311"/>
      <c r="C5" s="311"/>
      <c r="D5" s="311"/>
      <c r="E5" s="311"/>
      <c r="F5" s="311"/>
    </row>
    <row r="6" spans="2:3" ht="21" customHeight="1">
      <c r="B6" s="19"/>
      <c r="C6" s="19"/>
    </row>
    <row r="7" spans="1:6" ht="29.25">
      <c r="A7" s="163" t="s">
        <v>307</v>
      </c>
      <c r="B7" s="5" t="s">
        <v>933</v>
      </c>
      <c r="C7" s="7" t="s">
        <v>77</v>
      </c>
      <c r="D7" s="7" t="s">
        <v>683</v>
      </c>
      <c r="E7" s="7" t="s">
        <v>630</v>
      </c>
      <c r="F7" s="7" t="s">
        <v>78</v>
      </c>
    </row>
    <row r="8" spans="2:3" ht="20.25" customHeight="1">
      <c r="B8" s="38"/>
      <c r="C8" s="17"/>
    </row>
    <row r="9" spans="2:6" ht="15.75">
      <c r="B9" s="39" t="s">
        <v>26</v>
      </c>
      <c r="C9" s="38"/>
      <c r="D9" s="1"/>
      <c r="E9" s="1"/>
      <c r="F9" s="1"/>
    </row>
    <row r="10" spans="1:6" ht="15.75">
      <c r="A10" s="1" t="s">
        <v>308</v>
      </c>
      <c r="B10" s="40" t="s">
        <v>752</v>
      </c>
      <c r="C10" s="38"/>
      <c r="D10" s="9"/>
      <c r="E10" s="9"/>
      <c r="F10" s="1"/>
    </row>
    <row r="11" spans="1:6" ht="15.75">
      <c r="A11" s="1" t="s">
        <v>309</v>
      </c>
      <c r="B11" s="81" t="s">
        <v>289</v>
      </c>
      <c r="C11" s="96">
        <v>796777</v>
      </c>
      <c r="D11" s="201">
        <v>796777</v>
      </c>
      <c r="E11" s="9">
        <v>615255</v>
      </c>
      <c r="F11" s="233">
        <f>E11/D11*100</f>
        <v>77.21796688408425</v>
      </c>
    </row>
    <row r="12" spans="1:6" ht="15.75">
      <c r="A12" s="1" t="s">
        <v>317</v>
      </c>
      <c r="B12" s="81" t="s">
        <v>1013</v>
      </c>
      <c r="C12" s="96"/>
      <c r="D12" s="9"/>
      <c r="E12" s="43"/>
      <c r="F12" s="233"/>
    </row>
    <row r="13" spans="1:6" ht="15.75">
      <c r="A13" s="1" t="s">
        <v>318</v>
      </c>
      <c r="B13" s="81" t="s">
        <v>840</v>
      </c>
      <c r="C13" s="116">
        <f>C14+C15+C16</f>
        <v>5186</v>
      </c>
      <c r="D13" s="116">
        <f>D14+D15+D16</f>
        <v>5186</v>
      </c>
      <c r="E13" s="116">
        <f>E14+E15+E16</f>
        <v>3995</v>
      </c>
      <c r="F13" s="233">
        <f>E14/D14*100</f>
        <v>76.3584366062917</v>
      </c>
    </row>
    <row r="14" spans="1:6" ht="15.75">
      <c r="A14" s="1" t="s">
        <v>319</v>
      </c>
      <c r="B14" s="81" t="s">
        <v>830</v>
      </c>
      <c r="C14" s="96">
        <v>1306</v>
      </c>
      <c r="D14" s="9">
        <v>1049</v>
      </c>
      <c r="E14" s="9">
        <v>801</v>
      </c>
      <c r="F14" s="233">
        <f aca="true" t="shared" si="0" ref="F14:F76">E14/D14*100</f>
        <v>76.3584366062917</v>
      </c>
    </row>
    <row r="15" spans="1:6" ht="15.75">
      <c r="A15" s="1" t="s">
        <v>737</v>
      </c>
      <c r="B15" s="81" t="s">
        <v>831</v>
      </c>
      <c r="C15" s="96">
        <v>3880</v>
      </c>
      <c r="D15" s="9">
        <v>3880</v>
      </c>
      <c r="E15" s="9">
        <v>2995</v>
      </c>
      <c r="F15" s="233">
        <f t="shared" si="0"/>
        <v>77.19072164948454</v>
      </c>
    </row>
    <row r="16" spans="1:6" ht="15.75">
      <c r="A16" s="1" t="s">
        <v>738</v>
      </c>
      <c r="B16" s="81" t="s">
        <v>832</v>
      </c>
      <c r="C16" s="96"/>
      <c r="D16" s="9">
        <v>257</v>
      </c>
      <c r="E16" s="9">
        <v>199</v>
      </c>
      <c r="F16" s="233">
        <f>E16/D16*100</f>
        <v>77.431906614786</v>
      </c>
    </row>
    <row r="17" spans="1:6" ht="15.75">
      <c r="A17" s="1" t="s">
        <v>739</v>
      </c>
      <c r="B17" s="115" t="s">
        <v>839</v>
      </c>
      <c r="C17" s="116">
        <f>C18+C19+C20+C21+C22+C23+C24</f>
        <v>15173</v>
      </c>
      <c r="D17" s="116">
        <f>D18+D19+D20+D21+D22+D23+D24</f>
        <v>15173</v>
      </c>
      <c r="E17" s="116">
        <f>E18+E19+E20+E21+E22+E23+E24</f>
        <v>12099</v>
      </c>
      <c r="F17" s="233">
        <f>E17/D17*100</f>
        <v>79.7403282145917</v>
      </c>
    </row>
    <row r="18" spans="1:6" ht="15.75">
      <c r="A18" s="1" t="s">
        <v>740</v>
      </c>
      <c r="B18" s="81" t="s">
        <v>833</v>
      </c>
      <c r="C18" s="96">
        <v>235</v>
      </c>
      <c r="D18" s="9">
        <v>235</v>
      </c>
      <c r="E18" s="9">
        <v>176</v>
      </c>
      <c r="F18" s="233">
        <f t="shared" si="0"/>
        <v>74.8936170212766</v>
      </c>
    </row>
    <row r="19" spans="1:6" ht="15.75">
      <c r="A19" s="1" t="s">
        <v>741</v>
      </c>
      <c r="B19" s="81" t="s">
        <v>834</v>
      </c>
      <c r="C19" s="96">
        <v>3240</v>
      </c>
      <c r="D19" s="9">
        <v>3240</v>
      </c>
      <c r="E19" s="9">
        <v>1940</v>
      </c>
      <c r="F19" s="233">
        <f t="shared" si="0"/>
        <v>59.876543209876544</v>
      </c>
    </row>
    <row r="20" spans="1:6" ht="15.75">
      <c r="A20" s="1" t="s">
        <v>742</v>
      </c>
      <c r="B20" s="242" t="s">
        <v>453</v>
      </c>
      <c r="C20" s="96">
        <v>8206</v>
      </c>
      <c r="D20" s="9">
        <v>8206</v>
      </c>
      <c r="E20" s="9">
        <v>4982</v>
      </c>
      <c r="F20" s="233">
        <f t="shared" si="0"/>
        <v>60.711674384596634</v>
      </c>
    </row>
    <row r="21" spans="1:6" ht="15.75">
      <c r="A21" s="1" t="s">
        <v>743</v>
      </c>
      <c r="B21" s="81" t="s">
        <v>835</v>
      </c>
      <c r="C21" s="96">
        <v>450</v>
      </c>
      <c r="D21" s="9">
        <v>450</v>
      </c>
      <c r="E21" s="9">
        <v>401</v>
      </c>
      <c r="F21" s="233">
        <f t="shared" si="0"/>
        <v>89.11111111111111</v>
      </c>
    </row>
    <row r="22" spans="1:6" ht="15.75">
      <c r="A22" s="1" t="s">
        <v>744</v>
      </c>
      <c r="B22" s="81" t="s">
        <v>836</v>
      </c>
      <c r="C22" s="96">
        <v>580</v>
      </c>
      <c r="D22" s="9">
        <v>580</v>
      </c>
      <c r="E22" s="9">
        <v>250</v>
      </c>
      <c r="F22" s="233">
        <f t="shared" si="0"/>
        <v>43.103448275862064</v>
      </c>
    </row>
    <row r="23" spans="1:6" ht="15.75">
      <c r="A23" s="1" t="s">
        <v>745</v>
      </c>
      <c r="B23" s="81" t="s">
        <v>837</v>
      </c>
      <c r="C23" s="96"/>
      <c r="D23" s="9"/>
      <c r="E23" s="9">
        <v>1396</v>
      </c>
      <c r="F23" s="233"/>
    </row>
    <row r="24" spans="1:6" ht="15.75">
      <c r="A24" s="1" t="s">
        <v>746</v>
      </c>
      <c r="B24" s="242" t="s">
        <v>838</v>
      </c>
      <c r="C24" s="96">
        <v>2462</v>
      </c>
      <c r="D24" s="9">
        <v>2462</v>
      </c>
      <c r="E24" s="9">
        <v>2954</v>
      </c>
      <c r="F24" s="233">
        <f t="shared" si="0"/>
        <v>119.98375304630382</v>
      </c>
    </row>
    <row r="25" spans="1:6" ht="15.75">
      <c r="A25" s="1" t="s">
        <v>747</v>
      </c>
      <c r="B25" s="115" t="s">
        <v>1015</v>
      </c>
      <c r="C25" s="96">
        <f>C13+C17</f>
        <v>20359</v>
      </c>
      <c r="D25" s="96">
        <f>D13+D17</f>
        <v>20359</v>
      </c>
      <c r="E25" s="96">
        <v>16094</v>
      </c>
      <c r="F25" s="233">
        <f>E25/D25*100</f>
        <v>79.05103394076329</v>
      </c>
    </row>
    <row r="26" spans="1:6" ht="15.75">
      <c r="A26" s="1" t="s">
        <v>748</v>
      </c>
      <c r="B26" s="81" t="s">
        <v>291</v>
      </c>
      <c r="C26" s="116"/>
      <c r="D26" s="96">
        <f>SUM(D27:D34)</f>
        <v>22722</v>
      </c>
      <c r="E26" s="96">
        <f>SUM(E27:E34)</f>
        <v>29401</v>
      </c>
      <c r="F26" s="233">
        <f t="shared" si="0"/>
        <v>129.39441950532523</v>
      </c>
    </row>
    <row r="27" spans="1:6" ht="15.75">
      <c r="A27" s="1" t="s">
        <v>749</v>
      </c>
      <c r="B27" s="81" t="s">
        <v>934</v>
      </c>
      <c r="C27" s="116"/>
      <c r="D27" s="9">
        <v>21594</v>
      </c>
      <c r="E27" s="9">
        <v>25930</v>
      </c>
      <c r="F27" s="233">
        <f t="shared" si="0"/>
        <v>120.07965175511717</v>
      </c>
    </row>
    <row r="28" spans="1:6" ht="15.75">
      <c r="A28" s="1" t="s">
        <v>638</v>
      </c>
      <c r="B28" s="81" t="s">
        <v>429</v>
      </c>
      <c r="C28" s="116" t="s">
        <v>428</v>
      </c>
      <c r="D28" s="9"/>
      <c r="E28" s="9">
        <v>845</v>
      </c>
      <c r="F28" s="233"/>
    </row>
    <row r="29" spans="1:6" ht="15.75">
      <c r="A29" s="1" t="s">
        <v>639</v>
      </c>
      <c r="B29" s="81" t="s">
        <v>935</v>
      </c>
      <c r="C29" s="116"/>
      <c r="D29" s="9">
        <v>357</v>
      </c>
      <c r="E29" s="9">
        <v>892</v>
      </c>
      <c r="F29" s="233">
        <f t="shared" si="0"/>
        <v>249.85994397759103</v>
      </c>
    </row>
    <row r="30" spans="1:6" ht="15.75">
      <c r="A30" s="1" t="s">
        <v>640</v>
      </c>
      <c r="B30" s="81" t="s">
        <v>1000</v>
      </c>
      <c r="C30" s="116"/>
      <c r="D30" s="9">
        <v>180</v>
      </c>
      <c r="E30" s="9">
        <v>180</v>
      </c>
      <c r="F30" s="233">
        <f t="shared" si="0"/>
        <v>100</v>
      </c>
    </row>
    <row r="31" spans="1:6" ht="15.75">
      <c r="A31" s="1" t="s">
        <v>641</v>
      </c>
      <c r="B31" s="81" t="s">
        <v>696</v>
      </c>
      <c r="C31" s="116"/>
      <c r="D31" s="9"/>
      <c r="E31" s="9">
        <v>478</v>
      </c>
      <c r="F31" s="233"/>
    </row>
    <row r="32" spans="1:6" ht="15.75">
      <c r="A32" s="1" t="s">
        <v>642</v>
      </c>
      <c r="B32" s="81" t="s">
        <v>697</v>
      </c>
      <c r="C32" s="116"/>
      <c r="D32" s="9">
        <v>591</v>
      </c>
      <c r="E32" s="9">
        <v>413</v>
      </c>
      <c r="F32" s="233">
        <f t="shared" si="0"/>
        <v>69.88155668358715</v>
      </c>
    </row>
    <row r="33" spans="1:6" ht="15.75">
      <c r="A33" s="1" t="s">
        <v>643</v>
      </c>
      <c r="B33" s="81" t="s">
        <v>324</v>
      </c>
      <c r="C33" s="116"/>
      <c r="D33" s="9"/>
      <c r="E33" s="9">
        <v>488</v>
      </c>
      <c r="F33" s="233"/>
    </row>
    <row r="34" spans="1:6" ht="15.75">
      <c r="A34" s="1" t="s">
        <v>644</v>
      </c>
      <c r="B34" s="81" t="s">
        <v>454</v>
      </c>
      <c r="C34" s="116"/>
      <c r="D34" s="9"/>
      <c r="E34" s="9">
        <v>175</v>
      </c>
      <c r="F34" s="233"/>
    </row>
    <row r="35" spans="1:6" ht="15.75">
      <c r="A35" s="1" t="s">
        <v>645</v>
      </c>
      <c r="B35" s="40" t="s">
        <v>290</v>
      </c>
      <c r="C35" s="97">
        <f>SUM(C26)+C11+C25</f>
        <v>817136</v>
      </c>
      <c r="D35" s="97">
        <f>SUM(D26)+D11+D25</f>
        <v>839858</v>
      </c>
      <c r="E35" s="97">
        <f>SUM(E26)+E11+E25</f>
        <v>660750</v>
      </c>
      <c r="F35" s="48">
        <f t="shared" si="0"/>
        <v>78.67401394045184</v>
      </c>
    </row>
    <row r="36" spans="2:6" ht="15.75">
      <c r="B36" s="98"/>
      <c r="C36" s="97"/>
      <c r="D36" s="9"/>
      <c r="E36" s="9"/>
      <c r="F36" s="233"/>
    </row>
    <row r="37" spans="1:6" ht="15.75">
      <c r="A37" s="1" t="s">
        <v>646</v>
      </c>
      <c r="B37" s="40" t="s">
        <v>27</v>
      </c>
      <c r="C37" s="97"/>
      <c r="D37" s="9"/>
      <c r="E37" s="9"/>
      <c r="F37" s="233"/>
    </row>
    <row r="38" spans="1:6" ht="15.75">
      <c r="A38" s="1" t="s">
        <v>647</v>
      </c>
      <c r="B38" s="32" t="s">
        <v>734</v>
      </c>
      <c r="C38" s="149">
        <v>45000</v>
      </c>
      <c r="D38" s="9">
        <v>23406</v>
      </c>
      <c r="E38" s="9"/>
      <c r="F38" s="233">
        <f t="shared" si="0"/>
        <v>0</v>
      </c>
    </row>
    <row r="39" spans="1:6" ht="15.75">
      <c r="A39" s="1" t="s">
        <v>648</v>
      </c>
      <c r="B39" s="32" t="s">
        <v>751</v>
      </c>
      <c r="C39" s="149">
        <v>2955</v>
      </c>
      <c r="D39" s="9">
        <v>2598</v>
      </c>
      <c r="E39" s="43"/>
      <c r="F39" s="233">
        <f t="shared" si="0"/>
        <v>0</v>
      </c>
    </row>
    <row r="40" spans="1:6" ht="15.75">
      <c r="A40" s="1" t="s">
        <v>649</v>
      </c>
      <c r="B40" s="32" t="s">
        <v>953</v>
      </c>
      <c r="C40" s="9"/>
      <c r="D40" s="9">
        <v>1112</v>
      </c>
      <c r="E40" s="9">
        <v>1112</v>
      </c>
      <c r="F40" s="233">
        <f>E40/D40*100</f>
        <v>100</v>
      </c>
    </row>
    <row r="41" spans="1:6" ht="15.75">
      <c r="A41" s="1" t="s">
        <v>810</v>
      </c>
      <c r="B41" s="32" t="s">
        <v>455</v>
      </c>
      <c r="C41" s="58">
        <f>SUM(C42:C47)</f>
        <v>420</v>
      </c>
      <c r="D41" s="58">
        <f>SUM(D42:D47)</f>
        <v>1420</v>
      </c>
      <c r="E41" s="58">
        <f>SUM(E42:E47)</f>
        <v>7162</v>
      </c>
      <c r="F41" s="233">
        <f>E41/D41*100</f>
        <v>504.36619718309856</v>
      </c>
    </row>
    <row r="42" spans="1:6" ht="15.75">
      <c r="A42" s="1" t="s">
        <v>811</v>
      </c>
      <c r="B42" s="32" t="s">
        <v>456</v>
      </c>
      <c r="C42" s="9"/>
      <c r="D42" s="9"/>
      <c r="E42" s="9">
        <v>80</v>
      </c>
      <c r="F42" s="233"/>
    </row>
    <row r="43" spans="1:6" ht="15.75">
      <c r="A43" s="1" t="s">
        <v>432</v>
      </c>
      <c r="B43" s="32" t="s">
        <v>457</v>
      </c>
      <c r="C43" s="9"/>
      <c r="D43" s="9"/>
      <c r="E43" s="9">
        <v>140</v>
      </c>
      <c r="F43" s="233"/>
    </row>
    <row r="44" spans="1:6" ht="15.75">
      <c r="A44" s="1" t="s">
        <v>433</v>
      </c>
      <c r="B44" s="32" t="s">
        <v>458</v>
      </c>
      <c r="C44" s="9"/>
      <c r="D44" s="9"/>
      <c r="E44" s="9">
        <v>1140</v>
      </c>
      <c r="F44" s="233"/>
    </row>
    <row r="45" spans="1:6" ht="15.75">
      <c r="A45" s="1" t="s">
        <v>1009</v>
      </c>
      <c r="B45" s="32" t="s">
        <v>325</v>
      </c>
      <c r="C45" s="9"/>
      <c r="D45" s="9"/>
      <c r="E45" s="9">
        <v>5529</v>
      </c>
      <c r="F45" s="233"/>
    </row>
    <row r="46" spans="1:6" ht="15.75">
      <c r="A46" s="1" t="s">
        <v>434</v>
      </c>
      <c r="B46" s="1" t="s">
        <v>459</v>
      </c>
      <c r="C46" s="9">
        <v>420</v>
      </c>
      <c r="D46" s="9">
        <v>420</v>
      </c>
      <c r="E46" s="9">
        <v>273</v>
      </c>
      <c r="F46" s="233">
        <f>E46/D46*100</f>
        <v>65</v>
      </c>
    </row>
    <row r="47" spans="1:6" ht="15.75">
      <c r="A47" s="1" t="s">
        <v>903</v>
      </c>
      <c r="B47" s="32" t="s">
        <v>326</v>
      </c>
      <c r="C47" s="9"/>
      <c r="D47" s="9">
        <v>1000</v>
      </c>
      <c r="E47" s="43"/>
      <c r="F47" s="233">
        <f>E47/D47*100</f>
        <v>0</v>
      </c>
    </row>
    <row r="48" spans="1:6" ht="15.75">
      <c r="A48" s="1" t="s">
        <v>904</v>
      </c>
      <c r="B48" s="32" t="s">
        <v>1019</v>
      </c>
      <c r="C48" s="9">
        <v>4137</v>
      </c>
      <c r="D48" s="9">
        <v>4137</v>
      </c>
      <c r="E48" s="9">
        <v>3103</v>
      </c>
      <c r="F48" s="233">
        <f t="shared" si="0"/>
        <v>75.00604302634758</v>
      </c>
    </row>
    <row r="49" spans="1:6" ht="15.75">
      <c r="A49" s="1" t="s">
        <v>905</v>
      </c>
      <c r="B49" s="41" t="s">
        <v>1020</v>
      </c>
      <c r="C49" s="9">
        <v>294</v>
      </c>
      <c r="D49" s="9">
        <v>294</v>
      </c>
      <c r="E49" s="9">
        <v>221</v>
      </c>
      <c r="F49" s="233">
        <f t="shared" si="0"/>
        <v>75.17006802721087</v>
      </c>
    </row>
    <row r="50" spans="1:6" ht="15.75">
      <c r="A50" s="1" t="s">
        <v>906</v>
      </c>
      <c r="B50" s="1" t="s">
        <v>915</v>
      </c>
      <c r="C50" s="9">
        <v>180</v>
      </c>
      <c r="D50" s="9">
        <v>64</v>
      </c>
      <c r="E50" s="9">
        <v>64</v>
      </c>
      <c r="F50" s="233">
        <f t="shared" si="0"/>
        <v>100</v>
      </c>
    </row>
    <row r="51" spans="1:6" ht="15.75">
      <c r="A51" s="1" t="s">
        <v>907</v>
      </c>
      <c r="B51" s="1" t="s">
        <v>916</v>
      </c>
      <c r="C51" s="9">
        <v>467</v>
      </c>
      <c r="D51" s="9">
        <v>583</v>
      </c>
      <c r="E51" s="9">
        <v>583</v>
      </c>
      <c r="F51" s="233">
        <f t="shared" si="0"/>
        <v>100</v>
      </c>
    </row>
    <row r="52" spans="1:6" ht="15.75">
      <c r="A52" s="1" t="s">
        <v>529</v>
      </c>
      <c r="B52" s="32" t="s">
        <v>776</v>
      </c>
      <c r="C52" s="162">
        <f>SUM(C53:C63)</f>
        <v>39391</v>
      </c>
      <c r="D52" s="162">
        <f>SUM(D53:D63)</f>
        <v>39768</v>
      </c>
      <c r="E52" s="162">
        <f>SUM(E53:E63)</f>
        <v>30357</v>
      </c>
      <c r="F52" s="233">
        <f t="shared" si="0"/>
        <v>76.3352444176222</v>
      </c>
    </row>
    <row r="53" spans="1:6" ht="15.75">
      <c r="A53" s="1" t="s">
        <v>908</v>
      </c>
      <c r="B53" s="32" t="s">
        <v>784</v>
      </c>
      <c r="C53" s="9"/>
      <c r="D53" s="9"/>
      <c r="E53" s="9"/>
      <c r="F53" s="233"/>
    </row>
    <row r="54" spans="1:6" ht="15.75">
      <c r="A54" s="1" t="s">
        <v>909</v>
      </c>
      <c r="B54" s="32" t="s">
        <v>779</v>
      </c>
      <c r="C54" s="9">
        <v>7148</v>
      </c>
      <c r="D54" s="9">
        <v>7527</v>
      </c>
      <c r="E54" s="9">
        <v>5749</v>
      </c>
      <c r="F54" s="233">
        <f t="shared" si="0"/>
        <v>76.37837119702404</v>
      </c>
    </row>
    <row r="55" spans="1:6" ht="15.75">
      <c r="A55" s="1" t="s">
        <v>910</v>
      </c>
      <c r="B55" s="32" t="s">
        <v>781</v>
      </c>
      <c r="C55" s="9">
        <v>15993</v>
      </c>
      <c r="D55" s="9">
        <v>16284</v>
      </c>
      <c r="E55" s="9">
        <v>12277</v>
      </c>
      <c r="F55" s="233">
        <f t="shared" si="0"/>
        <v>75.39302382706951</v>
      </c>
    </row>
    <row r="56" spans="1:6" ht="15.75">
      <c r="A56" s="1" t="s">
        <v>530</v>
      </c>
      <c r="B56" s="32" t="s">
        <v>782</v>
      </c>
      <c r="C56" s="9">
        <v>4312</v>
      </c>
      <c r="D56" s="9">
        <v>3923</v>
      </c>
      <c r="E56" s="9">
        <v>3213</v>
      </c>
      <c r="F56" s="233">
        <f t="shared" si="0"/>
        <v>81.90160591384145</v>
      </c>
    </row>
    <row r="57" spans="1:6" ht="15.75">
      <c r="A57" s="1" t="s">
        <v>531</v>
      </c>
      <c r="B57" s="32" t="s">
        <v>780</v>
      </c>
      <c r="C57" s="9">
        <v>440</v>
      </c>
      <c r="D57" s="9">
        <v>514</v>
      </c>
      <c r="E57" s="9">
        <v>404</v>
      </c>
      <c r="F57" s="233">
        <f t="shared" si="0"/>
        <v>78.59922178988327</v>
      </c>
    </row>
    <row r="58" spans="1:6" ht="15.75">
      <c r="A58" s="1" t="s">
        <v>911</v>
      </c>
      <c r="B58" s="32" t="s">
        <v>783</v>
      </c>
      <c r="C58" s="9"/>
      <c r="D58" s="9"/>
      <c r="E58" s="9"/>
      <c r="F58" s="233"/>
    </row>
    <row r="59" spans="1:6" ht="15.75">
      <c r="A59" s="1" t="s">
        <v>912</v>
      </c>
      <c r="B59" s="32" t="s">
        <v>785</v>
      </c>
      <c r="C59" s="9">
        <v>3069</v>
      </c>
      <c r="D59" s="9">
        <v>3069</v>
      </c>
      <c r="E59" s="9">
        <v>2302</v>
      </c>
      <c r="F59" s="233">
        <f t="shared" si="0"/>
        <v>75.00814597588791</v>
      </c>
    </row>
    <row r="60" spans="1:6" ht="15.75">
      <c r="A60" s="1" t="s">
        <v>913</v>
      </c>
      <c r="B60" s="32" t="s">
        <v>786</v>
      </c>
      <c r="C60" s="9">
        <v>1350</v>
      </c>
      <c r="D60" s="9">
        <v>1372</v>
      </c>
      <c r="E60" s="9">
        <v>769</v>
      </c>
      <c r="F60" s="233">
        <f t="shared" si="0"/>
        <v>56.04956268221575</v>
      </c>
    </row>
    <row r="61" spans="1:6" ht="15.75">
      <c r="A61" s="1" t="s">
        <v>532</v>
      </c>
      <c r="B61" s="32" t="s">
        <v>787</v>
      </c>
      <c r="C61" s="9">
        <v>1872</v>
      </c>
      <c r="D61" s="9">
        <v>1872</v>
      </c>
      <c r="E61" s="9">
        <v>1738</v>
      </c>
      <c r="F61" s="233">
        <f t="shared" si="0"/>
        <v>92.84188034188034</v>
      </c>
    </row>
    <row r="62" spans="1:6" ht="15.75">
      <c r="A62" s="1" t="s">
        <v>533</v>
      </c>
      <c r="B62" s="32" t="s">
        <v>777</v>
      </c>
      <c r="C62" s="9">
        <v>1667</v>
      </c>
      <c r="D62" s="9">
        <v>1667</v>
      </c>
      <c r="E62" s="9">
        <v>1250</v>
      </c>
      <c r="F62" s="233">
        <f t="shared" si="0"/>
        <v>74.98500299940012</v>
      </c>
    </row>
    <row r="63" spans="1:6" ht="15.75">
      <c r="A63" s="1" t="s">
        <v>534</v>
      </c>
      <c r="B63" s="32" t="s">
        <v>778</v>
      </c>
      <c r="C63" s="9">
        <v>3540</v>
      </c>
      <c r="D63" s="9">
        <v>3540</v>
      </c>
      <c r="E63" s="9">
        <v>2655</v>
      </c>
      <c r="F63" s="233">
        <f t="shared" si="0"/>
        <v>75</v>
      </c>
    </row>
    <row r="64" spans="1:6" ht="15.75">
      <c r="A64" s="1" t="s">
        <v>535</v>
      </c>
      <c r="B64" s="32" t="s">
        <v>393</v>
      </c>
      <c r="C64" s="9"/>
      <c r="D64" s="9">
        <v>2560</v>
      </c>
      <c r="E64" s="9">
        <v>22400</v>
      </c>
      <c r="F64" s="233">
        <f t="shared" si="0"/>
        <v>875</v>
      </c>
    </row>
    <row r="65" spans="1:6" ht="15.75">
      <c r="A65" s="1" t="s">
        <v>536</v>
      </c>
      <c r="B65" s="32" t="s">
        <v>394</v>
      </c>
      <c r="C65" s="9"/>
      <c r="D65" s="9">
        <v>6220</v>
      </c>
      <c r="E65" s="9"/>
      <c r="F65" s="233">
        <f t="shared" si="0"/>
        <v>0</v>
      </c>
    </row>
    <row r="66" spans="1:6" ht="15.75">
      <c r="A66" s="1" t="s">
        <v>537</v>
      </c>
      <c r="B66" s="8" t="s">
        <v>28</v>
      </c>
      <c r="C66" s="12">
        <f>SUM(C48:C52)+C64+C65+C38+C39+C40+C41</f>
        <v>92844</v>
      </c>
      <c r="D66" s="12">
        <f>SUM(D48:D52)+D64+D65+D38+D39+D40+D41</f>
        <v>82162</v>
      </c>
      <c r="E66" s="12">
        <f>SUM(E48:E52)+E64+E65+E38+E39+E40+E41</f>
        <v>65002</v>
      </c>
      <c r="F66" s="233">
        <f t="shared" si="0"/>
        <v>79.11443246269565</v>
      </c>
    </row>
    <row r="67" spans="1:6" ht="15.75">
      <c r="A67" s="1" t="s">
        <v>538</v>
      </c>
      <c r="B67" s="8" t="s">
        <v>392</v>
      </c>
      <c r="C67" s="12"/>
      <c r="D67" s="12"/>
      <c r="E67" s="12">
        <v>52147</v>
      </c>
      <c r="F67" s="233"/>
    </row>
    <row r="68" spans="1:6" ht="15.75">
      <c r="A68" s="1" t="s">
        <v>539</v>
      </c>
      <c r="B68" s="243" t="s">
        <v>841</v>
      </c>
      <c r="C68" s="154">
        <v>0</v>
      </c>
      <c r="D68" s="12">
        <v>250</v>
      </c>
      <c r="E68" s="12">
        <v>250</v>
      </c>
      <c r="F68" s="48">
        <f t="shared" si="0"/>
        <v>100</v>
      </c>
    </row>
    <row r="69" spans="1:6" ht="15.75">
      <c r="A69" s="1" t="s">
        <v>540</v>
      </c>
      <c r="B69" s="8" t="s">
        <v>29</v>
      </c>
      <c r="C69" s="12">
        <f>C35+C68+C66+C67</f>
        <v>909980</v>
      </c>
      <c r="D69" s="12">
        <f>D35+D68+D66+D67</f>
        <v>922270</v>
      </c>
      <c r="E69" s="12">
        <f>E35+E68+E66+E67</f>
        <v>778149</v>
      </c>
      <c r="F69" s="48">
        <f t="shared" si="0"/>
        <v>84.37323126633198</v>
      </c>
    </row>
    <row r="70" spans="2:6" ht="15.75">
      <c r="B70" s="8"/>
      <c r="C70" s="12"/>
      <c r="D70" s="9"/>
      <c r="E70" s="43"/>
      <c r="F70" s="233"/>
    </row>
    <row r="71" spans="2:6" ht="15.75">
      <c r="B71" s="42" t="s">
        <v>30</v>
      </c>
      <c r="C71" s="123"/>
      <c r="D71" s="9"/>
      <c r="E71" s="43"/>
      <c r="F71" s="233"/>
    </row>
    <row r="72" spans="1:6" ht="15.75">
      <c r="A72" s="1" t="s">
        <v>541</v>
      </c>
      <c r="B72" s="8" t="s">
        <v>1017</v>
      </c>
      <c r="C72" s="123"/>
      <c r="D72" s="9"/>
      <c r="E72" s="43"/>
      <c r="F72" s="233"/>
    </row>
    <row r="73" spans="1:6" ht="15.75">
      <c r="A73" s="1" t="s">
        <v>542</v>
      </c>
      <c r="B73" s="1" t="s">
        <v>31</v>
      </c>
      <c r="C73" s="9">
        <v>58</v>
      </c>
      <c r="D73" s="9">
        <v>58</v>
      </c>
      <c r="E73" s="9">
        <v>58</v>
      </c>
      <c r="F73" s="233">
        <f t="shared" si="0"/>
        <v>100</v>
      </c>
    </row>
    <row r="74" spans="1:6" ht="15.75">
      <c r="A74" s="1" t="s">
        <v>914</v>
      </c>
      <c r="B74" s="1" t="s">
        <v>1021</v>
      </c>
      <c r="C74" s="9">
        <v>7200</v>
      </c>
      <c r="D74" s="9">
        <v>7200</v>
      </c>
      <c r="E74" s="9">
        <v>5569</v>
      </c>
      <c r="F74" s="233">
        <f t="shared" si="0"/>
        <v>77.34722222222223</v>
      </c>
    </row>
    <row r="75" spans="1:6" ht="15.75">
      <c r="A75" s="1" t="s">
        <v>543</v>
      </c>
      <c r="B75" s="1" t="s">
        <v>959</v>
      </c>
      <c r="C75" s="9">
        <v>344</v>
      </c>
      <c r="D75" s="9">
        <v>344</v>
      </c>
      <c r="E75" s="9">
        <v>269</v>
      </c>
      <c r="F75" s="233">
        <f t="shared" si="0"/>
        <v>78.19767441860465</v>
      </c>
    </row>
    <row r="76" spans="1:6" ht="15.75">
      <c r="A76" s="1" t="s">
        <v>544</v>
      </c>
      <c r="B76" s="8" t="s">
        <v>1016</v>
      </c>
      <c r="C76" s="12">
        <f>SUM(C73:C75)</f>
        <v>7602</v>
      </c>
      <c r="D76" s="12">
        <f>SUM(D73:D75)</f>
        <v>7602</v>
      </c>
      <c r="E76" s="12">
        <f>SUM(E73:E75)</f>
        <v>5896</v>
      </c>
      <c r="F76" s="48">
        <f t="shared" si="0"/>
        <v>77.5585372270455</v>
      </c>
    </row>
    <row r="77" spans="1:6" ht="15.75">
      <c r="A77" s="1"/>
      <c r="B77" s="8"/>
      <c r="C77" s="43"/>
      <c r="D77" s="9"/>
      <c r="E77" s="9"/>
      <c r="F77" s="233"/>
    </row>
    <row r="78" spans="1:6" ht="15.75">
      <c r="A78" s="1"/>
      <c r="B78" s="42" t="s">
        <v>32</v>
      </c>
      <c r="C78" s="123"/>
      <c r="D78" s="9"/>
      <c r="E78" s="9"/>
      <c r="F78" s="233"/>
    </row>
    <row r="79" spans="1:6" ht="15.75">
      <c r="A79" s="1" t="s">
        <v>545</v>
      </c>
      <c r="B79" s="8" t="s">
        <v>975</v>
      </c>
      <c r="C79" s="123"/>
      <c r="D79" s="9"/>
      <c r="E79" s="9"/>
      <c r="F79" s="233"/>
    </row>
    <row r="80" spans="1:6" ht="15.75">
      <c r="A80" s="1" t="s">
        <v>546</v>
      </c>
      <c r="B80" s="1" t="s">
        <v>976</v>
      </c>
      <c r="C80" s="43"/>
      <c r="D80" s="9"/>
      <c r="E80" s="9">
        <v>125</v>
      </c>
      <c r="F80" s="233"/>
    </row>
    <row r="81" spans="1:6" ht="15.75">
      <c r="A81" s="1" t="s">
        <v>547</v>
      </c>
      <c r="B81" s="8" t="s">
        <v>977</v>
      </c>
      <c r="C81" s="12">
        <f>SUM(C80:C80)</f>
        <v>0</v>
      </c>
      <c r="D81" s="12">
        <f>SUM(D80:D80)</f>
        <v>0</v>
      </c>
      <c r="E81" s="12">
        <f>SUM(E80:E80)</f>
        <v>125</v>
      </c>
      <c r="F81" s="233"/>
    </row>
    <row r="82" spans="1:6" ht="15.75">
      <c r="A82" s="1" t="s">
        <v>548</v>
      </c>
      <c r="B82" s="8" t="s">
        <v>10</v>
      </c>
      <c r="C82" s="43"/>
      <c r="D82" s="9"/>
      <c r="E82" s="9"/>
      <c r="F82" s="233"/>
    </row>
    <row r="83" spans="1:6" s="126" customFormat="1" ht="15.75">
      <c r="A83" s="1" t="s">
        <v>549</v>
      </c>
      <c r="B83" s="1" t="s">
        <v>1023</v>
      </c>
      <c r="C83" s="9">
        <v>250</v>
      </c>
      <c r="D83" s="9">
        <v>250</v>
      </c>
      <c r="E83" s="9">
        <v>250</v>
      </c>
      <c r="F83" s="233">
        <f>E83/D83*100</f>
        <v>100</v>
      </c>
    </row>
    <row r="84" spans="1:6" ht="15.75">
      <c r="A84" s="1" t="s">
        <v>550</v>
      </c>
      <c r="B84" s="1" t="s">
        <v>788</v>
      </c>
      <c r="C84" s="1">
        <v>85</v>
      </c>
      <c r="D84" s="9">
        <v>85</v>
      </c>
      <c r="E84" s="9"/>
      <c r="F84" s="233">
        <f>E84/D84*100</f>
        <v>0</v>
      </c>
    </row>
    <row r="85" spans="1:6" ht="15.75">
      <c r="A85" s="1" t="s">
        <v>1</v>
      </c>
      <c r="B85" s="8" t="s">
        <v>978</v>
      </c>
      <c r="C85" s="12">
        <f>SUM(C83:C84)</f>
        <v>335</v>
      </c>
      <c r="D85" s="12">
        <f>SUM(D83:D84)</f>
        <v>335</v>
      </c>
      <c r="E85" s="12">
        <f>SUM(E83:E84)</f>
        <v>250</v>
      </c>
      <c r="F85" s="48">
        <f>E85/D85*100</f>
        <v>74.6268656716418</v>
      </c>
    </row>
    <row r="86" spans="1:6" ht="15.75">
      <c r="A86" s="1" t="s">
        <v>2</v>
      </c>
      <c r="B86" s="8" t="s">
        <v>636</v>
      </c>
      <c r="C86" s="12">
        <f>C81+C85</f>
        <v>335</v>
      </c>
      <c r="D86" s="12">
        <f>D81+D85</f>
        <v>335</v>
      </c>
      <c r="E86" s="12">
        <f>E81+E85</f>
        <v>375</v>
      </c>
      <c r="F86" s="48">
        <f>E86/D86*100</f>
        <v>111.94029850746267</v>
      </c>
    </row>
    <row r="87" spans="1:6" ht="15.75">
      <c r="A87" s="1"/>
      <c r="B87" s="8"/>
      <c r="C87" s="12"/>
      <c r="D87" s="12"/>
      <c r="E87" s="12"/>
      <c r="F87" s="233"/>
    </row>
    <row r="88" spans="1:6" ht="15.75">
      <c r="A88" s="1"/>
      <c r="B88" s="42" t="s">
        <v>247</v>
      </c>
      <c r="C88" s="12"/>
      <c r="D88" s="12"/>
      <c r="E88" s="12"/>
      <c r="F88" s="233"/>
    </row>
    <row r="89" spans="1:6" ht="15.75">
      <c r="A89" s="1" t="s">
        <v>3</v>
      </c>
      <c r="B89" s="8" t="s">
        <v>975</v>
      </c>
      <c r="C89" s="12"/>
      <c r="D89" s="12"/>
      <c r="E89" s="12"/>
      <c r="F89" s="233"/>
    </row>
    <row r="90" spans="1:6" ht="15.75">
      <c r="A90" s="1" t="s">
        <v>4</v>
      </c>
      <c r="B90" s="1" t="s">
        <v>248</v>
      </c>
      <c r="C90" s="43"/>
      <c r="D90" s="9"/>
      <c r="E90" s="9">
        <v>55</v>
      </c>
      <c r="F90" s="233"/>
    </row>
    <row r="91" spans="1:6" ht="15.75">
      <c r="A91" s="1" t="s">
        <v>5</v>
      </c>
      <c r="B91" s="8" t="s">
        <v>249</v>
      </c>
      <c r="C91" s="43"/>
      <c r="D91" s="9"/>
      <c r="E91" s="12">
        <f>SUM(E90)</f>
        <v>55</v>
      </c>
      <c r="F91" s="233"/>
    </row>
    <row r="92" spans="1:6" ht="15.75">
      <c r="A92" s="1"/>
      <c r="B92" s="8"/>
      <c r="C92" s="43"/>
      <c r="D92" s="9"/>
      <c r="E92" s="9"/>
      <c r="F92" s="233"/>
    </row>
    <row r="93" spans="1:6" ht="15.75">
      <c r="A93" s="1"/>
      <c r="B93" s="42" t="s">
        <v>1022</v>
      </c>
      <c r="C93" s="43"/>
      <c r="D93" s="9"/>
      <c r="E93" s="9"/>
      <c r="F93" s="233"/>
    </row>
    <row r="94" spans="1:6" ht="15.75">
      <c r="A94" s="1" t="s">
        <v>6</v>
      </c>
      <c r="B94" s="8" t="s">
        <v>1017</v>
      </c>
      <c r="C94" s="43"/>
      <c r="D94" s="9"/>
      <c r="E94" s="9"/>
      <c r="F94" s="233"/>
    </row>
    <row r="95" spans="1:6" ht="15.75">
      <c r="A95" s="1" t="s">
        <v>7</v>
      </c>
      <c r="B95" s="8" t="s">
        <v>31</v>
      </c>
      <c r="C95" s="43"/>
      <c r="D95" s="9"/>
      <c r="E95" s="9">
        <v>99</v>
      </c>
      <c r="F95" s="233"/>
    </row>
    <row r="96" spans="1:6" ht="15.75">
      <c r="A96" s="1" t="s">
        <v>8</v>
      </c>
      <c r="B96" s="1" t="s">
        <v>625</v>
      </c>
      <c r="C96" s="9">
        <v>7800</v>
      </c>
      <c r="D96" s="9">
        <v>7800</v>
      </c>
      <c r="E96" s="9">
        <v>5880</v>
      </c>
      <c r="F96" s="233">
        <f>E96/D96*100</f>
        <v>75.38461538461539</v>
      </c>
    </row>
    <row r="97" spans="1:6" ht="15.75">
      <c r="A97" s="1" t="s">
        <v>222</v>
      </c>
      <c r="B97" s="8" t="s">
        <v>1018</v>
      </c>
      <c r="C97" s="12">
        <f>SUM(C96:C96)</f>
        <v>7800</v>
      </c>
      <c r="D97" s="12">
        <f>SUM(D96:D96)</f>
        <v>7800</v>
      </c>
      <c r="E97" s="12">
        <v>5979</v>
      </c>
      <c r="F97" s="48">
        <f>E97/D97*100</f>
        <v>76.65384615384615</v>
      </c>
    </row>
    <row r="98" spans="1:6" ht="15.75">
      <c r="A98" s="1" t="s">
        <v>223</v>
      </c>
      <c r="B98" s="8" t="s">
        <v>10</v>
      </c>
      <c r="C98" s="9"/>
      <c r="D98" s="9"/>
      <c r="E98" s="9"/>
      <c r="F98" s="233"/>
    </row>
    <row r="99" spans="1:6" ht="15.75">
      <c r="A99" s="1" t="s">
        <v>224</v>
      </c>
      <c r="B99" s="1" t="s">
        <v>979</v>
      </c>
      <c r="C99" s="9"/>
      <c r="D99" s="9"/>
      <c r="E99" s="9">
        <v>500</v>
      </c>
      <c r="F99" s="233"/>
    </row>
    <row r="100" spans="1:6" ht="15.75">
      <c r="A100" s="1" t="s">
        <v>225</v>
      </c>
      <c r="B100" s="8" t="s">
        <v>12</v>
      </c>
      <c r="C100" s="12">
        <f>SUM(C99:C99)</f>
        <v>0</v>
      </c>
      <c r="D100" s="12">
        <f>SUM(D99:D99)</f>
        <v>0</v>
      </c>
      <c r="E100" s="12">
        <f>SUM(E99:E99)</f>
        <v>500</v>
      </c>
      <c r="F100" s="233"/>
    </row>
    <row r="101" spans="1:6" ht="15.75">
      <c r="A101" s="1" t="s">
        <v>226</v>
      </c>
      <c r="B101" s="8" t="s">
        <v>628</v>
      </c>
      <c r="C101" s="12">
        <f>C97+C100</f>
        <v>7800</v>
      </c>
      <c r="D101" s="12">
        <f>D97+D100</f>
        <v>7800</v>
      </c>
      <c r="E101" s="12">
        <f>E97+E100</f>
        <v>6479</v>
      </c>
      <c r="F101" s="48">
        <f>E101/D101*100</f>
        <v>83.06410256410255</v>
      </c>
    </row>
    <row r="102" spans="1:6" ht="15.75">
      <c r="A102" s="1"/>
      <c r="B102" s="121"/>
      <c r="C102" s="43"/>
      <c r="D102" s="9"/>
      <c r="E102" s="43"/>
      <c r="F102" s="233"/>
    </row>
    <row r="103" spans="1:6" ht="15.75">
      <c r="A103" s="1"/>
      <c r="B103" s="42" t="s">
        <v>585</v>
      </c>
      <c r="C103" s="9"/>
      <c r="D103" s="9"/>
      <c r="E103" s="43"/>
      <c r="F103" s="233"/>
    </row>
    <row r="104" spans="1:6" ht="15.75">
      <c r="A104" s="1" t="s">
        <v>227</v>
      </c>
      <c r="B104" s="8" t="s">
        <v>954</v>
      </c>
      <c r="C104" s="9"/>
      <c r="D104" s="9"/>
      <c r="E104" s="43"/>
      <c r="F104" s="233"/>
    </row>
    <row r="105" spans="1:6" ht="15.75">
      <c r="A105" s="1" t="s">
        <v>228</v>
      </c>
      <c r="B105" s="1" t="s">
        <v>250</v>
      </c>
      <c r="C105" s="9"/>
      <c r="D105" s="9"/>
      <c r="E105" s="9">
        <v>511</v>
      </c>
      <c r="F105" s="233"/>
    </row>
    <row r="106" spans="1:6" ht="15.75">
      <c r="A106" s="1" t="s">
        <v>229</v>
      </c>
      <c r="B106" s="152" t="s">
        <v>94</v>
      </c>
      <c r="C106" s="9">
        <v>3465</v>
      </c>
      <c r="D106" s="9">
        <v>3465</v>
      </c>
      <c r="E106" s="9">
        <v>3243</v>
      </c>
      <c r="F106" s="233">
        <f>E106/D106*100</f>
        <v>93.5930735930736</v>
      </c>
    </row>
    <row r="107" spans="1:6" ht="15.75">
      <c r="A107" s="1" t="s">
        <v>230</v>
      </c>
      <c r="B107" s="8" t="s">
        <v>955</v>
      </c>
      <c r="C107" s="12">
        <f>SUM(C106:C106)</f>
        <v>3465</v>
      </c>
      <c r="D107" s="12">
        <f>SUM(D106:D106)</f>
        <v>3465</v>
      </c>
      <c r="E107" s="12">
        <f>SUM(E105:E106)</f>
        <v>3754</v>
      </c>
      <c r="F107" s="48">
        <f>E107/D107*100</f>
        <v>108.34054834054834</v>
      </c>
    </row>
    <row r="108" spans="1:6" ht="15.75">
      <c r="A108" s="1" t="s">
        <v>263</v>
      </c>
      <c r="B108" s="8" t="s">
        <v>11</v>
      </c>
      <c r="C108" s="9"/>
      <c r="D108" s="9"/>
      <c r="E108" s="9"/>
      <c r="F108" s="233"/>
    </row>
    <row r="109" spans="1:6" ht="15.75">
      <c r="A109" s="1" t="s">
        <v>845</v>
      </c>
      <c r="B109" s="1" t="s">
        <v>251</v>
      </c>
      <c r="C109" s="9"/>
      <c r="D109" s="9"/>
      <c r="E109" s="9">
        <v>400</v>
      </c>
      <c r="F109" s="233"/>
    </row>
    <row r="110" spans="1:6" ht="15.75">
      <c r="A110" s="1" t="s">
        <v>846</v>
      </c>
      <c r="B110" s="1" t="s">
        <v>626</v>
      </c>
      <c r="C110" s="9">
        <v>2140</v>
      </c>
      <c r="D110" s="9">
        <v>2140</v>
      </c>
      <c r="E110" s="9">
        <v>3190</v>
      </c>
      <c r="F110" s="233">
        <f>E110/D110*100</f>
        <v>149.06542056074767</v>
      </c>
    </row>
    <row r="111" spans="1:6" ht="15.75">
      <c r="A111" s="1" t="s">
        <v>847</v>
      </c>
      <c r="B111" s="1" t="s">
        <v>252</v>
      </c>
      <c r="C111" s="9"/>
      <c r="D111" s="9"/>
      <c r="E111" s="9">
        <v>300</v>
      </c>
      <c r="F111" s="233"/>
    </row>
    <row r="112" spans="1:6" ht="15.75">
      <c r="A112" s="1" t="s">
        <v>517</v>
      </c>
      <c r="B112" s="8" t="s">
        <v>12</v>
      </c>
      <c r="C112" s="12">
        <f>SUM(C110:C110)</f>
        <v>2140</v>
      </c>
      <c r="D112" s="12">
        <f>SUM(D110:D110)</f>
        <v>2140</v>
      </c>
      <c r="E112" s="12">
        <f>SUM(E109:E111)</f>
        <v>3890</v>
      </c>
      <c r="F112" s="48">
        <f>E112/D112*100</f>
        <v>181.77570093457945</v>
      </c>
    </row>
    <row r="113" spans="1:6" ht="15.75">
      <c r="A113" s="1" t="s">
        <v>518</v>
      </c>
      <c r="B113" s="8" t="s">
        <v>627</v>
      </c>
      <c r="C113" s="12">
        <f>C107+C112</f>
        <v>5605</v>
      </c>
      <c r="D113" s="12">
        <f>D107+D112</f>
        <v>5605</v>
      </c>
      <c r="E113" s="12">
        <f>E107+E112</f>
        <v>7644</v>
      </c>
      <c r="F113" s="48">
        <f>E113/D113*100</f>
        <v>136.37823371989296</v>
      </c>
    </row>
    <row r="114" spans="1:6" ht="15.75">
      <c r="A114" s="1"/>
      <c r="B114" s="121"/>
      <c r="C114" s="43"/>
      <c r="D114" s="9"/>
      <c r="E114" s="9"/>
      <c r="F114" s="48"/>
    </row>
    <row r="115" spans="1:6" ht="15.75">
      <c r="A115" s="1" t="s">
        <v>519</v>
      </c>
      <c r="B115" s="20" t="s">
        <v>793</v>
      </c>
      <c r="C115" s="12">
        <f>C76+C81+C97+C107+C91</f>
        <v>18867</v>
      </c>
      <c r="D115" s="12">
        <f>D76+D81+D97+D107</f>
        <v>18867</v>
      </c>
      <c r="E115" s="12">
        <f>E76+E81+E97+E107+E91</f>
        <v>15809</v>
      </c>
      <c r="F115" s="48">
        <f>E115/D115*100</f>
        <v>83.79180579848412</v>
      </c>
    </row>
    <row r="116" spans="1:6" ht="15.75">
      <c r="A116" s="1" t="s">
        <v>520</v>
      </c>
      <c r="B116" s="20" t="s">
        <v>794</v>
      </c>
      <c r="C116" s="12">
        <f>C85+C100+C112</f>
        <v>2475</v>
      </c>
      <c r="D116" s="12">
        <f>D85+D100+D112</f>
        <v>2475</v>
      </c>
      <c r="E116" s="12">
        <f>E85+E100+E112</f>
        <v>4640</v>
      </c>
      <c r="F116" s="48">
        <f>E116/D116*100</f>
        <v>187.4747474747475</v>
      </c>
    </row>
    <row r="117" spans="1:6" s="140" customFormat="1" ht="15.75">
      <c r="A117" s="1" t="s">
        <v>521</v>
      </c>
      <c r="B117" s="8" t="s">
        <v>795</v>
      </c>
      <c r="C117" s="12">
        <f>SUM(C115:C116)</f>
        <v>21342</v>
      </c>
      <c r="D117" s="12">
        <f>SUM(D115:D116)</f>
        <v>21342</v>
      </c>
      <c r="E117" s="12">
        <f>SUM(E115:E116)</f>
        <v>20449</v>
      </c>
      <c r="F117" s="48">
        <f>E117/D117*100</f>
        <v>95.81576234654672</v>
      </c>
    </row>
    <row r="118" spans="1:6" s="140" customFormat="1" ht="15.75">
      <c r="A118" s="8"/>
      <c r="B118" s="8"/>
      <c r="C118" s="12"/>
      <c r="D118" s="12"/>
      <c r="E118" s="12"/>
      <c r="F118" s="48"/>
    </row>
    <row r="119" spans="1:6" ht="15.75">
      <c r="A119" s="1" t="s">
        <v>522</v>
      </c>
      <c r="B119" s="8" t="s">
        <v>335</v>
      </c>
      <c r="C119" s="12">
        <f>C66+C115</f>
        <v>111711</v>
      </c>
      <c r="D119" s="12">
        <f>D66+D115</f>
        <v>101029</v>
      </c>
      <c r="E119" s="12">
        <f>E66+E115</f>
        <v>80811</v>
      </c>
      <c r="F119" s="48">
        <f>E119/D119*100</f>
        <v>79.98792425937107</v>
      </c>
    </row>
    <row r="120" spans="1:6" ht="15.75">
      <c r="A120" s="1" t="s">
        <v>523</v>
      </c>
      <c r="B120" s="8" t="s">
        <v>336</v>
      </c>
      <c r="C120" s="12">
        <f>C68+C116</f>
        <v>2475</v>
      </c>
      <c r="D120" s="12">
        <f>D68+D116</f>
        <v>2725</v>
      </c>
      <c r="E120" s="12">
        <f>E68+E116</f>
        <v>4890</v>
      </c>
      <c r="F120" s="48">
        <f>E120/D120*100</f>
        <v>179.44954128440367</v>
      </c>
    </row>
    <row r="121" spans="2:6" s="1" customFormat="1" ht="15.75">
      <c r="B121" s="8"/>
      <c r="C121" s="123"/>
      <c r="D121" s="12"/>
      <c r="E121" s="9"/>
      <c r="F121" s="48"/>
    </row>
    <row r="122" spans="1:6" s="1" customFormat="1" ht="15.75">
      <c r="A122" s="1" t="s">
        <v>327</v>
      </c>
      <c r="B122" s="8" t="s">
        <v>637</v>
      </c>
      <c r="C122" s="12">
        <f>C119+C120+C35</f>
        <v>931322</v>
      </c>
      <c r="D122" s="12">
        <f>D119+D120+D35</f>
        <v>943612</v>
      </c>
      <c r="E122" s="12">
        <f>E69+E117</f>
        <v>798598</v>
      </c>
      <c r="F122" s="48">
        <f>E122/D122*100</f>
        <v>84.6320309618784</v>
      </c>
    </row>
    <row r="123" spans="2:5" s="1" customFormat="1" ht="15.75">
      <c r="B123"/>
      <c r="C123" s="12"/>
      <c r="D123" s="48"/>
      <c r="E123" s="9"/>
    </row>
    <row r="124" spans="2:4" s="1" customFormat="1" ht="15.75">
      <c r="B124"/>
      <c r="C124" s="12"/>
      <c r="D124" s="48"/>
    </row>
    <row r="127" ht="12.75">
      <c r="C127" s="79"/>
    </row>
  </sheetData>
  <mergeCells count="5">
    <mergeCell ref="A5:F5"/>
    <mergeCell ref="B1:F1"/>
    <mergeCell ref="A2:F2"/>
    <mergeCell ref="A3:F3"/>
    <mergeCell ref="A4:F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P124"/>
  <sheetViews>
    <sheetView workbookViewId="0" topLeftCell="A1">
      <selection activeCell="A62" sqref="A62"/>
    </sheetView>
  </sheetViews>
  <sheetFormatPr defaultColWidth="9.140625" defaultRowHeight="12.75"/>
  <cols>
    <col min="1" max="1" width="36.7109375" style="264" customWidth="1"/>
    <col min="2" max="4" width="8.421875" style="264" customWidth="1"/>
    <col min="5" max="5" width="6.00390625" style="264" customWidth="1"/>
    <col min="6" max="6" width="7.28125" style="264" customWidth="1"/>
    <col min="7" max="7" width="7.8515625" style="264" customWidth="1"/>
    <col min="8" max="13" width="8.421875" style="264" customWidth="1"/>
    <col min="14" max="16" width="10.140625" style="264" customWidth="1"/>
    <col min="17" max="16384" width="9.140625" style="264" customWidth="1"/>
  </cols>
  <sheetData>
    <row r="1" spans="11:16" ht="15" customHeight="1">
      <c r="K1" s="318" t="s">
        <v>660</v>
      </c>
      <c r="L1" s="318"/>
      <c r="M1" s="318"/>
      <c r="N1" s="318"/>
      <c r="O1" s="318"/>
      <c r="P1" s="318"/>
    </row>
    <row r="2" spans="1:16" ht="15" customHeight="1">
      <c r="A2" s="320" t="s">
        <v>753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ht="15" customHeight="1">
      <c r="A3" s="320" t="s">
        <v>796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6" ht="15" customHeight="1">
      <c r="A4" s="320" t="s">
        <v>629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15" customHeight="1">
      <c r="A5" s="320" t="s">
        <v>413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ht="15" customHeight="1">
      <c r="A6" s="320" t="s">
        <v>754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</row>
    <row r="7" spans="1:14" ht="15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</row>
    <row r="8" spans="1:14" ht="15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</row>
    <row r="9" spans="1:16" s="268" customFormat="1" ht="30" customHeight="1">
      <c r="A9" s="319" t="s">
        <v>933</v>
      </c>
      <c r="B9" s="321" t="s">
        <v>414</v>
      </c>
      <c r="C9" s="321"/>
      <c r="D9" s="321"/>
      <c r="E9" s="315" t="s">
        <v>755</v>
      </c>
      <c r="F9" s="316"/>
      <c r="G9" s="317"/>
      <c r="H9" s="315" t="s">
        <v>756</v>
      </c>
      <c r="I9" s="316"/>
      <c r="J9" s="317"/>
      <c r="K9" s="315" t="s">
        <v>480</v>
      </c>
      <c r="L9" s="316"/>
      <c r="M9" s="317"/>
      <c r="N9" s="319" t="s">
        <v>404</v>
      </c>
      <c r="O9" s="319"/>
      <c r="P9" s="319"/>
    </row>
    <row r="10" spans="1:16" s="268" customFormat="1" ht="36">
      <c r="A10" s="319"/>
      <c r="B10" s="267" t="s">
        <v>74</v>
      </c>
      <c r="C10" s="267" t="s">
        <v>75</v>
      </c>
      <c r="D10" s="267" t="s">
        <v>630</v>
      </c>
      <c r="E10" s="267" t="s">
        <v>74</v>
      </c>
      <c r="F10" s="267" t="s">
        <v>75</v>
      </c>
      <c r="G10" s="267" t="s">
        <v>630</v>
      </c>
      <c r="H10" s="267" t="s">
        <v>74</v>
      </c>
      <c r="I10" s="267" t="s">
        <v>75</v>
      </c>
      <c r="J10" s="267" t="s">
        <v>630</v>
      </c>
      <c r="K10" s="267" t="s">
        <v>74</v>
      </c>
      <c r="L10" s="267" t="s">
        <v>75</v>
      </c>
      <c r="M10" s="267" t="s">
        <v>630</v>
      </c>
      <c r="N10" s="267" t="s">
        <v>74</v>
      </c>
      <c r="O10" s="267" t="s">
        <v>75</v>
      </c>
      <c r="P10" s="267" t="s">
        <v>630</v>
      </c>
    </row>
    <row r="11" spans="1:14" s="268" customFormat="1" ht="15" customHeight="1">
      <c r="A11" s="269"/>
      <c r="B11" s="270"/>
      <c r="C11" s="270"/>
      <c r="D11" s="270"/>
      <c r="E11" s="270"/>
      <c r="F11" s="270"/>
      <c r="G11" s="270"/>
      <c r="H11" s="271"/>
      <c r="I11" s="271"/>
      <c r="J11" s="271"/>
      <c r="K11" s="270"/>
      <c r="L11" s="270"/>
      <c r="M11" s="270"/>
      <c r="N11" s="271"/>
    </row>
    <row r="12" spans="1:15" s="268" customFormat="1" ht="15" customHeight="1">
      <c r="A12" s="272" t="s">
        <v>925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73"/>
      <c r="O12" s="274"/>
    </row>
    <row r="13" spans="1:16" s="268" customFormat="1" ht="15" customHeight="1">
      <c r="A13" s="241" t="s">
        <v>757</v>
      </c>
      <c r="B13" s="259">
        <v>650</v>
      </c>
      <c r="C13" s="259">
        <v>650</v>
      </c>
      <c r="D13" s="259">
        <v>2992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73">
        <f>B13+E13+H13+K13</f>
        <v>650</v>
      </c>
      <c r="O13" s="273">
        <f aca="true" t="shared" si="0" ref="O13:P28">C13+F13+I13+L13</f>
        <v>650</v>
      </c>
      <c r="P13" s="273">
        <f t="shared" si="0"/>
        <v>2992</v>
      </c>
    </row>
    <row r="14" spans="1:16" s="268" customFormat="1" ht="15" customHeight="1">
      <c r="A14" s="241" t="s">
        <v>758</v>
      </c>
      <c r="B14" s="259">
        <v>8772</v>
      </c>
      <c r="C14" s="259">
        <v>8772</v>
      </c>
      <c r="D14" s="259">
        <v>5320</v>
      </c>
      <c r="E14" s="259"/>
      <c r="F14" s="259"/>
      <c r="G14" s="259"/>
      <c r="H14" s="259"/>
      <c r="I14" s="259"/>
      <c r="J14" s="259"/>
      <c r="K14" s="259"/>
      <c r="L14" s="259"/>
      <c r="M14" s="259"/>
      <c r="N14" s="273">
        <f aca="true" t="shared" si="1" ref="N14:P69">B14+E14+H14+K14</f>
        <v>8772</v>
      </c>
      <c r="O14" s="273">
        <f t="shared" si="0"/>
        <v>8772</v>
      </c>
      <c r="P14" s="273">
        <f t="shared" si="0"/>
        <v>5320</v>
      </c>
    </row>
    <row r="15" spans="1:16" s="268" customFormat="1" ht="15" customHeight="1">
      <c r="A15" s="241" t="s">
        <v>759</v>
      </c>
      <c r="B15" s="259">
        <v>23736</v>
      </c>
      <c r="C15" s="259">
        <v>23736</v>
      </c>
      <c r="D15" s="259">
        <v>15374</v>
      </c>
      <c r="E15" s="259"/>
      <c r="F15" s="259"/>
      <c r="G15" s="259"/>
      <c r="H15" s="259"/>
      <c r="I15" s="259"/>
      <c r="J15" s="259"/>
      <c r="K15" s="259"/>
      <c r="L15" s="259"/>
      <c r="M15" s="259"/>
      <c r="N15" s="273">
        <f t="shared" si="1"/>
        <v>23736</v>
      </c>
      <c r="O15" s="273">
        <f t="shared" si="0"/>
        <v>23736</v>
      </c>
      <c r="P15" s="273">
        <f t="shared" si="0"/>
        <v>15374</v>
      </c>
    </row>
    <row r="16" spans="1:16" s="268" customFormat="1" ht="15" customHeight="1">
      <c r="A16" s="241" t="s">
        <v>760</v>
      </c>
      <c r="B16" s="259">
        <v>1548</v>
      </c>
      <c r="C16" s="259">
        <v>1548</v>
      </c>
      <c r="D16" s="259">
        <v>946</v>
      </c>
      <c r="E16" s="259"/>
      <c r="F16" s="259"/>
      <c r="G16" s="259"/>
      <c r="H16" s="259"/>
      <c r="I16" s="259"/>
      <c r="J16" s="259"/>
      <c r="K16" s="259"/>
      <c r="L16" s="259"/>
      <c r="M16" s="259"/>
      <c r="N16" s="273">
        <f t="shared" si="1"/>
        <v>1548</v>
      </c>
      <c r="O16" s="273">
        <f t="shared" si="0"/>
        <v>1548</v>
      </c>
      <c r="P16" s="273">
        <f t="shared" si="0"/>
        <v>946</v>
      </c>
    </row>
    <row r="17" spans="1:16" s="268" customFormat="1" ht="15" customHeight="1">
      <c r="A17" s="241" t="s">
        <v>761</v>
      </c>
      <c r="B17" s="259">
        <v>17544</v>
      </c>
      <c r="C17" s="259">
        <v>17544</v>
      </c>
      <c r="D17" s="259">
        <v>21372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73">
        <f t="shared" si="1"/>
        <v>17544</v>
      </c>
      <c r="O17" s="273">
        <f t="shared" si="0"/>
        <v>17544</v>
      </c>
      <c r="P17" s="273">
        <f t="shared" si="0"/>
        <v>21372</v>
      </c>
    </row>
    <row r="18" spans="1:16" s="268" customFormat="1" ht="15" customHeight="1">
      <c r="A18" s="241" t="s">
        <v>762</v>
      </c>
      <c r="B18" s="259">
        <v>490</v>
      </c>
      <c r="C18" s="259">
        <v>490</v>
      </c>
      <c r="D18" s="259">
        <v>708</v>
      </c>
      <c r="E18" s="259"/>
      <c r="F18" s="259"/>
      <c r="G18" s="259"/>
      <c r="H18" s="259">
        <v>58</v>
      </c>
      <c r="I18" s="259">
        <v>58</v>
      </c>
      <c r="J18" s="259">
        <v>58</v>
      </c>
      <c r="K18" s="259"/>
      <c r="L18" s="259"/>
      <c r="M18" s="259"/>
      <c r="N18" s="273">
        <f t="shared" si="1"/>
        <v>548</v>
      </c>
      <c r="O18" s="273">
        <f t="shared" si="0"/>
        <v>548</v>
      </c>
      <c r="P18" s="273">
        <f t="shared" si="0"/>
        <v>766</v>
      </c>
    </row>
    <row r="19" spans="1:16" s="268" customFormat="1" ht="15" customHeight="1">
      <c r="A19" s="241" t="s">
        <v>763</v>
      </c>
      <c r="B19" s="259">
        <v>1000</v>
      </c>
      <c r="C19" s="259">
        <v>1000</v>
      </c>
      <c r="D19" s="259">
        <v>806</v>
      </c>
      <c r="E19" s="259"/>
      <c r="F19" s="259"/>
      <c r="G19" s="259"/>
      <c r="H19" s="259"/>
      <c r="I19" s="259"/>
      <c r="J19" s="259"/>
      <c r="K19" s="259"/>
      <c r="L19" s="259"/>
      <c r="M19" s="259"/>
      <c r="N19" s="273">
        <f t="shared" si="1"/>
        <v>1000</v>
      </c>
      <c r="O19" s="273">
        <f t="shared" si="0"/>
        <v>1000</v>
      </c>
      <c r="P19" s="273">
        <f t="shared" si="0"/>
        <v>806</v>
      </c>
    </row>
    <row r="20" spans="1:16" s="268" customFormat="1" ht="15" customHeight="1">
      <c r="A20" s="241" t="s">
        <v>525</v>
      </c>
      <c r="B20" s="259">
        <v>4500</v>
      </c>
      <c r="C20" s="259">
        <v>50500</v>
      </c>
      <c r="D20" s="259">
        <v>48977</v>
      </c>
      <c r="E20" s="259"/>
      <c r="F20" s="259"/>
      <c r="G20" s="259"/>
      <c r="H20" s="259"/>
      <c r="I20" s="259"/>
      <c r="J20" s="259"/>
      <c r="K20" s="259"/>
      <c r="L20" s="259"/>
      <c r="M20" s="259"/>
      <c r="N20" s="273">
        <f t="shared" si="1"/>
        <v>4500</v>
      </c>
      <c r="O20" s="273">
        <f t="shared" si="0"/>
        <v>50500</v>
      </c>
      <c r="P20" s="273">
        <f t="shared" si="0"/>
        <v>48977</v>
      </c>
    </row>
    <row r="21" spans="1:16" s="268" customFormat="1" ht="15" customHeight="1">
      <c r="A21" s="241" t="s">
        <v>764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>
        <v>236962</v>
      </c>
      <c r="L21" s="259">
        <v>217819</v>
      </c>
      <c r="M21" s="259">
        <v>145461</v>
      </c>
      <c r="N21" s="273">
        <f t="shared" si="1"/>
        <v>236962</v>
      </c>
      <c r="O21" s="273">
        <f t="shared" si="0"/>
        <v>217819</v>
      </c>
      <c r="P21" s="273">
        <f t="shared" si="0"/>
        <v>145461</v>
      </c>
    </row>
    <row r="22" spans="1:16" s="268" customFormat="1" ht="15" customHeight="1">
      <c r="A22" s="241" t="s">
        <v>765</v>
      </c>
      <c r="B22" s="275"/>
      <c r="C22" s="27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73">
        <f t="shared" si="1"/>
        <v>0</v>
      </c>
      <c r="O22" s="273">
        <f t="shared" si="0"/>
        <v>0</v>
      </c>
      <c r="P22" s="273">
        <f t="shared" si="0"/>
        <v>0</v>
      </c>
    </row>
    <row r="23" spans="1:16" s="268" customFormat="1" ht="15" customHeight="1">
      <c r="A23" s="241" t="s">
        <v>766</v>
      </c>
      <c r="B23" s="259">
        <v>215</v>
      </c>
      <c r="C23" s="259">
        <v>215</v>
      </c>
      <c r="D23" s="259">
        <v>132</v>
      </c>
      <c r="E23" s="259"/>
      <c r="F23" s="259"/>
      <c r="G23" s="259"/>
      <c r="H23" s="259"/>
      <c r="I23" s="259"/>
      <c r="J23" s="259"/>
      <c r="K23" s="259"/>
      <c r="L23" s="259"/>
      <c r="M23" s="259"/>
      <c r="N23" s="273">
        <f t="shared" si="1"/>
        <v>215</v>
      </c>
      <c r="O23" s="273">
        <f t="shared" si="0"/>
        <v>215</v>
      </c>
      <c r="P23" s="273">
        <f t="shared" si="0"/>
        <v>132</v>
      </c>
    </row>
    <row r="24" spans="1:16" s="268" customFormat="1" ht="15" customHeight="1">
      <c r="A24" s="241" t="s">
        <v>767</v>
      </c>
      <c r="B24" s="259"/>
      <c r="C24" s="259"/>
      <c r="D24" s="259"/>
      <c r="E24" s="259"/>
      <c r="F24" s="259"/>
      <c r="G24" s="259"/>
      <c r="H24" s="259">
        <v>7200</v>
      </c>
      <c r="I24" s="259">
        <v>7200</v>
      </c>
      <c r="J24" s="259">
        <v>5569</v>
      </c>
      <c r="K24" s="259"/>
      <c r="L24" s="259"/>
      <c r="M24" s="259"/>
      <c r="N24" s="273">
        <f t="shared" si="1"/>
        <v>7200</v>
      </c>
      <c r="O24" s="273">
        <f t="shared" si="0"/>
        <v>7200</v>
      </c>
      <c r="P24" s="273">
        <f t="shared" si="0"/>
        <v>5569</v>
      </c>
    </row>
    <row r="25" spans="1:16" s="268" customFormat="1" ht="15" customHeight="1">
      <c r="A25" s="241" t="s">
        <v>768</v>
      </c>
      <c r="B25" s="259"/>
      <c r="C25" s="259"/>
      <c r="D25" s="259"/>
      <c r="E25" s="259"/>
      <c r="F25" s="259"/>
      <c r="G25" s="259"/>
      <c r="H25" s="259">
        <v>344</v>
      </c>
      <c r="I25" s="259">
        <v>344</v>
      </c>
      <c r="J25" s="259">
        <v>269</v>
      </c>
      <c r="K25" s="259"/>
      <c r="L25" s="259"/>
      <c r="M25" s="259"/>
      <c r="N25" s="273">
        <f t="shared" si="1"/>
        <v>344</v>
      </c>
      <c r="O25" s="273">
        <f t="shared" si="0"/>
        <v>344</v>
      </c>
      <c r="P25" s="273">
        <f t="shared" si="0"/>
        <v>269</v>
      </c>
    </row>
    <row r="26" spans="1:16" s="268" customFormat="1" ht="15" customHeight="1">
      <c r="A26" s="241" t="s">
        <v>769</v>
      </c>
      <c r="B26" s="259">
        <v>60</v>
      </c>
      <c r="C26" s="259">
        <v>60</v>
      </c>
      <c r="D26" s="259">
        <v>37</v>
      </c>
      <c r="E26" s="259"/>
      <c r="F26" s="259"/>
      <c r="G26" s="259"/>
      <c r="H26" s="259"/>
      <c r="I26" s="259"/>
      <c r="J26" s="259"/>
      <c r="K26" s="259"/>
      <c r="L26" s="259"/>
      <c r="M26" s="259"/>
      <c r="N26" s="273">
        <f t="shared" si="1"/>
        <v>60</v>
      </c>
      <c r="O26" s="273">
        <f t="shared" si="0"/>
        <v>60</v>
      </c>
      <c r="P26" s="273">
        <f t="shared" si="0"/>
        <v>37</v>
      </c>
    </row>
    <row r="27" spans="1:16" s="268" customFormat="1" ht="15" customHeight="1">
      <c r="A27" s="241" t="s">
        <v>770</v>
      </c>
      <c r="B27" s="259">
        <v>1024</v>
      </c>
      <c r="C27" s="259">
        <v>1024</v>
      </c>
      <c r="D27" s="259">
        <v>1595</v>
      </c>
      <c r="E27" s="259"/>
      <c r="F27" s="259"/>
      <c r="G27" s="259"/>
      <c r="H27" s="259"/>
      <c r="I27" s="259"/>
      <c r="J27" s="259"/>
      <c r="K27" s="259"/>
      <c r="L27" s="259"/>
      <c r="M27" s="259"/>
      <c r="N27" s="273">
        <f t="shared" si="1"/>
        <v>1024</v>
      </c>
      <c r="O27" s="273">
        <f t="shared" si="0"/>
        <v>1024</v>
      </c>
      <c r="P27" s="273">
        <f t="shared" si="0"/>
        <v>1595</v>
      </c>
    </row>
    <row r="28" spans="1:16" s="268" customFormat="1" ht="15" customHeight="1">
      <c r="A28" s="272" t="s">
        <v>771</v>
      </c>
      <c r="B28" s="273">
        <f>SUM(B13:B27)</f>
        <v>59539</v>
      </c>
      <c r="C28" s="273">
        <f>SUM(C13:C27)</f>
        <v>105539</v>
      </c>
      <c r="D28" s="273">
        <f>SUM(D13:D27)</f>
        <v>98259</v>
      </c>
      <c r="E28" s="273">
        <f>SUM(E13:E27)</f>
        <v>0</v>
      </c>
      <c r="F28" s="273"/>
      <c r="G28" s="273"/>
      <c r="H28" s="273">
        <f aca="true" t="shared" si="2" ref="H28:M28">SUM(H13:H27)</f>
        <v>7602</v>
      </c>
      <c r="I28" s="273">
        <f t="shared" si="2"/>
        <v>7602</v>
      </c>
      <c r="J28" s="273">
        <f t="shared" si="2"/>
        <v>5896</v>
      </c>
      <c r="K28" s="273">
        <f t="shared" si="2"/>
        <v>236962</v>
      </c>
      <c r="L28" s="273">
        <f t="shared" si="2"/>
        <v>217819</v>
      </c>
      <c r="M28" s="273">
        <f t="shared" si="2"/>
        <v>145461</v>
      </c>
      <c r="N28" s="273">
        <f t="shared" si="1"/>
        <v>304103</v>
      </c>
      <c r="O28" s="273">
        <f t="shared" si="0"/>
        <v>330960</v>
      </c>
      <c r="P28" s="273">
        <f t="shared" si="0"/>
        <v>249616</v>
      </c>
    </row>
    <row r="29" spans="1:16" s="268" customFormat="1" ht="15" customHeight="1">
      <c r="A29" s="272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</row>
    <row r="30" spans="1:16" s="276" customFormat="1" ht="15" customHeight="1">
      <c r="A30" s="272" t="s">
        <v>926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</row>
    <row r="31" spans="1:16" s="276" customFormat="1" ht="15" customHeight="1">
      <c r="A31" s="241" t="s">
        <v>772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</row>
    <row r="32" spans="1:16" s="276" customFormat="1" ht="15" customHeight="1">
      <c r="A32" s="241" t="s">
        <v>773</v>
      </c>
      <c r="B32" s="259">
        <v>680</v>
      </c>
      <c r="C32" s="259">
        <v>680</v>
      </c>
      <c r="D32" s="259">
        <v>2193</v>
      </c>
      <c r="E32" s="259"/>
      <c r="F32" s="259"/>
      <c r="G32" s="259"/>
      <c r="H32" s="273">
        <v>335</v>
      </c>
      <c r="I32" s="273">
        <v>335</v>
      </c>
      <c r="J32" s="273">
        <v>375</v>
      </c>
      <c r="K32" s="259"/>
      <c r="L32" s="259"/>
      <c r="M32" s="259"/>
      <c r="N32" s="273">
        <f t="shared" si="1"/>
        <v>1015</v>
      </c>
      <c r="O32" s="273">
        <f t="shared" si="1"/>
        <v>1015</v>
      </c>
      <c r="P32" s="273">
        <f t="shared" si="1"/>
        <v>2568</v>
      </c>
    </row>
    <row r="33" spans="1:16" s="276" customFormat="1" ht="15" customHeight="1">
      <c r="A33" s="241" t="s">
        <v>343</v>
      </c>
      <c r="B33" s="259">
        <v>1330</v>
      </c>
      <c r="C33" s="259">
        <v>1330</v>
      </c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73">
        <f t="shared" si="1"/>
        <v>1330</v>
      </c>
      <c r="O33" s="273">
        <f t="shared" si="1"/>
        <v>1330</v>
      </c>
      <c r="P33" s="273">
        <f t="shared" si="1"/>
        <v>0</v>
      </c>
    </row>
    <row r="34" spans="1:16" s="276" customFormat="1" ht="15" customHeight="1">
      <c r="A34" s="241" t="s">
        <v>764</v>
      </c>
      <c r="B34" s="259"/>
      <c r="C34" s="259"/>
      <c r="D34" s="259"/>
      <c r="E34" s="259"/>
      <c r="F34" s="259"/>
      <c r="G34" s="259"/>
      <c r="H34" s="273"/>
      <c r="I34" s="273"/>
      <c r="J34" s="273"/>
      <c r="K34" s="259">
        <v>132071</v>
      </c>
      <c r="L34" s="259">
        <v>136707</v>
      </c>
      <c r="M34" s="259">
        <v>96022</v>
      </c>
      <c r="N34" s="273">
        <f t="shared" si="1"/>
        <v>132071</v>
      </c>
      <c r="O34" s="273">
        <f t="shared" si="1"/>
        <v>136707</v>
      </c>
      <c r="P34" s="273">
        <f t="shared" si="1"/>
        <v>96022</v>
      </c>
    </row>
    <row r="35" spans="1:16" s="277" customFormat="1" ht="15" customHeight="1">
      <c r="A35" s="272" t="s">
        <v>344</v>
      </c>
      <c r="B35" s="273">
        <f>SUM(B31:B34)</f>
        <v>2010</v>
      </c>
      <c r="C35" s="273">
        <f>SUM(C31:C34)</f>
        <v>2010</v>
      </c>
      <c r="D35" s="273">
        <f>SUM(D31:D34)</f>
        <v>2193</v>
      </c>
      <c r="E35" s="273">
        <v>0</v>
      </c>
      <c r="F35" s="273"/>
      <c r="G35" s="273"/>
      <c r="H35" s="273">
        <f aca="true" t="shared" si="3" ref="H35:M35">SUM(H31:H34)</f>
        <v>335</v>
      </c>
      <c r="I35" s="273">
        <f t="shared" si="3"/>
        <v>335</v>
      </c>
      <c r="J35" s="273">
        <f t="shared" si="3"/>
        <v>375</v>
      </c>
      <c r="K35" s="273">
        <f t="shared" si="3"/>
        <v>132071</v>
      </c>
      <c r="L35" s="273">
        <f t="shared" si="3"/>
        <v>136707</v>
      </c>
      <c r="M35" s="273">
        <f t="shared" si="3"/>
        <v>96022</v>
      </c>
      <c r="N35" s="273">
        <f t="shared" si="1"/>
        <v>134416</v>
      </c>
      <c r="O35" s="273">
        <f t="shared" si="1"/>
        <v>139052</v>
      </c>
      <c r="P35" s="273">
        <f t="shared" si="1"/>
        <v>98590</v>
      </c>
    </row>
    <row r="36" spans="1:16" s="268" customFormat="1" ht="22.5" customHeight="1">
      <c r="A36" s="241" t="s">
        <v>345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73"/>
      <c r="O36" s="273"/>
      <c r="P36" s="273"/>
    </row>
    <row r="37" spans="1:16" s="276" customFormat="1" ht="15" customHeight="1">
      <c r="A37" s="272" t="s">
        <v>346</v>
      </c>
      <c r="B37" s="273"/>
      <c r="C37" s="273"/>
      <c r="D37" s="278"/>
      <c r="E37" s="273"/>
      <c r="F37" s="273"/>
      <c r="G37" s="273"/>
      <c r="H37" s="273"/>
      <c r="I37" s="273"/>
      <c r="J37" s="278"/>
      <c r="K37" s="273"/>
      <c r="L37" s="273"/>
      <c r="M37" s="278"/>
      <c r="N37" s="273"/>
      <c r="O37" s="273"/>
      <c r="P37" s="273"/>
    </row>
    <row r="38" spans="1:16" s="268" customFormat="1" ht="15" customHeight="1">
      <c r="A38" s="241" t="s">
        <v>764</v>
      </c>
      <c r="B38" s="259"/>
      <c r="C38" s="259"/>
      <c r="D38" s="275"/>
      <c r="E38" s="259"/>
      <c r="F38" s="259"/>
      <c r="G38" s="259"/>
      <c r="H38" s="259"/>
      <c r="I38" s="259"/>
      <c r="J38" s="275"/>
      <c r="K38" s="259">
        <v>248188</v>
      </c>
      <c r="L38" s="259">
        <v>255216</v>
      </c>
      <c r="M38" s="259">
        <v>186291</v>
      </c>
      <c r="N38" s="273">
        <f t="shared" si="1"/>
        <v>248188</v>
      </c>
      <c r="O38" s="273">
        <f t="shared" si="1"/>
        <v>255216</v>
      </c>
      <c r="P38" s="273">
        <f t="shared" si="1"/>
        <v>186291</v>
      </c>
    </row>
    <row r="39" spans="1:16" s="268" customFormat="1" ht="15" customHeight="1">
      <c r="A39" s="241" t="s">
        <v>96</v>
      </c>
      <c r="B39" s="259">
        <v>944</v>
      </c>
      <c r="C39" s="259">
        <v>944</v>
      </c>
      <c r="D39" s="259">
        <v>580</v>
      </c>
      <c r="E39" s="259"/>
      <c r="F39" s="259"/>
      <c r="G39" s="259"/>
      <c r="H39" s="259"/>
      <c r="I39" s="259"/>
      <c r="J39" s="259"/>
      <c r="K39" s="259"/>
      <c r="L39" s="259"/>
      <c r="M39" s="259"/>
      <c r="N39" s="273">
        <f t="shared" si="1"/>
        <v>944</v>
      </c>
      <c r="O39" s="273">
        <f t="shared" si="1"/>
        <v>944</v>
      </c>
      <c r="P39" s="273">
        <f t="shared" si="1"/>
        <v>580</v>
      </c>
    </row>
    <row r="40" spans="1:16" s="268" customFormat="1" ht="15" customHeight="1">
      <c r="A40" s="241" t="s">
        <v>595</v>
      </c>
      <c r="B40" s="259">
        <v>700</v>
      </c>
      <c r="C40" s="259">
        <v>700</v>
      </c>
      <c r="D40" s="259">
        <v>412</v>
      </c>
      <c r="E40" s="259"/>
      <c r="F40" s="259"/>
      <c r="G40" s="259"/>
      <c r="H40" s="259"/>
      <c r="I40" s="259"/>
      <c r="J40" s="259"/>
      <c r="K40" s="259"/>
      <c r="L40" s="259"/>
      <c r="M40" s="259"/>
      <c r="N40" s="273">
        <f t="shared" si="1"/>
        <v>700</v>
      </c>
      <c r="O40" s="273">
        <f t="shared" si="1"/>
        <v>700</v>
      </c>
      <c r="P40" s="273">
        <f t="shared" si="1"/>
        <v>412</v>
      </c>
    </row>
    <row r="41" spans="1:16" s="268" customFormat="1" ht="15" customHeight="1">
      <c r="A41" s="272" t="s">
        <v>347</v>
      </c>
      <c r="B41" s="273">
        <f>SUM(B38:B40)</f>
        <v>1644</v>
      </c>
      <c r="C41" s="273">
        <f>SUM(C38:C40)</f>
        <v>1644</v>
      </c>
      <c r="D41" s="273">
        <f>SUM(D38:D40)</f>
        <v>992</v>
      </c>
      <c r="E41" s="273"/>
      <c r="F41" s="273"/>
      <c r="G41" s="273"/>
      <c r="H41" s="273"/>
      <c r="I41" s="273"/>
      <c r="J41" s="273"/>
      <c r="K41" s="273">
        <f>SUM(K38:K40)</f>
        <v>248188</v>
      </c>
      <c r="L41" s="273">
        <f>SUM(L38:L40)</f>
        <v>255216</v>
      </c>
      <c r="M41" s="273">
        <f>SUM(M38:M40)</f>
        <v>186291</v>
      </c>
      <c r="N41" s="273">
        <f t="shared" si="1"/>
        <v>249832</v>
      </c>
      <c r="O41" s="273">
        <f t="shared" si="1"/>
        <v>256860</v>
      </c>
      <c r="P41" s="273">
        <f t="shared" si="1"/>
        <v>187283</v>
      </c>
    </row>
    <row r="42" spans="1:16" s="268" customFormat="1" ht="15" customHeight="1">
      <c r="A42" s="27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</row>
    <row r="43" spans="1:16" s="276" customFormat="1" ht="15" customHeight="1">
      <c r="A43" s="272" t="s">
        <v>348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</row>
    <row r="44" spans="1:16" s="268" customFormat="1" ht="15" customHeight="1">
      <c r="A44" s="241" t="s">
        <v>764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>
        <v>101613</v>
      </c>
      <c r="L44" s="259">
        <v>104666</v>
      </c>
      <c r="M44" s="259">
        <v>77307</v>
      </c>
      <c r="N44" s="273">
        <f t="shared" si="1"/>
        <v>101613</v>
      </c>
      <c r="O44" s="273">
        <f t="shared" si="1"/>
        <v>104666</v>
      </c>
      <c r="P44" s="273">
        <f t="shared" si="1"/>
        <v>77307</v>
      </c>
    </row>
    <row r="45" spans="1:16" s="268" customFormat="1" ht="15" customHeight="1">
      <c r="A45" s="241" t="s">
        <v>264</v>
      </c>
      <c r="B45" s="259"/>
      <c r="C45" s="259"/>
      <c r="D45" s="259">
        <v>42</v>
      </c>
      <c r="E45" s="259"/>
      <c r="F45" s="259"/>
      <c r="G45" s="259"/>
      <c r="H45" s="259"/>
      <c r="I45" s="259"/>
      <c r="J45" s="259">
        <v>55</v>
      </c>
      <c r="K45" s="259"/>
      <c r="L45" s="259"/>
      <c r="M45" s="259"/>
      <c r="N45" s="273">
        <f t="shared" si="1"/>
        <v>0</v>
      </c>
      <c r="O45" s="273">
        <f t="shared" si="1"/>
        <v>0</v>
      </c>
      <c r="P45" s="273">
        <f t="shared" si="1"/>
        <v>97</v>
      </c>
    </row>
    <row r="46" spans="1:16" s="268" customFormat="1" ht="15" customHeight="1">
      <c r="A46" s="272" t="s">
        <v>349</v>
      </c>
      <c r="B46" s="273"/>
      <c r="C46" s="273"/>
      <c r="D46" s="273">
        <f>SUM(D44:D45)</f>
        <v>42</v>
      </c>
      <c r="E46" s="273"/>
      <c r="F46" s="273"/>
      <c r="G46" s="273"/>
      <c r="H46" s="273"/>
      <c r="I46" s="273"/>
      <c r="J46" s="273">
        <v>55</v>
      </c>
      <c r="K46" s="273">
        <f aca="true" t="shared" si="4" ref="K46:P46">SUM(K44:K45)</f>
        <v>101613</v>
      </c>
      <c r="L46" s="273">
        <f t="shared" si="4"/>
        <v>104666</v>
      </c>
      <c r="M46" s="273">
        <f t="shared" si="4"/>
        <v>77307</v>
      </c>
      <c r="N46" s="273">
        <f t="shared" si="4"/>
        <v>101613</v>
      </c>
      <c r="O46" s="273">
        <f t="shared" si="4"/>
        <v>104666</v>
      </c>
      <c r="P46" s="273">
        <f t="shared" si="4"/>
        <v>77404</v>
      </c>
    </row>
    <row r="47" spans="1:16" s="268" customFormat="1" ht="15" customHeight="1">
      <c r="A47" s="272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</row>
    <row r="48" spans="1:16" s="276" customFormat="1" ht="15" customHeight="1">
      <c r="A48" s="272" t="s">
        <v>350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</row>
    <row r="49" spans="1:16" s="266" customFormat="1" ht="15" customHeight="1">
      <c r="A49" s="241" t="s">
        <v>764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>
        <v>110622</v>
      </c>
      <c r="L49" s="259">
        <v>114825</v>
      </c>
      <c r="M49" s="259">
        <v>79964</v>
      </c>
      <c r="N49" s="273">
        <f t="shared" si="1"/>
        <v>110622</v>
      </c>
      <c r="O49" s="273">
        <f t="shared" si="1"/>
        <v>114825</v>
      </c>
      <c r="P49" s="273">
        <f t="shared" si="1"/>
        <v>79964</v>
      </c>
    </row>
    <row r="50" spans="1:16" s="266" customFormat="1" ht="15" customHeight="1">
      <c r="A50" s="241" t="s">
        <v>761</v>
      </c>
      <c r="B50" s="259">
        <v>3200</v>
      </c>
      <c r="C50" s="259">
        <v>3200</v>
      </c>
      <c r="D50" s="259">
        <v>2798</v>
      </c>
      <c r="E50" s="259"/>
      <c r="F50" s="259"/>
      <c r="G50" s="259"/>
      <c r="H50" s="259"/>
      <c r="I50" s="259"/>
      <c r="J50" s="259"/>
      <c r="K50" s="259"/>
      <c r="L50" s="259"/>
      <c r="M50" s="259"/>
      <c r="N50" s="273">
        <f t="shared" si="1"/>
        <v>3200</v>
      </c>
      <c r="O50" s="273">
        <f t="shared" si="1"/>
        <v>3200</v>
      </c>
      <c r="P50" s="273">
        <f t="shared" si="1"/>
        <v>2798</v>
      </c>
    </row>
    <row r="51" spans="1:16" s="266" customFormat="1" ht="15" customHeight="1">
      <c r="A51" s="241" t="s">
        <v>351</v>
      </c>
      <c r="B51" s="259"/>
      <c r="C51" s="259"/>
      <c r="D51" s="259"/>
      <c r="E51" s="259"/>
      <c r="F51" s="259"/>
      <c r="G51" s="259"/>
      <c r="H51" s="259">
        <v>7800</v>
      </c>
      <c r="I51" s="259">
        <v>7800</v>
      </c>
      <c r="J51" s="259">
        <v>5880</v>
      </c>
      <c r="K51" s="259"/>
      <c r="L51" s="259"/>
      <c r="M51" s="259"/>
      <c r="N51" s="273">
        <f t="shared" si="1"/>
        <v>7800</v>
      </c>
      <c r="O51" s="273">
        <f t="shared" si="1"/>
        <v>7800</v>
      </c>
      <c r="P51" s="273">
        <f t="shared" si="1"/>
        <v>5880</v>
      </c>
    </row>
    <row r="52" spans="1:16" s="266" customFormat="1" ht="15" customHeight="1">
      <c r="A52" s="241" t="s">
        <v>352</v>
      </c>
      <c r="B52" s="259">
        <v>48295</v>
      </c>
      <c r="C52" s="259">
        <v>48295</v>
      </c>
      <c r="D52" s="259">
        <v>38005</v>
      </c>
      <c r="E52" s="259"/>
      <c r="F52" s="259"/>
      <c r="G52" s="259"/>
      <c r="H52" s="259"/>
      <c r="I52" s="259"/>
      <c r="J52" s="259">
        <v>599</v>
      </c>
      <c r="K52" s="259"/>
      <c r="L52" s="259"/>
      <c r="M52" s="259"/>
      <c r="N52" s="273">
        <f t="shared" si="1"/>
        <v>48295</v>
      </c>
      <c r="O52" s="273">
        <f t="shared" si="1"/>
        <v>48295</v>
      </c>
      <c r="P52" s="273">
        <f t="shared" si="1"/>
        <v>38604</v>
      </c>
    </row>
    <row r="53" spans="1:16" s="266" customFormat="1" ht="15" customHeight="1">
      <c r="A53" s="241" t="s">
        <v>596</v>
      </c>
      <c r="B53" s="259">
        <v>932</v>
      </c>
      <c r="C53" s="259">
        <v>932</v>
      </c>
      <c r="D53" s="259">
        <v>488</v>
      </c>
      <c r="E53" s="259"/>
      <c r="F53" s="259"/>
      <c r="G53" s="259"/>
      <c r="H53" s="259"/>
      <c r="I53" s="259"/>
      <c r="J53" s="259"/>
      <c r="K53" s="259"/>
      <c r="L53" s="259"/>
      <c r="M53" s="259"/>
      <c r="N53" s="273">
        <f t="shared" si="1"/>
        <v>932</v>
      </c>
      <c r="O53" s="273">
        <f t="shared" si="1"/>
        <v>932</v>
      </c>
      <c r="P53" s="273">
        <f t="shared" si="1"/>
        <v>488</v>
      </c>
    </row>
    <row r="54" spans="1:16" s="266" customFormat="1" ht="15" customHeight="1">
      <c r="A54" s="241" t="s">
        <v>338</v>
      </c>
      <c r="B54" s="259">
        <v>7120</v>
      </c>
      <c r="C54" s="259">
        <v>7120</v>
      </c>
      <c r="D54" s="259">
        <v>5586</v>
      </c>
      <c r="E54" s="259"/>
      <c r="F54" s="259"/>
      <c r="G54" s="259"/>
      <c r="H54" s="259"/>
      <c r="I54" s="259"/>
      <c r="J54" s="259"/>
      <c r="K54" s="259"/>
      <c r="L54" s="259"/>
      <c r="M54" s="259"/>
      <c r="N54" s="273">
        <f t="shared" si="1"/>
        <v>7120</v>
      </c>
      <c r="O54" s="273">
        <f t="shared" si="1"/>
        <v>7120</v>
      </c>
      <c r="P54" s="273">
        <f t="shared" si="1"/>
        <v>5586</v>
      </c>
    </row>
    <row r="55" spans="1:16" s="266" customFormat="1" ht="15" customHeight="1">
      <c r="A55" s="241" t="s">
        <v>597</v>
      </c>
      <c r="B55" s="259">
        <v>3200</v>
      </c>
      <c r="C55" s="259">
        <v>3200</v>
      </c>
      <c r="D55" s="259">
        <v>175</v>
      </c>
      <c r="E55" s="259"/>
      <c r="F55" s="259"/>
      <c r="G55" s="259"/>
      <c r="H55" s="259"/>
      <c r="I55" s="259"/>
      <c r="J55" s="259"/>
      <c r="K55" s="259"/>
      <c r="L55" s="259"/>
      <c r="M55" s="259"/>
      <c r="N55" s="273">
        <f t="shared" si="1"/>
        <v>3200</v>
      </c>
      <c r="O55" s="273">
        <f t="shared" si="1"/>
        <v>3200</v>
      </c>
      <c r="P55" s="273">
        <f t="shared" si="1"/>
        <v>175</v>
      </c>
    </row>
    <row r="56" spans="1:16" s="277" customFormat="1" ht="15" customHeight="1">
      <c r="A56" s="272" t="s">
        <v>353</v>
      </c>
      <c r="B56" s="273">
        <f>SUM(B49:B55)</f>
        <v>62747</v>
      </c>
      <c r="C56" s="273">
        <f>SUM(C49:C55)</f>
        <v>62747</v>
      </c>
      <c r="D56" s="273">
        <f>SUM(D49:D55)</f>
        <v>47052</v>
      </c>
      <c r="E56" s="273">
        <v>0</v>
      </c>
      <c r="F56" s="273"/>
      <c r="G56" s="273"/>
      <c r="H56" s="273">
        <f>SUM(H49:H55)</f>
        <v>7800</v>
      </c>
      <c r="I56" s="273">
        <f>SUM(I49:I55)</f>
        <v>7800</v>
      </c>
      <c r="J56" s="273">
        <f>SUM(J49:J55)</f>
        <v>6479</v>
      </c>
      <c r="K56" s="273">
        <f>SUM(K49:K55)</f>
        <v>110622</v>
      </c>
      <c r="L56" s="273">
        <f>SUM(L49:L55)</f>
        <v>114825</v>
      </c>
      <c r="M56" s="273">
        <v>79964</v>
      </c>
      <c r="N56" s="273">
        <f t="shared" si="1"/>
        <v>181169</v>
      </c>
      <c r="O56" s="273">
        <f t="shared" si="1"/>
        <v>185372</v>
      </c>
      <c r="P56" s="273">
        <f t="shared" si="1"/>
        <v>133495</v>
      </c>
    </row>
    <row r="57" spans="1:16" s="277" customFormat="1" ht="15" customHeight="1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</row>
    <row r="58" spans="1:16" s="276" customFormat="1" ht="15" customHeight="1">
      <c r="A58" s="272" t="s">
        <v>354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</row>
    <row r="59" spans="1:16" s="276" customFormat="1" ht="15" customHeight="1">
      <c r="A59" s="241" t="s">
        <v>355</v>
      </c>
      <c r="B59" s="273">
        <v>2235</v>
      </c>
      <c r="C59" s="273">
        <v>2235</v>
      </c>
      <c r="D59" s="273">
        <v>2267</v>
      </c>
      <c r="E59" s="273"/>
      <c r="F59" s="273"/>
      <c r="G59" s="273"/>
      <c r="H59" s="273">
        <v>3465</v>
      </c>
      <c r="I59" s="273">
        <v>3465</v>
      </c>
      <c r="J59" s="273">
        <v>4154</v>
      </c>
      <c r="K59" s="273"/>
      <c r="L59" s="273"/>
      <c r="M59" s="273"/>
      <c r="N59" s="273">
        <f t="shared" si="1"/>
        <v>5700</v>
      </c>
      <c r="O59" s="273">
        <f t="shared" si="1"/>
        <v>5700</v>
      </c>
      <c r="P59" s="273">
        <f t="shared" si="1"/>
        <v>6421</v>
      </c>
    </row>
    <row r="60" spans="1:16" s="276" customFormat="1" ht="15" customHeight="1">
      <c r="A60" s="241" t="s">
        <v>356</v>
      </c>
      <c r="B60" s="259">
        <v>8300</v>
      </c>
      <c r="C60" s="259">
        <v>8300</v>
      </c>
      <c r="D60" s="259">
        <v>8220</v>
      </c>
      <c r="E60" s="273"/>
      <c r="F60" s="273"/>
      <c r="G60" s="273"/>
      <c r="H60" s="259">
        <v>2140</v>
      </c>
      <c r="I60" s="259">
        <v>2140</v>
      </c>
      <c r="J60" s="259">
        <v>3490</v>
      </c>
      <c r="K60" s="273"/>
      <c r="L60" s="273"/>
      <c r="M60" s="273"/>
      <c r="N60" s="273">
        <f t="shared" si="1"/>
        <v>10440</v>
      </c>
      <c r="O60" s="273">
        <f t="shared" si="1"/>
        <v>10440</v>
      </c>
      <c r="P60" s="273">
        <f t="shared" si="1"/>
        <v>11710</v>
      </c>
    </row>
    <row r="61" spans="1:16" s="276" customFormat="1" ht="15" customHeight="1">
      <c r="A61" s="241" t="s">
        <v>357</v>
      </c>
      <c r="B61" s="259">
        <v>200</v>
      </c>
      <c r="C61" s="259">
        <v>200</v>
      </c>
      <c r="D61" s="259">
        <v>127</v>
      </c>
      <c r="E61" s="273"/>
      <c r="F61" s="273"/>
      <c r="G61" s="273"/>
      <c r="H61" s="273"/>
      <c r="I61" s="273"/>
      <c r="J61" s="273"/>
      <c r="K61" s="273"/>
      <c r="L61" s="273"/>
      <c r="M61" s="273"/>
      <c r="N61" s="273">
        <f t="shared" si="1"/>
        <v>200</v>
      </c>
      <c r="O61" s="273">
        <f t="shared" si="1"/>
        <v>200</v>
      </c>
      <c r="P61" s="273">
        <f t="shared" si="1"/>
        <v>127</v>
      </c>
    </row>
    <row r="62" spans="1:16" s="268" customFormat="1" ht="15" customHeight="1">
      <c r="A62" s="241" t="s">
        <v>764</v>
      </c>
      <c r="B62" s="259"/>
      <c r="C62" s="259"/>
      <c r="D62" s="259"/>
      <c r="E62" s="259"/>
      <c r="F62" s="259"/>
      <c r="G62" s="259"/>
      <c r="H62" s="259"/>
      <c r="I62" s="259"/>
      <c r="J62" s="259"/>
      <c r="K62" s="259">
        <v>58587</v>
      </c>
      <c r="L62" s="259">
        <v>61052</v>
      </c>
      <c r="M62" s="259">
        <v>42631</v>
      </c>
      <c r="N62" s="273">
        <f t="shared" si="1"/>
        <v>58587</v>
      </c>
      <c r="O62" s="273">
        <f t="shared" si="1"/>
        <v>61052</v>
      </c>
      <c r="P62" s="273">
        <f t="shared" si="1"/>
        <v>42631</v>
      </c>
    </row>
    <row r="63" spans="1:16" s="268" customFormat="1" ht="15" customHeight="1">
      <c r="A63" s="272" t="s">
        <v>358</v>
      </c>
      <c r="B63" s="273">
        <f>SUM(B59:B62)</f>
        <v>10735</v>
      </c>
      <c r="C63" s="273">
        <f>SUM(C59:C62)</f>
        <v>10735</v>
      </c>
      <c r="D63" s="273">
        <f>SUM(D59:D62)</f>
        <v>10614</v>
      </c>
      <c r="E63" s="273">
        <f>SUM(E59:E62)</f>
        <v>0</v>
      </c>
      <c r="F63" s="273"/>
      <c r="G63" s="273"/>
      <c r="H63" s="273">
        <f aca="true" t="shared" si="5" ref="H63:M63">SUM(H59:H62)</f>
        <v>5605</v>
      </c>
      <c r="I63" s="273">
        <f t="shared" si="5"/>
        <v>5605</v>
      </c>
      <c r="J63" s="273">
        <f t="shared" si="5"/>
        <v>7644</v>
      </c>
      <c r="K63" s="273">
        <f t="shared" si="5"/>
        <v>58587</v>
      </c>
      <c r="L63" s="273">
        <f t="shared" si="5"/>
        <v>61052</v>
      </c>
      <c r="M63" s="273">
        <f t="shared" si="5"/>
        <v>42631</v>
      </c>
      <c r="N63" s="273">
        <f t="shared" si="1"/>
        <v>74927</v>
      </c>
      <c r="O63" s="273">
        <f t="shared" si="1"/>
        <v>77392</v>
      </c>
      <c r="P63" s="273">
        <f t="shared" si="1"/>
        <v>60889</v>
      </c>
    </row>
    <row r="64" spans="1:16" s="277" customFormat="1" ht="15" customHeight="1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</row>
    <row r="65" spans="1:16" s="277" customFormat="1" ht="15" customHeight="1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</row>
    <row r="66" spans="1:16" s="268" customFormat="1" ht="15" customHeight="1">
      <c r="A66" s="272" t="s">
        <v>797</v>
      </c>
      <c r="B66" s="273">
        <f>B28+B35+B41+B56+B63</f>
        <v>136675</v>
      </c>
      <c r="C66" s="273">
        <f>C28+C35+C41+C56+C63</f>
        <v>182675</v>
      </c>
      <c r="D66" s="273">
        <f>D28+D35+D41+D46+D56+D63</f>
        <v>159152</v>
      </c>
      <c r="E66" s="273">
        <v>0</v>
      </c>
      <c r="F66" s="273"/>
      <c r="G66" s="273"/>
      <c r="H66" s="273">
        <f>H28+H35+H41+H56+H63</f>
        <v>21342</v>
      </c>
      <c r="I66" s="273">
        <f>I28+I35+I41+I56+I63</f>
        <v>21342</v>
      </c>
      <c r="J66" s="273">
        <f>J28+J35+J41+J56+J63+J46</f>
        <v>20449</v>
      </c>
      <c r="K66" s="273">
        <f>K28+K35+K41+K46+K56+K63</f>
        <v>888043</v>
      </c>
      <c r="L66" s="273">
        <f>L28+L35+L41+L46+L56+L63</f>
        <v>890285</v>
      </c>
      <c r="M66" s="273">
        <f>M28+M35+M41+M46+M56+M63</f>
        <v>627676</v>
      </c>
      <c r="N66" s="273">
        <f t="shared" si="1"/>
        <v>1046060</v>
      </c>
      <c r="O66" s="273">
        <f t="shared" si="1"/>
        <v>1094302</v>
      </c>
      <c r="P66" s="273">
        <f t="shared" si="1"/>
        <v>807277</v>
      </c>
    </row>
    <row r="67" spans="1:16" s="268" customFormat="1" ht="15" customHeight="1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</row>
    <row r="68" spans="1:16" s="268" customFormat="1" ht="15" customHeight="1">
      <c r="A68" s="241" t="s">
        <v>359</v>
      </c>
      <c r="B68" s="259">
        <v>0</v>
      </c>
      <c r="C68" s="259"/>
      <c r="D68" s="259"/>
      <c r="E68" s="259">
        <v>0</v>
      </c>
      <c r="F68" s="259"/>
      <c r="G68" s="259"/>
      <c r="H68" s="259">
        <v>0</v>
      </c>
      <c r="I68" s="259"/>
      <c r="J68" s="259"/>
      <c r="K68" s="259">
        <f>K66*-1</f>
        <v>-888043</v>
      </c>
      <c r="L68" s="259">
        <f>L66*-1</f>
        <v>-890285</v>
      </c>
      <c r="M68" s="259">
        <f>M66*-1</f>
        <v>-627676</v>
      </c>
      <c r="N68" s="273">
        <f t="shared" si="1"/>
        <v>-888043</v>
      </c>
      <c r="O68" s="273">
        <f t="shared" si="1"/>
        <v>-890285</v>
      </c>
      <c r="P68" s="273">
        <f t="shared" si="1"/>
        <v>-627676</v>
      </c>
    </row>
    <row r="69" spans="1:16" s="268" customFormat="1" ht="15" customHeight="1">
      <c r="A69" s="272" t="s">
        <v>798</v>
      </c>
      <c r="B69" s="273">
        <f>SUM(B66:B68)</f>
        <v>136675</v>
      </c>
      <c r="C69" s="273">
        <f>SUM(C66:C68)</f>
        <v>182675</v>
      </c>
      <c r="D69" s="273">
        <f>SUM(D66:D68)</f>
        <v>159152</v>
      </c>
      <c r="E69" s="273">
        <f>SUM(E66:E68)</f>
        <v>0</v>
      </c>
      <c r="F69" s="273"/>
      <c r="G69" s="273"/>
      <c r="H69" s="273">
        <f aca="true" t="shared" si="6" ref="H69:M69">SUM(H66:H68)</f>
        <v>21342</v>
      </c>
      <c r="I69" s="273">
        <f t="shared" si="6"/>
        <v>21342</v>
      </c>
      <c r="J69" s="273">
        <f t="shared" si="6"/>
        <v>20449</v>
      </c>
      <c r="K69" s="273">
        <f t="shared" si="6"/>
        <v>0</v>
      </c>
      <c r="L69" s="273">
        <f t="shared" si="6"/>
        <v>0</v>
      </c>
      <c r="M69" s="273">
        <f t="shared" si="6"/>
        <v>0</v>
      </c>
      <c r="N69" s="273">
        <f t="shared" si="1"/>
        <v>158017</v>
      </c>
      <c r="O69" s="273">
        <f t="shared" si="1"/>
        <v>204017</v>
      </c>
      <c r="P69" s="273">
        <f t="shared" si="1"/>
        <v>179601</v>
      </c>
    </row>
    <row r="70" spans="2:15" ht="15" customHeight="1">
      <c r="B70" s="279"/>
      <c r="C70" s="279"/>
      <c r="D70" s="280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</row>
    <row r="71" spans="2:15" ht="1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</row>
    <row r="72" spans="2:15" ht="1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</row>
    <row r="73" spans="2:15" ht="1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  <c r="L73" s="279"/>
      <c r="M73" s="279"/>
      <c r="N73" s="279"/>
      <c r="O73" s="279"/>
    </row>
    <row r="74" spans="2:15" ht="15" customHeight="1"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</row>
    <row r="75" spans="2:15" ht="15" customHeight="1"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</row>
    <row r="76" spans="2:15" ht="15" customHeight="1"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</row>
    <row r="77" spans="1:15" ht="15" customHeight="1">
      <c r="A77" s="281"/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</row>
    <row r="78" spans="1:15" ht="15" customHeight="1">
      <c r="A78" s="281"/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279"/>
      <c r="N78" s="279"/>
      <c r="O78" s="279"/>
    </row>
    <row r="79" spans="1:15" ht="15" customHeight="1">
      <c r="A79" s="281"/>
      <c r="B79" s="279"/>
      <c r="C79" s="279"/>
      <c r="D79" s="279"/>
      <c r="E79" s="279"/>
      <c r="F79" s="279"/>
      <c r="G79" s="279"/>
      <c r="H79" s="279"/>
      <c r="I79" s="279"/>
      <c r="J79" s="279"/>
      <c r="K79" s="279"/>
      <c r="L79" s="279"/>
      <c r="M79" s="279"/>
      <c r="N79" s="279"/>
      <c r="O79" s="279"/>
    </row>
    <row r="80" spans="1:15" ht="15" customHeight="1">
      <c r="A80" s="281"/>
      <c r="B80" s="279"/>
      <c r="C80" s="279"/>
      <c r="D80" s="279"/>
      <c r="E80" s="279"/>
      <c r="F80" s="279"/>
      <c r="G80" s="279"/>
      <c r="H80" s="279"/>
      <c r="I80" s="279"/>
      <c r="J80" s="279"/>
      <c r="K80" s="279"/>
      <c r="L80" s="279"/>
      <c r="M80" s="279"/>
      <c r="N80" s="279"/>
      <c r="O80" s="279"/>
    </row>
    <row r="81" spans="1:15" ht="15" customHeight="1">
      <c r="A81" s="281"/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79"/>
    </row>
    <row r="82" spans="1:15" ht="15" customHeight="1">
      <c r="A82" s="281"/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</row>
    <row r="83" spans="1:15" ht="15" customHeight="1">
      <c r="A83" s="281"/>
      <c r="B83" s="279"/>
      <c r="C83" s="279"/>
      <c r="D83" s="279"/>
      <c r="E83" s="279"/>
      <c r="F83" s="279"/>
      <c r="G83" s="279"/>
      <c r="H83" s="279"/>
      <c r="I83" s="279"/>
      <c r="J83" s="279"/>
      <c r="K83" s="279"/>
      <c r="L83" s="279"/>
      <c r="M83" s="279"/>
      <c r="N83" s="279"/>
      <c r="O83" s="279"/>
    </row>
    <row r="84" spans="1:15" ht="15" customHeight="1">
      <c r="A84" s="281"/>
      <c r="B84" s="279"/>
      <c r="C84" s="279"/>
      <c r="D84" s="279"/>
      <c r="E84" s="279"/>
      <c r="F84" s="279"/>
      <c r="G84" s="279"/>
      <c r="H84" s="279"/>
      <c r="I84" s="279"/>
      <c r="J84" s="279"/>
      <c r="K84" s="279"/>
      <c r="L84" s="279"/>
      <c r="M84" s="279"/>
      <c r="N84" s="279"/>
      <c r="O84" s="279"/>
    </row>
    <row r="85" spans="1:15" ht="15" customHeight="1">
      <c r="A85" s="281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</row>
    <row r="86" spans="1:15" ht="15" customHeight="1">
      <c r="A86" s="281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</row>
    <row r="87" spans="1:15" ht="15" customHeight="1">
      <c r="A87" s="281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</row>
    <row r="88" spans="1:15" ht="15" customHeight="1">
      <c r="A88" s="281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</row>
    <row r="89" spans="1:15" ht="15" customHeight="1">
      <c r="A89" s="281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</row>
    <row r="90" spans="1:15" ht="15" customHeight="1">
      <c r="A90" s="281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</row>
    <row r="91" spans="1:15" ht="15" customHeight="1">
      <c r="A91" s="281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</row>
    <row r="92" spans="1:15" ht="15" customHeight="1">
      <c r="A92" s="281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</row>
    <row r="93" spans="1:15" ht="15" customHeight="1">
      <c r="A93" s="281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</row>
    <row r="94" spans="1:15" ht="15" customHeight="1">
      <c r="A94" s="281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</row>
    <row r="95" spans="1:15" ht="15" customHeight="1">
      <c r="A95" s="281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</row>
    <row r="96" spans="1:15" ht="15" customHeight="1">
      <c r="A96" s="281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</row>
    <row r="97" spans="1:15" ht="15" customHeight="1">
      <c r="A97" s="281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</row>
    <row r="98" spans="1:15" ht="15" customHeight="1">
      <c r="A98" s="281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</row>
    <row r="99" spans="1:15" ht="15" customHeight="1">
      <c r="A99" s="281"/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</row>
    <row r="100" spans="1:15" ht="15" customHeight="1">
      <c r="A100" s="281"/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</row>
    <row r="101" spans="1:15" ht="15" customHeight="1">
      <c r="A101" s="281"/>
      <c r="B101" s="279"/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</row>
    <row r="102" spans="1:15" ht="15" customHeight="1">
      <c r="A102" s="281"/>
      <c r="B102" s="279"/>
      <c r="C102" s="279"/>
      <c r="D102" s="279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</row>
    <row r="103" spans="1:15" ht="15" customHeight="1">
      <c r="A103" s="281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</row>
    <row r="104" spans="1:15" ht="15" customHeight="1">
      <c r="A104" s="281"/>
      <c r="B104" s="279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</row>
    <row r="105" spans="1:15" ht="15" customHeight="1">
      <c r="A105" s="281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</row>
    <row r="106" spans="1:15" ht="15" customHeight="1">
      <c r="A106" s="281"/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  <c r="M106" s="279"/>
      <c r="N106" s="279"/>
      <c r="O106" s="279"/>
    </row>
    <row r="107" spans="1:15" ht="15" customHeight="1">
      <c r="A107" s="281"/>
      <c r="B107" s="279"/>
      <c r="C107" s="279"/>
      <c r="D107" s="279"/>
      <c r="E107" s="279"/>
      <c r="F107" s="279"/>
      <c r="G107" s="279"/>
      <c r="H107" s="279"/>
      <c r="I107" s="279"/>
      <c r="J107" s="279"/>
      <c r="K107" s="279"/>
      <c r="L107" s="279"/>
      <c r="M107" s="279"/>
      <c r="N107" s="279"/>
      <c r="O107" s="279"/>
    </row>
    <row r="108" spans="1:15" ht="15" customHeight="1">
      <c r="A108" s="281"/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</row>
    <row r="109" spans="1:15" ht="15" customHeight="1">
      <c r="A109" s="281"/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  <c r="O109" s="279"/>
    </row>
    <row r="110" spans="1:15" ht="15" customHeight="1">
      <c r="A110" s="281"/>
      <c r="B110" s="279"/>
      <c r="C110" s="279"/>
      <c r="D110" s="279"/>
      <c r="E110" s="279"/>
      <c r="F110" s="279"/>
      <c r="G110" s="279"/>
      <c r="H110" s="279"/>
      <c r="I110" s="279"/>
      <c r="J110" s="279"/>
      <c r="K110" s="279"/>
      <c r="L110" s="279"/>
      <c r="M110" s="279"/>
      <c r="N110" s="279"/>
      <c r="O110" s="279"/>
    </row>
    <row r="111" spans="1:15" ht="15" customHeight="1">
      <c r="A111" s="281"/>
      <c r="B111" s="279"/>
      <c r="C111" s="279"/>
      <c r="D111" s="279"/>
      <c r="E111" s="279"/>
      <c r="F111" s="279"/>
      <c r="G111" s="279"/>
      <c r="H111" s="279"/>
      <c r="I111" s="279"/>
      <c r="J111" s="279"/>
      <c r="K111" s="279"/>
      <c r="L111" s="279"/>
      <c r="M111" s="279"/>
      <c r="N111" s="279"/>
      <c r="O111" s="279"/>
    </row>
    <row r="112" spans="1:15" ht="15" customHeight="1">
      <c r="A112" s="281"/>
      <c r="B112" s="279"/>
      <c r="C112" s="279"/>
      <c r="D112" s="279"/>
      <c r="E112" s="279"/>
      <c r="F112" s="279"/>
      <c r="G112" s="279"/>
      <c r="H112" s="279"/>
      <c r="I112" s="279"/>
      <c r="J112" s="279"/>
      <c r="K112" s="279"/>
      <c r="L112" s="279"/>
      <c r="M112" s="279"/>
      <c r="N112" s="279"/>
      <c r="O112" s="279"/>
    </row>
    <row r="113" spans="1:15" ht="15" customHeight="1">
      <c r="A113" s="281"/>
      <c r="B113" s="279"/>
      <c r="C113" s="279"/>
      <c r="D113" s="279"/>
      <c r="E113" s="279"/>
      <c r="F113" s="279"/>
      <c r="G113" s="279"/>
      <c r="H113" s="279"/>
      <c r="I113" s="279"/>
      <c r="J113" s="279"/>
      <c r="K113" s="279"/>
      <c r="L113" s="279"/>
      <c r="M113" s="279"/>
      <c r="N113" s="279"/>
      <c r="O113" s="279"/>
    </row>
    <row r="114" spans="1:15" ht="15" customHeight="1">
      <c r="A114" s="281"/>
      <c r="B114" s="279"/>
      <c r="C114" s="279"/>
      <c r="D114" s="279"/>
      <c r="E114" s="279"/>
      <c r="F114" s="279"/>
      <c r="G114" s="279"/>
      <c r="H114" s="279"/>
      <c r="I114" s="279"/>
      <c r="J114" s="279"/>
      <c r="K114" s="279"/>
      <c r="L114" s="279"/>
      <c r="M114" s="279"/>
      <c r="N114" s="279"/>
      <c r="O114" s="279"/>
    </row>
    <row r="115" spans="1:15" ht="15" customHeight="1">
      <c r="A115" s="281"/>
      <c r="B115" s="279"/>
      <c r="C115" s="279"/>
      <c r="D115" s="279"/>
      <c r="E115" s="279"/>
      <c r="F115" s="279"/>
      <c r="G115" s="279"/>
      <c r="H115" s="279"/>
      <c r="I115" s="279"/>
      <c r="J115" s="279"/>
      <c r="K115" s="279"/>
      <c r="L115" s="279"/>
      <c r="M115" s="279"/>
      <c r="N115" s="279"/>
      <c r="O115" s="279"/>
    </row>
    <row r="116" spans="1:15" ht="15" customHeight="1">
      <c r="A116" s="281"/>
      <c r="B116" s="279"/>
      <c r="C116" s="279"/>
      <c r="D116" s="279"/>
      <c r="E116" s="279"/>
      <c r="F116" s="279"/>
      <c r="G116" s="279"/>
      <c r="H116" s="279"/>
      <c r="I116" s="279"/>
      <c r="J116" s="279"/>
      <c r="K116" s="279"/>
      <c r="L116" s="279"/>
      <c r="M116" s="279"/>
      <c r="N116" s="279"/>
      <c r="O116" s="279"/>
    </row>
    <row r="117" spans="1:15" ht="15" customHeight="1">
      <c r="A117" s="281"/>
      <c r="B117" s="279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</row>
    <row r="118" spans="1:15" ht="15" customHeight="1">
      <c r="A118" s="281"/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</row>
    <row r="119" spans="1:15" ht="15" customHeight="1">
      <c r="A119" s="281"/>
      <c r="B119" s="279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</row>
    <row r="120" spans="1:15" ht="15" customHeight="1">
      <c r="A120" s="281"/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</row>
    <row r="121" spans="1:15" ht="15" customHeight="1">
      <c r="A121" s="281"/>
      <c r="B121" s="279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</row>
    <row r="122" spans="1:15" ht="15" customHeight="1">
      <c r="A122" s="281"/>
      <c r="B122" s="279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</row>
    <row r="123" spans="1:15" ht="15" customHeight="1">
      <c r="A123" s="281"/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</row>
    <row r="124" spans="1:15" ht="15" customHeight="1">
      <c r="A124" s="281"/>
      <c r="B124" s="279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</row>
  </sheetData>
  <mergeCells count="12">
    <mergeCell ref="B9:D9"/>
    <mergeCell ref="A5:P5"/>
    <mergeCell ref="E9:G9"/>
    <mergeCell ref="H9:J9"/>
    <mergeCell ref="K1:P1"/>
    <mergeCell ref="K9:M9"/>
    <mergeCell ref="N9:P9"/>
    <mergeCell ref="A2:P2"/>
    <mergeCell ref="A3:P3"/>
    <mergeCell ref="A4:P4"/>
    <mergeCell ref="A6:P6"/>
    <mergeCell ref="A9:A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2009-10-16T09:23:02Z</cp:lastPrinted>
  <dcterms:created xsi:type="dcterms:W3CDTF">2007-01-15T16:24:15Z</dcterms:created>
  <dcterms:modified xsi:type="dcterms:W3CDTF">2009-10-16T09:23:33Z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