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5480" windowHeight="11640" firstSheet="4" activeTab="11"/>
  </bookViews>
  <sheets>
    <sheet name="m-önk" sheetId="1" r:id="rId1"/>
    <sheet name="felh. bev. int" sheetId="2" r:id="rId2"/>
    <sheet name="felh. bev." sheetId="3" r:id="rId3"/>
    <sheet name="műk.bev. int." sheetId="4" r:id="rId4"/>
    <sheet name="m.c.bev PH szf." sheetId="5" r:id="rId5"/>
    <sheet name="felh. kiad. int." sheetId="6" r:id="rId6"/>
    <sheet name="felhalm. kiad." sheetId="7" r:id="rId7"/>
    <sheet name="műk. és egyéb kiad. int." sheetId="8" r:id="rId8"/>
    <sheet name="m.c.kiad. PH szf." sheetId="9" r:id="rId9"/>
    <sheet name="tartalék" sheetId="10" r:id="rId10"/>
    <sheet name="int.tám" sheetId="11" r:id="rId11"/>
    <sheet name="létszám" sheetId="12" r:id="rId12"/>
  </sheets>
  <definedNames>
    <definedName name="_xlnm.Print_Titles" localSheetId="2">'felh. bev.'!$7:$7</definedName>
    <definedName name="_xlnm.Print_Titles" localSheetId="6">'felhalm. kiad.'!$8:$9</definedName>
    <definedName name="_xlnm.Print_Titles" localSheetId="4">'m.c.bev PH szf.'!$5:$6</definedName>
  </definedNames>
  <calcPr fullCalcOnLoad="1"/>
</workbook>
</file>

<file path=xl/sharedStrings.xml><?xml version="1.0" encoding="utf-8"?>
<sst xmlns="http://schemas.openxmlformats.org/spreadsheetml/2006/main" count="895" uniqueCount="625">
  <si>
    <t>kistérségi</t>
  </si>
  <si>
    <t>Brunszvik Teréz Napköziotthonos Óvoda</t>
  </si>
  <si>
    <t>Brunszvik Teréz Napköziotthonos Óvoda összesen:</t>
  </si>
  <si>
    <t>1/a/1. számú melléklet</t>
  </si>
  <si>
    <t xml:space="preserve">működési célú és egyéb kiadások </t>
  </si>
  <si>
    <t>beruházási és felhalmozási kiadásai</t>
  </si>
  <si>
    <t>Felújítás</t>
  </si>
  <si>
    <t>Mozgáskorlátozottak közlekedési támogatása</t>
  </si>
  <si>
    <t>Környezetvédelmi Alap</t>
  </si>
  <si>
    <t xml:space="preserve">     g.) Előző évi pénzmaradvány felügy. szerv. részére átadás</t>
  </si>
  <si>
    <t>felhalmozási pénzforgalmi bevételei kiemelt előirányzatonként</t>
  </si>
  <si>
    <t>felhalmozási  bevétel</t>
  </si>
  <si>
    <t>felhalmozási kiadások  jogcím szerint intézményenként</t>
  </si>
  <si>
    <t>Pénzeszköz átadás</t>
  </si>
  <si>
    <t>Módosító összeg</t>
  </si>
  <si>
    <r>
      <t>Felhalmozási bevétel összesen:</t>
    </r>
    <r>
      <rPr>
        <b/>
        <i/>
        <sz val="11"/>
        <rFont val="Times New Roman"/>
        <family val="1"/>
      </rPr>
      <t xml:space="preserve"> </t>
    </r>
  </si>
  <si>
    <r>
      <t>Felhalmozási kiadás összesen:</t>
    </r>
    <r>
      <rPr>
        <b/>
        <i/>
        <sz val="11"/>
        <rFont val="Times New Roman"/>
        <family val="1"/>
      </rPr>
      <t xml:space="preserve"> </t>
    </r>
  </si>
  <si>
    <t xml:space="preserve">          g.) Pénzforgalom nélküli bevétel, felhalm.-i pénzmaradvány</t>
  </si>
  <si>
    <t>Támogatás értékű felhalmozási pénzeszköz átvétel összevontan</t>
  </si>
  <si>
    <t>Mód. ö.</t>
  </si>
  <si>
    <t>Támogatás értékű felhalmozási pénzeszköz átvétel felújításra</t>
  </si>
  <si>
    <t>Tám. ért. felhalmozási pénzeszk. átvétel felújításra össz.:</t>
  </si>
  <si>
    <t>II/4. Brunszvik T. Napközi Otth. Ó.</t>
  </si>
  <si>
    <t>II/5. Teréz A. Szoc. Integr. Int.</t>
  </si>
  <si>
    <t>II/6. Gróf I. Festetics Gy. Műv. Kp.</t>
  </si>
  <si>
    <t>Működési kiadás önk.-i szinten</t>
  </si>
  <si>
    <t>Társult önkm. oktatási célra átvett pénzeszköz</t>
  </si>
  <si>
    <t>EU parlamenti választás</t>
  </si>
  <si>
    <t xml:space="preserve">   Központosított állami támogatás</t>
  </si>
  <si>
    <t>Pénzeszköz átadás összevontan</t>
  </si>
  <si>
    <t>Felújításra</t>
  </si>
  <si>
    <t>Beruházásra</t>
  </si>
  <si>
    <t>II/6.  Gróf I. Festetics Gy. Műv. Kp.</t>
  </si>
  <si>
    <t>II/5.  Teréz A. Szociális Integr. Int.</t>
  </si>
  <si>
    <t>Hévíz gyógyhely városközpont rehabilitációja</t>
  </si>
  <si>
    <t>Orvosi rendelő lift beruházás</t>
  </si>
  <si>
    <t>Babócsay utcai szennyvíz csatorna építés</t>
  </si>
  <si>
    <t>Eon közműfejlesztési hozzájárulás beruházásra (Martinovics utca)</t>
  </si>
  <si>
    <t>Hévízi Önkéntes Tűzoltó Egyesület felújításra</t>
  </si>
  <si>
    <t>Támogatás értékű felhalmozási pénzeszköz átadás</t>
  </si>
  <si>
    <t>Támogatás értékű felhalmozási pénzeszköz átadás összesen:</t>
  </si>
  <si>
    <t>Felhalmozási kölcsön nyújtása lakosságnak</t>
  </si>
  <si>
    <t>Felhalmozási kölcsön nyújtása önkormányzati dolgozóknak</t>
  </si>
  <si>
    <t>Polgár Város Polgármesteri Hivatal felújításra</t>
  </si>
  <si>
    <t>Felhalmozási kölcsön nyújtása összesen:</t>
  </si>
  <si>
    <t>Támogatás értékű pénzeszköz átadás:</t>
  </si>
  <si>
    <t>II/5. Teréz A. Sz. I. Int.</t>
  </si>
  <si>
    <t>II/6. Gr. I. Festetics Gy.M.Kp.</t>
  </si>
  <si>
    <t>Működési célú kiadások ö.:</t>
  </si>
  <si>
    <t>EU parlamenti választások</t>
  </si>
  <si>
    <t>Sportintézmények, sport létesítmények műk.</t>
  </si>
  <si>
    <t>Óvodai nevelés</t>
  </si>
  <si>
    <t>Brunszvik T. N. O. Óvoda</t>
  </si>
  <si>
    <t>Teréz A. Szoc. Integ. Int.</t>
  </si>
  <si>
    <t>Gr. I. Festetics Gy. M. Kp.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</si>
  <si>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</si>
  <si>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Felhalmozási pénzforgalmi bevétel összesen:</t>
  </si>
  <si>
    <t>3.) Pénzforgalmi bevételek összesen:</t>
  </si>
  <si>
    <t>Működési bevétel összesen:</t>
  </si>
  <si>
    <t xml:space="preserve">      a.) Finanszírozási bevételek</t>
  </si>
  <si>
    <t xml:space="preserve">1.) Felhalmozási bevétel </t>
  </si>
  <si>
    <t xml:space="preserve">     Működési pénzforgalmi bevétel összesen:</t>
  </si>
  <si>
    <t xml:space="preserve">     d.) Pénzforgalom nélküli bevétel, működési pénzmaradvány</t>
  </si>
  <si>
    <t xml:space="preserve">      a.) Finanszírozási kiadások befektetési célú (-)</t>
  </si>
  <si>
    <t xml:space="preserve">2.) Működési bevétel </t>
  </si>
  <si>
    <t xml:space="preserve">1.) Felhalmozási kiadás </t>
  </si>
  <si>
    <t xml:space="preserve">2.) Működési kiadás </t>
  </si>
  <si>
    <t>DRV üzemi területén közösségi funkció kialakítása</t>
  </si>
  <si>
    <t>6.</t>
  </si>
  <si>
    <t>7.</t>
  </si>
  <si>
    <t>8.</t>
  </si>
  <si>
    <t>9.</t>
  </si>
  <si>
    <t>10.</t>
  </si>
  <si>
    <t>11.</t>
  </si>
  <si>
    <t>Működési kiadás összesen:</t>
  </si>
  <si>
    <t>Hunyadi-Marinovics utca TEUT pályázat</t>
  </si>
  <si>
    <t xml:space="preserve">     a.) Intézményi működési bevétel </t>
  </si>
  <si>
    <t xml:space="preserve">          c.) Pénzügyi felhalmozási befektetések </t>
  </si>
  <si>
    <t xml:space="preserve">          b.) Sajátos felhalmozási bevétel</t>
  </si>
  <si>
    <t>Hévízgyógyfürdő és Szent András K. (Széchenyi szoborhoz)</t>
  </si>
  <si>
    <t>11. számú melléklet</t>
  </si>
  <si>
    <t>intézmények támogatása</t>
  </si>
  <si>
    <t>Működési támogatás</t>
  </si>
  <si>
    <t>Fejlesztési tám.</t>
  </si>
  <si>
    <t>állami</t>
  </si>
  <si>
    <t>II/1.</t>
  </si>
  <si>
    <t>II/2.</t>
  </si>
  <si>
    <t>II/3.</t>
  </si>
  <si>
    <t>II/4.</t>
  </si>
  <si>
    <t>II/5.</t>
  </si>
  <si>
    <t>Költségvetési támogatás összesen:</t>
  </si>
  <si>
    <t>Pedagógiai szakszolgálat</t>
  </si>
  <si>
    <t>Gróf I. Festetics György Művelődési Központ felhalmozási kiadások összesen:</t>
  </si>
  <si>
    <t>Tóvédelmi program</t>
  </si>
  <si>
    <t>Városszemléből adódó feladatok</t>
  </si>
  <si>
    <t>Önkormányzati kinevezett dolgozók juttatása</t>
  </si>
  <si>
    <t>Teréz A. Sz. I. Intézmény Honvéd u-i épületének tűzjelző rendszer kialakítása</t>
  </si>
  <si>
    <t>Egységes közterületi tájékoztató táblarendszer 196/2007. (XII. 18.) KT. hat.</t>
  </si>
  <si>
    <t>Immateriális javak váráslása</t>
  </si>
  <si>
    <t>ÁHT-n kívüli felhalmozási pénzeszköz átvétel</t>
  </si>
  <si>
    <t>Képzőművészeti Lektorátus (Széchenyi szobor)</t>
  </si>
  <si>
    <t>Orvosi rendelő akadálymentesítésére pályázati forrás NFÜ</t>
  </si>
  <si>
    <t>Pénzügyi befektetések</t>
  </si>
  <si>
    <t>I.      Polgármesteri hivatal</t>
  </si>
  <si>
    <t>II/1. GAMESZ</t>
  </si>
  <si>
    <t>II/2. Bibó István AGSZ.</t>
  </si>
  <si>
    <t>II/4. Brunszvik T. N. O. Ó.</t>
  </si>
  <si>
    <t>Tárgyi eszköz, immateriális javak értékesítése</t>
  </si>
  <si>
    <t>Felhalmozási célú kölcsön visszatérülés</t>
  </si>
  <si>
    <t>Hévíz Város Polgármesteri Hivatal</t>
  </si>
  <si>
    <t>e Ft</t>
  </si>
  <si>
    <t>Megnevezés</t>
  </si>
  <si>
    <t>Honvéd utca járdarekonstrukció, északi oldal (Kossuth u.- Vörösmarty u. közötti szakasz)</t>
  </si>
  <si>
    <t>Szoftvervásárlás, szoftverfejlesztés (pénzügyi integrált rendszer)</t>
  </si>
  <si>
    <t>Templomköz csapadékcsatorna-, útburkolat építése (befejező szakasz)</t>
  </si>
  <si>
    <t>Digitális fényképezőgép vásárlása</t>
  </si>
  <si>
    <t>Laptop vásárlás</t>
  </si>
  <si>
    <t>GAMESZ felhalmozási kiadás összesen</t>
  </si>
  <si>
    <t>Ady utcai gyalogátkelőhely létesítése a Vörösmarty u. csatlakozásánál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</si>
  <si>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</si>
  <si>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</si>
  <si>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</si>
  <si>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Sajátos felhalmozási bevétel</t>
  </si>
  <si>
    <t>Támogatás felügyeleti szervtől felhalmozásra</t>
  </si>
  <si>
    <t>Helyi közutak</t>
  </si>
  <si>
    <t>Tulajdoni részesedést jelentő befektetések</t>
  </si>
  <si>
    <t>Működési bevétel összesen</t>
  </si>
  <si>
    <t>II/6.</t>
  </si>
  <si>
    <t>1/c. számú melléklet</t>
  </si>
  <si>
    <t>Helyi védelem alá eső épületek felújításának támogatása (16/2007. (VI. 1.) Ör.)</t>
  </si>
  <si>
    <t xml:space="preserve">      a.1.)Hosszú lejáratú fejlesztési hiteltörlesztés </t>
  </si>
  <si>
    <t xml:space="preserve">      a.2.) Értékpapír vásárlás forgatási célú </t>
  </si>
  <si>
    <t>Finanszírozási műveletek összesen:</t>
  </si>
  <si>
    <t>Felújítási  kiadás mindösszesen:</t>
  </si>
  <si>
    <t>Beruházási kiadás mindösszesen:</t>
  </si>
  <si>
    <t>ÁHT-n kívüli fejlesztési pénzeszköz átadás:</t>
  </si>
  <si>
    <t>Felhalmozási kölcsön nyújtása:</t>
  </si>
  <si>
    <t>Halmozódás nélküli felhalm. célú bevétel önk. mindössz.</t>
  </si>
  <si>
    <t>Fejlesztési célú pénzmaradvány visszavétel</t>
  </si>
  <si>
    <t>Háziorvosi Szolgálat</t>
  </si>
  <si>
    <t xml:space="preserve">   Gépjárműadó, luxusadó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</si>
  <si>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</si>
  <si>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</si>
  <si>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</si>
  <si>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</si>
  <si>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</si>
  <si>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</si>
  <si>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</si>
  <si>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 xml:space="preserve">      a.2.) Értékpapír-beváltás forgatási célú</t>
  </si>
  <si>
    <t xml:space="preserve"> Finanszírozási műveletek összesen:</t>
  </si>
  <si>
    <t xml:space="preserve">      a.)Finanszírozási kiadások</t>
  </si>
  <si>
    <t>Hévíz gyógyhely városközpont közműtérkép</t>
  </si>
  <si>
    <t xml:space="preserve">   Helyi adók, pótlék, bírság</t>
  </si>
  <si>
    <t xml:space="preserve">   Lakbér, talajterhelési díj</t>
  </si>
  <si>
    <t>II/1.  GAMESZ</t>
  </si>
  <si>
    <t>Tárgyi eszköz értékesítés</t>
  </si>
  <si>
    <t>Vállalkozásoktól szakképzési hozzájárulás átvétele fejlesztésre</t>
  </si>
  <si>
    <r>
      <t>Gépjármű-várakozóhely Építési Alap</t>
    </r>
    <r>
      <rPr>
        <sz val="12"/>
        <color indexed="10"/>
        <rFont val="Times New Roman"/>
        <family val="1"/>
      </rPr>
      <t xml:space="preserve"> </t>
    </r>
  </si>
  <si>
    <t>Felhalmozási célú bevétel mindösszesen:</t>
  </si>
  <si>
    <t>Támogatás felügyeleti szervtől felhalmozásra:</t>
  </si>
  <si>
    <t>Támogatás felügyeleti szervtől</t>
  </si>
  <si>
    <t>Hévíz Szabályozási Tervének módosítása</t>
  </si>
  <si>
    <t>Felhalmozási kölcsön nyújtása</t>
  </si>
  <si>
    <t>Sorszám</t>
  </si>
  <si>
    <t>Nemzeti Kulturális Alap mozi filmek digitalizálása</t>
  </si>
  <si>
    <t>Halmozódás nélküli és felhalmozási célú pénzmaradvány nélküli felhalmozási célú bevétel önk. mindösszesen:</t>
  </si>
  <si>
    <t xml:space="preserve">Prémium évek program miatti támogatás </t>
  </si>
  <si>
    <t>Déli elkerülő út tanulmányi terve</t>
  </si>
  <si>
    <t>Brunszvik T.N.O.Ó. Sugár u. épület bővítése, akadálymentesítése I. ütem</t>
  </si>
  <si>
    <t>Játszótérfejlesztés</t>
  </si>
  <si>
    <t>Immateriális javak vásárlása összesen:</t>
  </si>
  <si>
    <t>Észak-nyugati városrész csapadékvíz-csatorna ép. I. ütem (befogadótól Kisfaludy utcáig)</t>
  </si>
  <si>
    <t>Illyés Gyula Általános és Művészeti Iskola fűtés- és világításkorszerűsítés, főépület és tornaterem összekötő folyosó felújítása</t>
  </si>
  <si>
    <t>Környezetvédelmi és Vízügyi Célelőirányzat 2005.</t>
  </si>
  <si>
    <t>II/4.  Brunszvik T. N. O. Óvoda</t>
  </si>
  <si>
    <t>Árpád kori templom és a Római kori villa állagmegóvása</t>
  </si>
  <si>
    <t>Út, járda, csapadékcsatorna felújítása</t>
  </si>
  <si>
    <t>Épületfelújítás</t>
  </si>
  <si>
    <t>Városfejlesztési feladatok érdekében tartalék</t>
  </si>
  <si>
    <t xml:space="preserve">működési célú és egyéb bevételek  </t>
  </si>
  <si>
    <t>saját erő</t>
  </si>
  <si>
    <t>Rendszeres pénzbeli ellátás</t>
  </si>
  <si>
    <t xml:space="preserve">   Átengedett központi adók, SZJA 8 %</t>
  </si>
  <si>
    <t>5.) Pénzforgalom nélküli  kiadás (tartalék)</t>
  </si>
  <si>
    <t>Felügyeleti szervtől felhalmozási célra átadott támogatás (-)</t>
  </si>
  <si>
    <t>1.</t>
  </si>
  <si>
    <t>2.</t>
  </si>
  <si>
    <t>3.</t>
  </si>
  <si>
    <t>4.</t>
  </si>
  <si>
    <t>5.</t>
  </si>
  <si>
    <t>Bibó István AGSZ felhalmozási kiadás összesen:</t>
  </si>
  <si>
    <t>Pénzmaradvány</t>
  </si>
  <si>
    <t>Teréz Anya Szociális Integrált Intézmény</t>
  </si>
  <si>
    <t>1/c/1. számú melléklet</t>
  </si>
  <si>
    <t>1/b. számú melléklet</t>
  </si>
  <si>
    <t>1/e. számú melléklet</t>
  </si>
  <si>
    <t>Teréz Anya Szociális Integrált Intézmény felhalmozási kiadások összesen:</t>
  </si>
  <si>
    <t>Összesen:</t>
  </si>
  <si>
    <t>Hévíz Város Önkormányzat</t>
  </si>
  <si>
    <t>Intézmény</t>
  </si>
  <si>
    <t>Összesen</t>
  </si>
  <si>
    <t>GAMESZ</t>
  </si>
  <si>
    <t>Felhalmozási célú pénzmaradvány (-)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</si>
  <si>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</si>
  <si>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</si>
  <si>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</si>
  <si>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</si>
  <si>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</si>
  <si>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</si>
  <si>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</si>
  <si>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</si>
  <si>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</si>
  <si>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</si>
  <si>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</si>
  <si>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</si>
  <si>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</si>
  <si>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</si>
  <si>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</si>
  <si>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  Normatív kötött felhaszn. tám.</t>
  </si>
  <si>
    <t>Gépek, berendezések beszerzése</t>
  </si>
  <si>
    <t>Beruházás</t>
  </si>
  <si>
    <t>Gépek, berendezések beszerzése összesen:</t>
  </si>
  <si>
    <t>Beruházások összesen:</t>
  </si>
  <si>
    <t>Polgármesteri hivatal felhalmozási kiadásai összesen:</t>
  </si>
  <si>
    <t>kiadási tartalék</t>
  </si>
  <si>
    <t>Céltartalék</t>
  </si>
  <si>
    <t>Pályázati Alap</t>
  </si>
  <si>
    <t>Környezetvédelmi programtól adódó feladatok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</si>
  <si>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</si>
  <si>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</si>
  <si>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</si>
  <si>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</si>
  <si>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</si>
  <si>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</si>
  <si>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Felhalmozási célú pénzmaradvány</t>
  </si>
  <si>
    <t>1/b/1. számú melléklet</t>
  </si>
  <si>
    <t xml:space="preserve">Telekértékesítés </t>
  </si>
  <si>
    <t>Támogatás értékű felhalmozási pénzeszköz átvétel</t>
  </si>
  <si>
    <t>Intézményfinanszírozás</t>
  </si>
  <si>
    <t>Működési célú és egyéb bevételek összesen</t>
  </si>
  <si>
    <t>Eon közműfejlesztési hozzájárulás (Martinovics utca)</t>
  </si>
  <si>
    <t>2009. évi költségvetési rendelet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</si>
  <si>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</si>
  <si>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</si>
  <si>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</si>
  <si>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</si>
  <si>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</si>
  <si>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Felhalmozási támogatás intézmények részére</t>
  </si>
  <si>
    <t>Polgármesteri Hivatal</t>
  </si>
  <si>
    <t>4.) Finanszírozási műveletek</t>
  </si>
  <si>
    <t>II/2.  Bibó István AGSZ</t>
  </si>
  <si>
    <t>Dologi jellegű és egyéb folyó kiadás</t>
  </si>
  <si>
    <t>Ellátottak pénzbeli juttatása</t>
  </si>
  <si>
    <t>Szociálpol. juttatás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</si>
  <si>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</si>
  <si>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</si>
  <si>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</si>
  <si>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</si>
  <si>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</si>
  <si>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 xml:space="preserve">     f.) Felhalmozási kölcsön nyújtása</t>
  </si>
  <si>
    <t>Vörösmarty utca 39. szám előtti gyalogátkelőhely kiépítése</t>
  </si>
  <si>
    <t>Háziorvosi szolgálat (orvosi ügyelet)</t>
  </si>
  <si>
    <t>Családsegítés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</si>
  <si>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</si>
  <si>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</si>
  <si>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</si>
  <si>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</si>
  <si>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</si>
  <si>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</si>
  <si>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</si>
  <si>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</si>
  <si>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</si>
  <si>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</si>
  <si>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</si>
  <si>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</si>
  <si>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</si>
  <si>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</si>
  <si>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Szennyvíz-elvezetés és kezelés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</si>
  <si>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</si>
  <si>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</si>
  <si>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</si>
  <si>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</si>
  <si>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Felhalmozási és tőkejellegű bevétel</t>
  </si>
  <si>
    <t>Polgármesteri hivatal</t>
  </si>
  <si>
    <t>Tárgyi eszközök értékesítése</t>
  </si>
  <si>
    <t>Ingatlanértékesítés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</si>
  <si>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</si>
  <si>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</si>
  <si>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</si>
  <si>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</si>
  <si>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</si>
  <si>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</si>
  <si>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</si>
  <si>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</si>
  <si>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</si>
  <si>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</si>
  <si>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</si>
  <si>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Gróf I. Festetics György Művelődési Központ</t>
  </si>
  <si>
    <t>Gróf I. Festetics György Művelődési Központ össz.:</t>
  </si>
  <si>
    <t>Tárgyi eszközök, immateriális javak értékesítése össz.:</t>
  </si>
  <si>
    <t>Bibó István AGSZ. össz.:</t>
  </si>
  <si>
    <t>Teréz Anya Szociális Integrált Intézmény össz.:</t>
  </si>
  <si>
    <t>I.     Polgármesteri hivatal</t>
  </si>
  <si>
    <t xml:space="preserve">      a.1.) Értékpapír-beváltás befektetés célú</t>
  </si>
  <si>
    <t>Számítástechnikai eszközök beszerzése</t>
  </si>
  <si>
    <t>GAMESZ összesen:</t>
  </si>
  <si>
    <t>Bibó István AGSZ.</t>
  </si>
  <si>
    <t>Házi segítségnyújtás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</si>
  <si>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</si>
  <si>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</si>
  <si>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</si>
  <si>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</si>
  <si>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</si>
  <si>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 xml:space="preserve">          Támogatás, végleges pénzeszköz-átvétel összesen:</t>
  </si>
  <si>
    <t>BEVÉTELEK összesen:</t>
  </si>
  <si>
    <t>BEVÉTELEK mindösszesen: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</si>
  <si>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</si>
  <si>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</si>
  <si>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</si>
  <si>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</si>
  <si>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</si>
  <si>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</si>
  <si>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</si>
  <si>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</si>
  <si>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</si>
  <si>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</si>
  <si>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Pénzforgalmi kiadások összesen:</t>
  </si>
  <si>
    <t>KIADÁSOK mindösszesen:</t>
  </si>
  <si>
    <t xml:space="preserve">          a.) Tárgyi eszközök, immateriális javak értékesítése</t>
  </si>
  <si>
    <t>Működési célú és egyéb bevételek össz.:</t>
  </si>
  <si>
    <t>Hévíz gyógyhely városközpont rehabilitációja megvalósíthatósági tanulmányterv</t>
  </si>
  <si>
    <t>Orvosi rendelő akadálymentesítése</t>
  </si>
  <si>
    <t xml:space="preserve">Illyés Gyula Általános és Művészeti Iskola geotermikus energia tervdokumentáció </t>
  </si>
  <si>
    <t>Települési Környezetvédelmi program és Helyi Hulladékgazd. terv felülvizsgálata</t>
  </si>
  <si>
    <t xml:space="preserve">Közlekedési koncepció </t>
  </si>
  <si>
    <t>Bartók Béla u III. szakasz (déli ág) út felújítása</t>
  </si>
  <si>
    <t xml:space="preserve">Polgármesteri Hivatal akadálymentesítése (főbejárat átép. mosdók átalakítása) </t>
  </si>
  <si>
    <t>Martinovics utcai járdaépítés</t>
  </si>
  <si>
    <t>Jókai utca út, járda, csapadékvíz csatorna felújítása</t>
  </si>
  <si>
    <t>Római utca járda tervezés</t>
  </si>
  <si>
    <t>Csokonai utca szennyvízcsatorna tervezése</t>
  </si>
  <si>
    <t>Büki utca csapadékvíz rendezése, zárt rendszer kiépítése</t>
  </si>
  <si>
    <t>Egregyi utca járda felújítás tervezése</t>
  </si>
  <si>
    <t>2 db 600 literes hűtőszekrény vásárlás</t>
  </si>
  <si>
    <t>1 db szeletelőgép beszerzése</t>
  </si>
  <si>
    <t>Szakképzési évfolyam részére szakmai eszköz beszerzés</t>
  </si>
  <si>
    <t>Mosogatógép beszerzés</t>
  </si>
  <si>
    <t>Általános Iskolai oktatás, nevelés</t>
  </si>
  <si>
    <t>Támogatás</t>
  </si>
  <si>
    <t>Központosított állami támogatás</t>
  </si>
  <si>
    <t>Központosított állami támogatás összesen:</t>
  </si>
  <si>
    <t>Polgármesteri Hivatal szervezetfejlesztése (ÁROP 1.2.A/2-2008)</t>
  </si>
  <si>
    <t>Polgármesteri Hivatal szervezetfejlesztéséhez szükséges szoftver</t>
  </si>
  <si>
    <t>Légkondicionáló berendezés (rendszergazda)</t>
  </si>
  <si>
    <t>Okmányirodai beléptető rendszer</t>
  </si>
  <si>
    <t>Parkolási szoftver</t>
  </si>
  <si>
    <t>Fénymásoló beszerzés</t>
  </si>
  <si>
    <t xml:space="preserve">Önkormányzati felhalmozási kiadások mindösszesen: </t>
  </si>
  <si>
    <t>Hévízi Kist. Önk-ainak Többc. T-tól átvett pe.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</si>
  <si>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</si>
  <si>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</si>
  <si>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</si>
  <si>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</si>
  <si>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</si>
  <si>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</si>
  <si>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</si>
  <si>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</si>
  <si>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</si>
  <si>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</si>
  <si>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</si>
  <si>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</si>
  <si>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</si>
  <si>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</si>
  <si>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</si>
  <si>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</si>
  <si>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</si>
  <si>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</si>
  <si>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</si>
  <si>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</si>
  <si>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</si>
  <si>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</si>
  <si>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</si>
  <si>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</si>
  <si>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</si>
  <si>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</si>
  <si>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</si>
  <si>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</si>
  <si>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</si>
  <si>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</si>
  <si>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</si>
  <si>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</si>
  <si>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</si>
  <si>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</si>
  <si>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</si>
  <si>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</si>
  <si>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</si>
  <si>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</si>
  <si>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</si>
  <si>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</si>
  <si>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</si>
  <si>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</si>
  <si>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</si>
  <si>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          d.) Támogatás</t>
  </si>
  <si>
    <t xml:space="preserve">          e.) Támogatás értékű felhalmozási pénzeszköz-átvétel</t>
  </si>
  <si>
    <t xml:space="preserve">          f.) Áht-n kívüli felhalmozási pénzeszköz-átvétel</t>
  </si>
  <si>
    <t xml:space="preserve">          g.) Felhalmozási kölcsön-visszatérülés</t>
  </si>
  <si>
    <t>Könyv és zenemű kiadás</t>
  </si>
  <si>
    <t>Általános iskolai oktatás, nev.</t>
  </si>
  <si>
    <t>Szabó L.  utca, Vajda Á. utca felújításának terv., kivit.  (1+1 Ft pályázat)</t>
  </si>
  <si>
    <t>Brunszvik T. Napközi O. Óvoda Egregyi u. épület infrastruktúra fejl. (tetőfelújítás, szigetelés)</t>
  </si>
  <si>
    <t>Támogatás értékű felhalmozási pénzeszköz átvétel beruházásra</t>
  </si>
  <si>
    <t>Támogatás ért. felhalmoz pénzeszköz átvétel beruházásra össz:</t>
  </si>
  <si>
    <t>II/5. Teréz A. Szociális Int.Int.</t>
  </si>
  <si>
    <t>II/6. Festetics Gy.M.Kp.</t>
  </si>
  <si>
    <t>Gimnáziumi oktatás, nevelés</t>
  </si>
  <si>
    <t>Brunszvik T. N. O. Ó. Egregy infrastruktúra fejl. Önkormányzati Min.</t>
  </si>
  <si>
    <t>Művészetoktatás támogatása</t>
  </si>
  <si>
    <t>Kompetencia alapú oktatás (TÁMOP-3.1.4-8/2-2009-0134</t>
  </si>
  <si>
    <t>GAMESZ és önállóan működő int-ek felhalmozási bev. összesen:</t>
  </si>
  <si>
    <t>Területi igazgatási szervek (műszak)</t>
  </si>
  <si>
    <t>2009. évi kereset-kiegészítés állami tám. (igazg.)</t>
  </si>
  <si>
    <t>Óvodai nevelés 2008.</t>
  </si>
  <si>
    <t>Társult önkorm. támogatása óvodai célra</t>
  </si>
  <si>
    <t>Általános Iskolai oktatás, nevelés 2008.</t>
  </si>
  <si>
    <t>Házi segítségnyújtás 2008.</t>
  </si>
  <si>
    <t>Gyermekjóléti ellátás</t>
  </si>
  <si>
    <t>Eü-i ellátás egyéb feladata</t>
  </si>
  <si>
    <t>Mozgókönyvtári feladatellátás</t>
  </si>
  <si>
    <t>Pedagógiai szakszolgálat 2008.</t>
  </si>
  <si>
    <t>Gamesz és önállóan működő intézmények</t>
  </si>
  <si>
    <t>II/3.  Illyés Gy. Általános Iskola</t>
  </si>
  <si>
    <t>II/3. Illyés Gy. Általános Iskola</t>
  </si>
  <si>
    <t>Illyés Gyula Általános Iskola</t>
  </si>
  <si>
    <t>GAMESZ és önállóan műk. int. összesen:</t>
  </si>
  <si>
    <t>GAMESZ és önállóan működő int. felhalmozási kiadások összesen:</t>
  </si>
  <si>
    <t>mód. ei. nettó</t>
  </si>
  <si>
    <t>mód. ei. ÁFA</t>
  </si>
  <si>
    <t>mód. ei.  bruttó</t>
  </si>
  <si>
    <t>módosító ÁFA</t>
  </si>
  <si>
    <t>módosító nettó</t>
  </si>
  <si>
    <t>Brunszvik T. Napközi O. Óvoda Sugár u. épület tetőfelújítás</t>
  </si>
  <si>
    <t>módosított bruttó ei.</t>
  </si>
  <si>
    <t>módosított nettó ei.</t>
  </si>
  <si>
    <t>módosított ÁFA ei.</t>
  </si>
  <si>
    <t>Út, járda, csapadékcsatorna felújítás kivit. közbeszerz. elj. közzététel, műszaki ellenőri megbízás</t>
  </si>
  <si>
    <t>Sugár-Semmelweis-Dr. Korányi u. útburkolat felújítás tervezés</t>
  </si>
  <si>
    <t>Vörösmarty u. útburkolat felújítás, kerékpárút ép. tervezés</t>
  </si>
  <si>
    <t>Petőfi u. útburkolat felújítás</t>
  </si>
  <si>
    <t>12.</t>
  </si>
  <si>
    <t>13.</t>
  </si>
  <si>
    <t>14.</t>
  </si>
  <si>
    <t>15.</t>
  </si>
  <si>
    <t>Budai N. A., Veres P., Gelse Pethő u. csapadékcsatorna kiépítés</t>
  </si>
  <si>
    <t>Fortuna-Dombi sétány-Martinovics u. járda; Dombföldi, Egregyi u. út tervezése</t>
  </si>
  <si>
    <t>Nagyparkoló vízjogi lét. engedély hosszabbítása - eljárási ktg.</t>
  </si>
  <si>
    <t>TÁMOP meseládikó 2 db</t>
  </si>
  <si>
    <t>Magyarországi Tolókocsi Alapítvány</t>
  </si>
  <si>
    <t>59.</t>
  </si>
  <si>
    <t>Zala Megyei Önkormányzat Milleneumi emlékmű beruházás</t>
  </si>
  <si>
    <t>Alsópáhok Község Önkormányzata (kerékpárút tervezés)</t>
  </si>
  <si>
    <t>60.</t>
  </si>
  <si>
    <t>61.</t>
  </si>
  <si>
    <t>62.</t>
  </si>
  <si>
    <t>63.</t>
  </si>
  <si>
    <t>64.</t>
  </si>
  <si>
    <t>65.</t>
  </si>
  <si>
    <t>66.</t>
  </si>
  <si>
    <t>Fénymásoló beszerzése</t>
  </si>
  <si>
    <t>Fúró-véső kalapács vásárlása</t>
  </si>
  <si>
    <t>67.</t>
  </si>
  <si>
    <t>Projektor beszerzés</t>
  </si>
  <si>
    <t>Trenor fuvola beszerzés</t>
  </si>
  <si>
    <t>Mester hegedű (egész) beszerzés</t>
  </si>
  <si>
    <t>Mester hegedű (3/4-es) beszerzés</t>
  </si>
  <si>
    <t>Illyés Gyula Általános Iskola felhalmozási kiadások összesen:</t>
  </si>
  <si>
    <t>68.</t>
  </si>
  <si>
    <t>69.</t>
  </si>
  <si>
    <t>70.</t>
  </si>
  <si>
    <t>71.</t>
  </si>
  <si>
    <t>72.</t>
  </si>
  <si>
    <t>73.</t>
  </si>
  <si>
    <t>74.</t>
  </si>
  <si>
    <t>II. GAMESZ önállóan műk. int. össz.:</t>
  </si>
  <si>
    <t>II/3. Illyés Gy. Általános Isk.</t>
  </si>
  <si>
    <t>TÁMOP-3.1.4. projekt megvalósítása</t>
  </si>
  <si>
    <t>Illyés Gy. Ált. Iskola</t>
  </si>
  <si>
    <t>Szennyvízelvezetés és kezelés</t>
  </si>
  <si>
    <t>Eü-i ellátás egyéb feladatai</t>
  </si>
  <si>
    <t>TÁMOP-3.1.4 projekt</t>
  </si>
  <si>
    <t>Árpád u. útburkolat felúj., parkoló kiépítés csapadékvíz elvez. eng. terv készítés</t>
  </si>
  <si>
    <t>TÁMOP 21 db laptop beszerzése</t>
  </si>
  <si>
    <t>1/a. számú melléklet</t>
  </si>
  <si>
    <t>Szakmai és informatikai fejlesztési feladatok</t>
  </si>
  <si>
    <t>Orvosi rendelő tűzmentes helyiség kialakítása</t>
  </si>
  <si>
    <t>Rózsakert lift engedélyezési terv</t>
  </si>
  <si>
    <t>Autóbusz pályaudvar előtervezési munkák, helyszínrajz</t>
  </si>
  <si>
    <t>Mezőgazdasági utak fejlesztése</t>
  </si>
  <si>
    <t>Keszthely-Kertvárosért Egyesület</t>
  </si>
  <si>
    <t>10 db asztali számítógép beszerzés</t>
  </si>
  <si>
    <t>ÁHT-n kívüli pénzeszköz átadás (MSZFI-MPA)</t>
  </si>
  <si>
    <t>75.</t>
  </si>
  <si>
    <t>76.</t>
  </si>
  <si>
    <t>77.</t>
  </si>
  <si>
    <t>78.</t>
  </si>
  <si>
    <t>79.</t>
  </si>
  <si>
    <t>80.</t>
  </si>
  <si>
    <t>Számítógép beszerzés (5 db)</t>
  </si>
  <si>
    <t>Fénymásoló/nyomtató beszerzés</t>
  </si>
  <si>
    <t>Brunszvik Teréz Napközi Otthonos Óvoda</t>
  </si>
  <si>
    <t>Laptop beszerzés</t>
  </si>
  <si>
    <t>Projektor vásárlás</t>
  </si>
  <si>
    <t>81.</t>
  </si>
  <si>
    <t>82.</t>
  </si>
  <si>
    <t>Brunszvik Teréz Napközi Otthonos Óvoda felhalmozási kiadások összesen:</t>
  </si>
  <si>
    <t>83.</t>
  </si>
  <si>
    <t>84.</t>
  </si>
  <si>
    <t>85.</t>
  </si>
  <si>
    <t>86.</t>
  </si>
  <si>
    <t>87.</t>
  </si>
  <si>
    <t>88.</t>
  </si>
  <si>
    <t>89.</t>
  </si>
  <si>
    <t>Mennyezeti légkondicionáló</t>
  </si>
  <si>
    <t>Canon Pixma A3 nyomtató beszerzése</t>
  </si>
  <si>
    <t>Nikon D60 tükörreflexes fényképezőgép</t>
  </si>
  <si>
    <t>Bluy-Ray lejátszó beszerzése</t>
  </si>
  <si>
    <t>XII.16-i mód. ei.</t>
  </si>
  <si>
    <t>XII.16-i mód.ei.</t>
  </si>
  <si>
    <t>XII.16-i mód ei.</t>
  </si>
  <si>
    <t>XII. 16-i</t>
  </si>
  <si>
    <t>2 db projektor</t>
  </si>
  <si>
    <t>2010.II.24-i mód.ei.</t>
  </si>
  <si>
    <t>TÁMOP fenntartó</t>
  </si>
  <si>
    <t>Közös iskola fenntartó társulás</t>
  </si>
  <si>
    <t>Középfokú gimnáziumi oktatás</t>
  </si>
  <si>
    <t>XII. 16-ai mód. ei.</t>
  </si>
  <si>
    <t>2010.II. 24-ei mód. ei.</t>
  </si>
  <si>
    <t>XII.16-ai mód. ei.</t>
  </si>
  <si>
    <t>2010.II.24-i mód. ei.</t>
  </si>
  <si>
    <t>2010.II. 24-i mód. ei.</t>
  </si>
  <si>
    <t>II. GAMESZ és önállóan működő int. összesen:</t>
  </si>
  <si>
    <t>2010.II.  24-i mód. ei.</t>
  </si>
  <si>
    <t>2010.II.24-i mód ei.</t>
  </si>
  <si>
    <t>XII. 16-i mód ei.</t>
  </si>
  <si>
    <t>2010. II. 24-i</t>
  </si>
  <si>
    <t>Vízkár elhárítási terv (LK83)</t>
  </si>
  <si>
    <t>Piachoz vezető út kialakítása a DRV. területén</t>
  </si>
  <si>
    <t>Nagyparkoló csapadékvíz elvezetés vízjogi létesítés engedélyezése LK15</t>
  </si>
  <si>
    <t>Dr. Mikolics Ferenc emléktábla</t>
  </si>
  <si>
    <t>Marton László Kossuth díja szobrász önportréja</t>
  </si>
  <si>
    <t>Máltai Szeretetszolgálat (Gondviselés Háza Keszthely)</t>
  </si>
  <si>
    <t>Teskánd Község Önkormányzat</t>
  </si>
  <si>
    <t>2010.II.  24-i mód ei.</t>
  </si>
  <si>
    <t>2010.II. 24-i mód ei.</t>
  </si>
  <si>
    <t>2010. II.24-i mód ei.</t>
  </si>
  <si>
    <t>13. számú melléklet</t>
  </si>
  <si>
    <t>létszámkeret</t>
  </si>
  <si>
    <t>Munkaviszonyban foglalk.</t>
  </si>
  <si>
    <t>Főfoglalkozási köztisztviselő</t>
  </si>
  <si>
    <t>Közalkalmazott</t>
  </si>
  <si>
    <t>Létszámkeret</t>
  </si>
  <si>
    <t>Főfoglalkozású</t>
  </si>
  <si>
    <t>Részfoglalkozású</t>
  </si>
  <si>
    <t>Mód.</t>
  </si>
  <si>
    <t>Polgármesteri Hiv. összesen:</t>
  </si>
  <si>
    <t>Konyha</t>
  </si>
  <si>
    <t>Kisegítő mezőgazd.szolg.</t>
  </si>
  <si>
    <t>Önkorm.int.ell.szolg.</t>
  </si>
  <si>
    <t>Karbantartó részleg</t>
  </si>
  <si>
    <t>Köztemető</t>
  </si>
  <si>
    <t>Köztisztasági tevékenység</t>
  </si>
  <si>
    <t>Orvosi ügyeleti szolgálat</t>
  </si>
  <si>
    <t>Takarítónő, mosónő</t>
  </si>
  <si>
    <t>Saját v. bérelt ingatlan hasznosítása (parkolási rendszer üzemeltetése)</t>
  </si>
  <si>
    <t>Pedagógus</t>
  </si>
  <si>
    <t>Szakképző évfolyam</t>
  </si>
  <si>
    <t>Kollégium</t>
  </si>
  <si>
    <t>Technikai személyzet</t>
  </si>
  <si>
    <t>Bibó AGSZ. összesen:</t>
  </si>
  <si>
    <t>Illyés Gyula Ált. és M. Isk.</t>
  </si>
  <si>
    <t>Nappali oktatás</t>
  </si>
  <si>
    <t>Napközi</t>
  </si>
  <si>
    <t>Alapfokú művészeti oktatás</t>
  </si>
  <si>
    <t>Illyés Gyula Ált. és Műv. Isk. össz.:</t>
  </si>
  <si>
    <t>Brunszvik Teréz N. O. Óvoda</t>
  </si>
  <si>
    <t xml:space="preserve">Óvónő </t>
  </si>
  <si>
    <t>Kisegítő személyzet</t>
  </si>
  <si>
    <t>Brunszvik T. N. O Óvoda össz.:</t>
  </si>
  <si>
    <t>Jelzőrendszeres házi segítségny.</t>
  </si>
  <si>
    <t>Nappali szociális ellátás</t>
  </si>
  <si>
    <t>Ápolás, gondozás, otthoni ellátás</t>
  </si>
  <si>
    <t>Védőnő</t>
  </si>
  <si>
    <t>Családsegítő Szolgálat</t>
  </si>
  <si>
    <t>Egyéb szoc. és gyermekj.szolg.</t>
  </si>
  <si>
    <t>Szociális étkeztetés</t>
  </si>
  <si>
    <t>Központi igazgatás</t>
  </si>
  <si>
    <t>Teréz A. Szoc. Integr. Int.</t>
  </si>
  <si>
    <t>Gróf I. Festetics Gy. Műv. Kp.</t>
  </si>
  <si>
    <t>Intézményvezető</t>
  </si>
  <si>
    <t>Intézményvezető helyettes</t>
  </si>
  <si>
    <t>Gazdasági ügyintéző</t>
  </si>
  <si>
    <t>Művelődésszervezés</t>
  </si>
  <si>
    <t>Városi könyvtár</t>
  </si>
  <si>
    <t>Műv. szerv. és könyvt. techn. sz.</t>
  </si>
  <si>
    <t>Fontana Filmszínház</t>
  </si>
  <si>
    <t>Muzeális  Gyűjtemény</t>
  </si>
  <si>
    <t>Múzeum és filmszính. techn. szem.</t>
  </si>
  <si>
    <t>Mozgókönyvtári feladatok ellátása</t>
  </si>
  <si>
    <t>Gr. I. Festetics Gy. Műv. Kp. ö.:</t>
  </si>
  <si>
    <t>GAMESZ és int. összesen:</t>
  </si>
  <si>
    <t>2010.II.24. mód. ei.</t>
  </si>
  <si>
    <t>X. 30. mód. ei.</t>
  </si>
  <si>
    <t>X.30. mód. ei</t>
  </si>
  <si>
    <t>X. 30. mód ei.</t>
  </si>
  <si>
    <t>2010. II.24-i mód. ei.</t>
  </si>
  <si>
    <t>Rendszeres gyermekvédelmi pénzbeli ellátás</t>
  </si>
  <si>
    <t>Közter. figyelő kamera beszerz. 2 db Móricz Zs. u - Fecske u. elágazáshoz, Egregyi u. Zrinyi u. elágazóhoz</t>
  </si>
  <si>
    <t>Közvilágítás bővítése: Dombi sétány, Martinovics u., Petőfi u-ból induló lépcsősor, Budai N. Antal u.</t>
  </si>
  <si>
    <t>90.</t>
  </si>
  <si>
    <t>91.</t>
  </si>
  <si>
    <t>92.</t>
  </si>
  <si>
    <t>93.</t>
  </si>
  <si>
    <t>94.</t>
  </si>
  <si>
    <t>95.</t>
  </si>
  <si>
    <t>96.</t>
  </si>
  <si>
    <t>97.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</si>
</sst>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3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15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19" applyFont="1">
      <alignment/>
      <protection/>
    </xf>
    <xf numFmtId="0" fontId="12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0" fontId="3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11" fillId="0" borderId="0" xfId="19" applyFont="1">
      <alignment/>
      <protection/>
    </xf>
    <xf numFmtId="0" fontId="4" fillId="0" borderId="0" xfId="19" applyFont="1" applyBorder="1" applyAlignment="1">
      <alignment horizontal="center" vertical="center" wrapText="1"/>
      <protection/>
    </xf>
    <xf numFmtId="0" fontId="7" fillId="0" borderId="0" xfId="19" applyFont="1" applyBorder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0" applyFont="1" applyBorder="1" applyAlignment="1">
      <alignment horizontal="center"/>
      <protection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1" fillId="0" borderId="0" xfId="20" applyFont="1">
      <alignment/>
      <protection/>
    </xf>
    <xf numFmtId="0" fontId="4" fillId="0" borderId="0" xfId="20" applyFont="1" applyAlignment="1">
      <alignment horizontal="left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0" fontId="11" fillId="0" borderId="0" xfId="20" applyFont="1" applyAlignment="1">
      <alignment horizontal="left" vertical="center" wrapText="1"/>
      <protection/>
    </xf>
    <xf numFmtId="3" fontId="11" fillId="0" borderId="0" xfId="20" applyNumberFormat="1" applyFont="1">
      <alignment/>
      <protection/>
    </xf>
    <xf numFmtId="0" fontId="19" fillId="0" borderId="0" xfId="20" applyFont="1" applyAlignment="1">
      <alignment horizontal="left" vertical="center" wrapText="1"/>
      <protection/>
    </xf>
    <xf numFmtId="3" fontId="4" fillId="0" borderId="0" xfId="20" applyNumberFormat="1" applyFont="1">
      <alignment/>
      <protection/>
    </xf>
    <xf numFmtId="0" fontId="4" fillId="0" borderId="0" xfId="20" applyFont="1">
      <alignment/>
      <protection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4" fillId="0" borderId="1" xfId="19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16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23" fillId="0" borderId="0" xfId="20" applyFont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3" fontId="9" fillId="0" borderId="0" xfId="0" applyNumberFormat="1" applyFont="1" applyFill="1" applyBorder="1" applyAlignment="1">
      <alignment/>
    </xf>
    <xf numFmtId="0" fontId="18" fillId="0" borderId="0" xfId="20" applyFont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11" fillId="0" borderId="0" xfId="20" applyFont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Alignment="1">
      <alignment horizontal="right" vertical="center"/>
    </xf>
    <xf numFmtId="0" fontId="9" fillId="0" borderId="0" xfId="19" applyFont="1" applyBorder="1">
      <alignment/>
      <protection/>
    </xf>
    <xf numFmtId="3" fontId="9" fillId="0" borderId="0" xfId="19" applyNumberFormat="1" applyFont="1" applyBorder="1">
      <alignment/>
      <protection/>
    </xf>
    <xf numFmtId="3" fontId="9" fillId="0" borderId="0" xfId="19" applyNumberFormat="1" applyFont="1">
      <alignment/>
      <protection/>
    </xf>
    <xf numFmtId="3" fontId="7" fillId="0" borderId="0" xfId="19" applyNumberFormat="1" applyFont="1" applyBorder="1">
      <alignment/>
      <protection/>
    </xf>
    <xf numFmtId="0" fontId="9" fillId="0" borderId="0" xfId="19" applyFont="1">
      <alignment/>
      <protection/>
    </xf>
    <xf numFmtId="3" fontId="8" fillId="0" borderId="0" xfId="19" applyNumberFormat="1" applyFont="1" applyBorder="1">
      <alignment/>
      <protection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11" fillId="0" borderId="0" xfId="20" applyFont="1" applyFill="1" applyAlignment="1">
      <alignment horizontal="left" vertical="center" wrapText="1"/>
      <protection/>
    </xf>
    <xf numFmtId="0" fontId="26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wrapText="1"/>
    </xf>
    <xf numFmtId="0" fontId="11" fillId="0" borderId="0" xfId="20" applyFont="1" applyBorder="1">
      <alignment/>
      <protection/>
    </xf>
    <xf numFmtId="3" fontId="11" fillId="0" borderId="0" xfId="20" applyNumberFormat="1" applyFont="1" applyBorder="1">
      <alignment/>
      <protection/>
    </xf>
    <xf numFmtId="0" fontId="11" fillId="0" borderId="0" xfId="20" applyFont="1" applyAlignment="1">
      <alignment horizontal="right"/>
      <protection/>
    </xf>
    <xf numFmtId="3" fontId="4" fillId="0" borderId="0" xfId="20" applyNumberFormat="1" applyFont="1" applyBorder="1">
      <alignment/>
      <protection/>
    </xf>
    <xf numFmtId="3" fontId="25" fillId="0" borderId="0" xfId="0" applyNumberFormat="1" applyFont="1" applyAlignment="1">
      <alignment/>
    </xf>
    <xf numFmtId="0" fontId="8" fillId="0" borderId="0" xfId="19" applyFont="1" applyBorder="1" applyAlignment="1">
      <alignment wrapText="1"/>
      <protection/>
    </xf>
    <xf numFmtId="14" fontId="27" fillId="0" borderId="1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30" fillId="0" borderId="2" xfId="0" applyFont="1" applyBorder="1" applyAlignment="1">
      <alignment/>
    </xf>
    <xf numFmtId="0" fontId="30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27" fillId="0" borderId="3" xfId="0" applyFont="1" applyBorder="1" applyAlignment="1">
      <alignment horizontal="right"/>
    </xf>
    <xf numFmtId="0" fontId="27" fillId="0" borderId="1" xfId="0" applyFont="1" applyBorder="1" applyAlignment="1">
      <alignment/>
    </xf>
    <xf numFmtId="0" fontId="27" fillId="0" borderId="1" xfId="0" applyFont="1" applyBorder="1" applyAlignment="1">
      <alignment horizontal="right"/>
    </xf>
    <xf numFmtId="0" fontId="27" fillId="0" borderId="1" xfId="0" applyFont="1" applyBorder="1" applyAlignment="1">
      <alignment wrapText="1"/>
    </xf>
    <xf numFmtId="0" fontId="27" fillId="0" borderId="2" xfId="0" applyFont="1" applyBorder="1" applyAlignment="1">
      <alignment horizontal="right"/>
    </xf>
    <xf numFmtId="0" fontId="30" fillId="0" borderId="1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3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30" fillId="0" borderId="0" xfId="0" applyFont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19" applyFont="1" applyBorder="1" applyAlignment="1">
      <alignment horizontal="center" vertical="center" wrapText="1"/>
      <protection/>
    </xf>
    <xf numFmtId="0" fontId="4" fillId="0" borderId="5" xfId="19" applyFont="1" applyBorder="1" applyAlignment="1">
      <alignment horizontal="center" vertical="center" wrapText="1"/>
      <protection/>
    </xf>
    <xf numFmtId="0" fontId="4" fillId="0" borderId="6" xfId="19" applyFont="1" applyBorder="1" applyAlignment="1">
      <alignment horizontal="center" vertical="center" wrapText="1"/>
      <protection/>
    </xf>
    <xf numFmtId="0" fontId="4" fillId="0" borderId="4" xfId="19" applyFont="1" applyBorder="1" applyAlignment="1">
      <alignment horizontal="center" vertical="center" wrapText="1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8" xfId="19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19" applyFont="1" applyBorder="1" applyAlignment="1">
      <alignment horizontal="right"/>
      <protection/>
    </xf>
    <xf numFmtId="0" fontId="4" fillId="0" borderId="1" xfId="19" applyFont="1" applyBorder="1" applyAlignment="1">
      <alignment horizontal="center" vertical="center" wrapText="1"/>
      <protection/>
    </xf>
    <xf numFmtId="0" fontId="2" fillId="0" borderId="0" xfId="19" applyFont="1" applyAlignment="1">
      <alignment horizontal="center"/>
      <protection/>
    </xf>
    <xf numFmtId="0" fontId="4" fillId="0" borderId="9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10" xfId="19" applyFont="1" applyBorder="1" applyAlignment="1">
      <alignment horizontal="center" vertical="center" wrapText="1"/>
      <protection/>
    </xf>
    <xf numFmtId="0" fontId="4" fillId="0" borderId="11" xfId="19" applyFont="1" applyBorder="1" applyAlignment="1">
      <alignment horizontal="center" vertical="center" wrapText="1"/>
      <protection/>
    </xf>
    <xf numFmtId="0" fontId="4" fillId="0" borderId="3" xfId="19" applyFont="1" applyBorder="1" applyAlignment="1">
      <alignment horizontal="center" vertical="center" wrapText="1"/>
      <protection/>
    </xf>
    <xf numFmtId="0" fontId="4" fillId="0" borderId="12" xfId="19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0" xfId="20" applyFont="1" applyAlignment="1">
      <alignment horizontal="right"/>
      <protection/>
    </xf>
    <xf numFmtId="0" fontId="4" fillId="0" borderId="1" xfId="20" applyFont="1" applyBorder="1" applyAlignment="1">
      <alignment horizontal="center"/>
      <protection/>
    </xf>
    <xf numFmtId="0" fontId="4" fillId="0" borderId="1" xfId="20" applyFont="1" applyBorder="1" applyAlignment="1">
      <alignment horizontal="center" textRotation="90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4" fontId="27" fillId="0" borderId="3" xfId="0" applyNumberFormat="1" applyFont="1" applyBorder="1" applyAlignment="1">
      <alignment horizontal="center" vertical="center"/>
    </xf>
    <xf numFmtId="14" fontId="27" fillId="0" borderId="0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Kiss Anita" xfId="19"/>
    <cellStyle name="Normál_konc. 2005. év tábl.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D82"/>
  <sheetViews>
    <sheetView workbookViewId="0" topLeftCell="A10">
      <selection activeCell="D29" sqref="D29"/>
    </sheetView>
  </sheetViews>
  <sheetFormatPr defaultColWidth="9.140625" defaultRowHeight="12.75"/>
  <cols>
    <col min="1" max="1" width="56.140625" style="11" customWidth="1"/>
    <col min="2" max="2" width="10.7109375" style="85" customWidth="1"/>
    <col min="3" max="3" width="9.140625" style="11" bestFit="1" customWidth="1"/>
    <col min="4" max="4" width="10.140625" style="11" bestFit="1" customWidth="1"/>
    <col min="5" max="16384" width="9.140625" style="11" customWidth="1"/>
  </cols>
  <sheetData>
    <row r="1" spans="2:4" ht="15">
      <c r="B1" s="158" t="s">
        <v>309</v>
      </c>
      <c r="C1" s="158"/>
      <c r="D1" s="158"/>
    </row>
    <row r="2" spans="1:4" ht="15">
      <c r="A2" s="157" t="s">
        <v>198</v>
      </c>
      <c r="B2" s="157"/>
      <c r="C2" s="157"/>
      <c r="D2" s="157"/>
    </row>
    <row r="3" spans="1:4" ht="15">
      <c r="A3" s="157" t="s">
        <v>241</v>
      </c>
      <c r="B3" s="157"/>
      <c r="C3" s="157"/>
      <c r="D3" s="157"/>
    </row>
    <row r="4" spans="1:4" ht="15">
      <c r="A4" s="157" t="s">
        <v>310</v>
      </c>
      <c r="B4" s="157"/>
      <c r="C4" s="157"/>
      <c r="D4" s="157"/>
    </row>
    <row r="5" spans="1:4" ht="15">
      <c r="A5" s="157" t="s">
        <v>110</v>
      </c>
      <c r="B5" s="157"/>
      <c r="C5" s="157"/>
      <c r="D5" s="157"/>
    </row>
    <row r="8" spans="1:4" ht="25.5">
      <c r="A8" s="21" t="s">
        <v>111</v>
      </c>
      <c r="B8" s="6" t="s">
        <v>534</v>
      </c>
      <c r="C8" s="6" t="s">
        <v>14</v>
      </c>
      <c r="D8" s="6" t="s">
        <v>535</v>
      </c>
    </row>
    <row r="10" ht="15">
      <c r="A10" s="86" t="s">
        <v>311</v>
      </c>
    </row>
    <row r="12" spans="1:3" ht="15">
      <c r="A12" s="15" t="s">
        <v>60</v>
      </c>
      <c r="C12" s="26"/>
    </row>
    <row r="13" spans="1:4" ht="15">
      <c r="A13" s="11" t="s">
        <v>328</v>
      </c>
      <c r="B13" s="87">
        <v>26670</v>
      </c>
      <c r="C13" s="26"/>
      <c r="D13" s="26">
        <f aca="true" t="shared" si="0" ref="D13:D19">SUM(B13:C13)</f>
        <v>26670</v>
      </c>
    </row>
    <row r="14" spans="1:4" ht="15">
      <c r="A14" s="11" t="s">
        <v>78</v>
      </c>
      <c r="B14" s="87">
        <v>1300</v>
      </c>
      <c r="C14" s="26"/>
      <c r="D14" s="26">
        <f t="shared" si="0"/>
        <v>1300</v>
      </c>
    </row>
    <row r="15" spans="1:4" ht="15">
      <c r="A15" s="11" t="s">
        <v>77</v>
      </c>
      <c r="B15" s="87">
        <v>300</v>
      </c>
      <c r="C15" s="26"/>
      <c r="D15" s="26">
        <f>SUM(B15:C15)</f>
        <v>300</v>
      </c>
    </row>
    <row r="16" spans="1:4" ht="15">
      <c r="A16" s="11" t="s">
        <v>402</v>
      </c>
      <c r="B16" s="87">
        <v>20629</v>
      </c>
      <c r="C16" s="26"/>
      <c r="D16" s="26">
        <f>SUM(B16:C16)</f>
        <v>20629</v>
      </c>
    </row>
    <row r="17" spans="1:4" ht="15">
      <c r="A17" s="11" t="s">
        <v>403</v>
      </c>
      <c r="B17" s="87">
        <v>14019</v>
      </c>
      <c r="C17" s="26">
        <v>-123</v>
      </c>
      <c r="D17" s="26">
        <f t="shared" si="0"/>
        <v>13896</v>
      </c>
    </row>
    <row r="18" spans="1:4" ht="15">
      <c r="A18" s="11" t="s">
        <v>404</v>
      </c>
      <c r="B18" s="87"/>
      <c r="C18" s="26"/>
      <c r="D18" s="26">
        <f t="shared" si="0"/>
        <v>0</v>
      </c>
    </row>
    <row r="19" spans="1:4" ht="15">
      <c r="A19" s="11" t="s">
        <v>405</v>
      </c>
      <c r="B19" s="87">
        <v>3686</v>
      </c>
      <c r="C19" s="26"/>
      <c r="D19" s="26">
        <f t="shared" si="0"/>
        <v>3686</v>
      </c>
    </row>
    <row r="20" spans="1:4" ht="15">
      <c r="A20" s="15" t="s">
        <v>56</v>
      </c>
      <c r="B20" s="27">
        <f>SUM(B13:B19)</f>
        <v>66604</v>
      </c>
      <c r="C20" s="27">
        <f>SUM(C13:C19)</f>
        <v>-123</v>
      </c>
      <c r="D20" s="27">
        <f>SUM(D13:D19)</f>
        <v>66481</v>
      </c>
    </row>
    <row r="21" spans="1:4" ht="15">
      <c r="A21" s="11" t="s">
        <v>17</v>
      </c>
      <c r="B21" s="26">
        <v>744936</v>
      </c>
      <c r="C21" s="26"/>
      <c r="D21" s="26">
        <f>SUM(B21:C21)</f>
        <v>744936</v>
      </c>
    </row>
    <row r="22" spans="1:4" ht="15">
      <c r="A22" s="15" t="s">
        <v>15</v>
      </c>
      <c r="B22" s="27">
        <f>SUM(B20:B21)</f>
        <v>811540</v>
      </c>
      <c r="C22" s="27">
        <f>SUM(C20:C21)</f>
        <v>-123</v>
      </c>
      <c r="D22" s="27">
        <f>SUM(D20:D21)</f>
        <v>811417</v>
      </c>
    </row>
    <row r="23" spans="2:4" ht="15">
      <c r="B23" s="87"/>
      <c r="C23" s="26"/>
      <c r="D23" s="26"/>
    </row>
    <row r="24" spans="1:4" ht="15">
      <c r="A24" s="15" t="s">
        <v>64</v>
      </c>
      <c r="B24" s="87"/>
      <c r="C24" s="26"/>
      <c r="D24" s="26"/>
    </row>
    <row r="25" spans="1:4" ht="15">
      <c r="A25" s="11" t="s">
        <v>76</v>
      </c>
      <c r="B25" s="87">
        <v>373364</v>
      </c>
      <c r="C25" s="26"/>
      <c r="D25" s="26">
        <f aca="true" t="shared" si="1" ref="D25:D30">SUM(B25:C25)</f>
        <v>373364</v>
      </c>
    </row>
    <row r="26" spans="1:4" ht="15">
      <c r="A26" s="11" t="s">
        <v>312</v>
      </c>
      <c r="B26" s="87">
        <v>785057</v>
      </c>
      <c r="C26" s="26"/>
      <c r="D26" s="26">
        <f t="shared" si="1"/>
        <v>785057</v>
      </c>
    </row>
    <row r="27" spans="1:4" ht="15">
      <c r="A27" s="11" t="s">
        <v>141</v>
      </c>
      <c r="B27" s="87"/>
      <c r="C27" s="26"/>
      <c r="D27" s="26"/>
    </row>
    <row r="28" spans="1:4" ht="15">
      <c r="A28" s="11" t="s">
        <v>142</v>
      </c>
      <c r="B28" s="88">
        <v>850413</v>
      </c>
      <c r="C28" s="26">
        <v>-428</v>
      </c>
      <c r="D28" s="26">
        <f t="shared" si="1"/>
        <v>849985</v>
      </c>
    </row>
    <row r="29" spans="1:4" ht="15">
      <c r="A29" s="11" t="s">
        <v>144</v>
      </c>
      <c r="B29" s="87">
        <v>102467</v>
      </c>
      <c r="C29" s="26">
        <v>639</v>
      </c>
      <c r="D29" s="26">
        <f t="shared" si="1"/>
        <v>103106</v>
      </c>
    </row>
    <row r="30" spans="1:4" ht="15">
      <c r="A30" s="11" t="s">
        <v>143</v>
      </c>
      <c r="B30" s="87">
        <v>9443</v>
      </c>
      <c r="C30" s="26"/>
      <c r="D30" s="26">
        <f t="shared" si="1"/>
        <v>9443</v>
      </c>
    </row>
    <row r="31" spans="1:4" ht="15">
      <c r="A31" s="68" t="s">
        <v>313</v>
      </c>
      <c r="B31" s="89">
        <f>SUM(B28:B30)</f>
        <v>962323</v>
      </c>
      <c r="C31" s="89">
        <f>SUM(C28:C30)</f>
        <v>211</v>
      </c>
      <c r="D31" s="89">
        <f>SUM(D28:D30)</f>
        <v>962534</v>
      </c>
    </row>
    <row r="32" spans="1:4" ht="15">
      <c r="A32" s="15" t="s">
        <v>61</v>
      </c>
      <c r="B32" s="27">
        <f>B25+B26+B31</f>
        <v>2120744</v>
      </c>
      <c r="C32" s="27">
        <f>C25+C26+C31</f>
        <v>211</v>
      </c>
      <c r="D32" s="27">
        <f>D25+D26+D31</f>
        <v>2120955</v>
      </c>
    </row>
    <row r="33" spans="1:4" ht="15">
      <c r="A33" s="11" t="s">
        <v>62</v>
      </c>
      <c r="B33" s="87">
        <v>328041</v>
      </c>
      <c r="C33" s="26"/>
      <c r="D33" s="26">
        <f>SUM(B33:C33)</f>
        <v>328041</v>
      </c>
    </row>
    <row r="34" spans="1:4" ht="15">
      <c r="A34" s="15" t="s">
        <v>58</v>
      </c>
      <c r="B34" s="27">
        <f>B32+B33</f>
        <v>2448785</v>
      </c>
      <c r="C34" s="27">
        <f>C32+C33</f>
        <v>211</v>
      </c>
      <c r="D34" s="27">
        <f>D32+D33</f>
        <v>2448996</v>
      </c>
    </row>
    <row r="35" spans="1:4" ht="15">
      <c r="A35" s="15"/>
      <c r="B35" s="27"/>
      <c r="C35" s="26"/>
      <c r="D35" s="26"/>
    </row>
    <row r="36" spans="1:4" ht="15">
      <c r="A36" s="15" t="s">
        <v>57</v>
      </c>
      <c r="B36" s="27">
        <f>B20+B32</f>
        <v>2187348</v>
      </c>
      <c r="C36" s="27">
        <f>C20+C32</f>
        <v>88</v>
      </c>
      <c r="D36" s="27">
        <f>D20+D32</f>
        <v>2187436</v>
      </c>
    </row>
    <row r="37" spans="1:4" ht="15">
      <c r="A37" s="15"/>
      <c r="B37" s="27"/>
      <c r="C37" s="26"/>
      <c r="D37" s="26"/>
    </row>
    <row r="38" spans="1:4" ht="15">
      <c r="A38" s="15" t="s">
        <v>314</v>
      </c>
      <c r="B38" s="27">
        <f>B36+B33+B21</f>
        <v>3260325</v>
      </c>
      <c r="C38" s="27">
        <f>C36+C33+C21</f>
        <v>88</v>
      </c>
      <c r="D38" s="27">
        <f>D36+D33+D21</f>
        <v>3260413</v>
      </c>
    </row>
    <row r="39" spans="1:4" ht="15">
      <c r="A39" s="75" t="s">
        <v>249</v>
      </c>
      <c r="B39" s="90"/>
      <c r="C39" s="26"/>
      <c r="D39" s="26"/>
    </row>
    <row r="40" spans="1:4" ht="15">
      <c r="A40" s="74" t="s">
        <v>59</v>
      </c>
      <c r="B40" s="88"/>
      <c r="C40" s="26"/>
      <c r="D40" s="26"/>
    </row>
    <row r="41" spans="1:4" ht="15">
      <c r="A41" s="74" t="s">
        <v>303</v>
      </c>
      <c r="B41" s="88">
        <v>9420</v>
      </c>
      <c r="C41" s="26"/>
      <c r="D41" s="26">
        <f>SUM(B41:C41)</f>
        <v>9420</v>
      </c>
    </row>
    <row r="42" spans="1:4" ht="15">
      <c r="A42" s="74" t="s">
        <v>148</v>
      </c>
      <c r="B42" s="88" t="s">
        <v>55</v>
      </c>
      <c r="C42" s="26"/>
      <c r="D42" s="26"/>
    </row>
    <row r="43" spans="1:4" ht="15">
      <c r="A43" s="74" t="s">
        <v>63</v>
      </c>
      <c r="B43" s="88"/>
      <c r="C43" s="26"/>
      <c r="D43" s="26"/>
    </row>
    <row r="44" spans="1:4" ht="15">
      <c r="A44" s="75" t="s">
        <v>149</v>
      </c>
      <c r="B44" s="91">
        <f>SUM(B41:B42)-B43</f>
        <v>9420</v>
      </c>
      <c r="C44" s="91">
        <f>SUM(C41:C42)-C43</f>
        <v>0</v>
      </c>
      <c r="D44" s="91">
        <f>SUM(D41:D42)-D43</f>
        <v>9420</v>
      </c>
    </row>
    <row r="45" spans="1:4" ht="15">
      <c r="A45" s="75" t="s">
        <v>315</v>
      </c>
      <c r="B45" s="91">
        <f>B38+B44</f>
        <v>3269745</v>
      </c>
      <c r="C45" s="91">
        <f>C38+C44</f>
        <v>88</v>
      </c>
      <c r="D45" s="91">
        <f>D38+D44</f>
        <v>3269833</v>
      </c>
    </row>
    <row r="46" ht="93" customHeight="1">
      <c r="D46" s="26"/>
    </row>
    <row r="47" spans="1:4" ht="25.5">
      <c r="A47" s="21" t="s">
        <v>111</v>
      </c>
      <c r="B47" s="6" t="s">
        <v>534</v>
      </c>
      <c r="C47" s="6" t="s">
        <v>14</v>
      </c>
      <c r="D47" s="6" t="s">
        <v>535</v>
      </c>
    </row>
    <row r="48" ht="15">
      <c r="D48" s="26"/>
    </row>
    <row r="49" spans="1:4" ht="15">
      <c r="A49" s="86" t="s">
        <v>316</v>
      </c>
      <c r="B49" s="87"/>
      <c r="D49" s="26"/>
    </row>
    <row r="50" spans="1:4" ht="15">
      <c r="A50" s="92"/>
      <c r="B50" s="87"/>
      <c r="D50" s="26"/>
    </row>
    <row r="51" spans="1:4" ht="15">
      <c r="A51" s="15" t="s">
        <v>65</v>
      </c>
      <c r="B51" s="87"/>
      <c r="D51" s="26"/>
    </row>
    <row r="52" spans="1:4" ht="15">
      <c r="A52" s="11" t="s">
        <v>317</v>
      </c>
      <c r="B52" s="87">
        <v>120988</v>
      </c>
      <c r="C52" s="26">
        <v>-5625</v>
      </c>
      <c r="D52" s="26">
        <f>SUM(B52:C52)</f>
        <v>115363</v>
      </c>
    </row>
    <row r="53" spans="1:4" ht="15">
      <c r="A53" s="11" t="s">
        <v>318</v>
      </c>
      <c r="B53" s="26">
        <v>211001</v>
      </c>
      <c r="C53" s="26">
        <v>6340</v>
      </c>
      <c r="D53" s="26">
        <f>SUM(B53:C53)</f>
        <v>217341</v>
      </c>
    </row>
    <row r="54" spans="1:4" ht="15">
      <c r="A54" s="11" t="s">
        <v>147</v>
      </c>
      <c r="B54" s="87"/>
      <c r="C54" s="26"/>
      <c r="D54" s="26"/>
    </row>
    <row r="55" spans="1:4" ht="15">
      <c r="A55" s="11" t="s">
        <v>146</v>
      </c>
      <c r="B55" s="87">
        <v>7491</v>
      </c>
      <c r="C55" s="26">
        <v>20</v>
      </c>
      <c r="D55" s="26">
        <f>SUM(B55:C55)</f>
        <v>7511</v>
      </c>
    </row>
    <row r="56" spans="1:4" ht="15">
      <c r="A56" s="11" t="s">
        <v>145</v>
      </c>
      <c r="B56" s="87">
        <v>5892</v>
      </c>
      <c r="C56" s="26">
        <v>400</v>
      </c>
      <c r="D56" s="26">
        <f>SUM(B56:C56)</f>
        <v>6292</v>
      </c>
    </row>
    <row r="57" spans="1:4" ht="15">
      <c r="A57" s="11" t="s">
        <v>259</v>
      </c>
      <c r="B57" s="87">
        <v>4000</v>
      </c>
      <c r="C57" s="26"/>
      <c r="D57" s="26">
        <f>SUM(B57:C57)</f>
        <v>4000</v>
      </c>
    </row>
    <row r="58" spans="1:4" ht="15">
      <c r="A58" s="11" t="s">
        <v>9</v>
      </c>
      <c r="B58" s="87"/>
      <c r="C58" s="26"/>
      <c r="D58" s="26"/>
    </row>
    <row r="59" spans="1:4" ht="15">
      <c r="A59" s="15" t="s">
        <v>16</v>
      </c>
      <c r="B59" s="93">
        <f>SUM(B52:B58)</f>
        <v>349372</v>
      </c>
      <c r="C59" s="93">
        <f>SUM(C52:C58)</f>
        <v>1135</v>
      </c>
      <c r="D59" s="93">
        <f>SUM(D52:D58)</f>
        <v>350507</v>
      </c>
    </row>
    <row r="60" spans="1:4" ht="15">
      <c r="A60" s="15"/>
      <c r="B60" s="93"/>
      <c r="C60" s="26"/>
      <c r="D60" s="26"/>
    </row>
    <row r="61" spans="1:4" ht="15">
      <c r="A61" s="15" t="s">
        <v>66</v>
      </c>
      <c r="B61" s="87"/>
      <c r="C61" s="26"/>
      <c r="D61" s="26"/>
    </row>
    <row r="62" spans="1:4" ht="15">
      <c r="A62" s="11" t="s">
        <v>319</v>
      </c>
      <c r="B62" s="87">
        <v>920782</v>
      </c>
      <c r="C62" s="26">
        <v>-615</v>
      </c>
      <c r="D62" s="26">
        <f aca="true" t="shared" si="2" ref="D62:D68">SUM(B62:C62)</f>
        <v>920167</v>
      </c>
    </row>
    <row r="63" spans="1:4" ht="15">
      <c r="A63" s="11" t="s">
        <v>320</v>
      </c>
      <c r="B63" s="87">
        <v>251705</v>
      </c>
      <c r="C63" s="26">
        <v>83</v>
      </c>
      <c r="D63" s="26">
        <f t="shared" si="2"/>
        <v>251788</v>
      </c>
    </row>
    <row r="64" spans="1:4" ht="15">
      <c r="A64" s="11" t="s">
        <v>321</v>
      </c>
      <c r="B64" s="87">
        <v>584743</v>
      </c>
      <c r="C64" s="26">
        <v>4865</v>
      </c>
      <c r="D64" s="26">
        <f t="shared" si="2"/>
        <v>589608</v>
      </c>
    </row>
    <row r="65" spans="1:4" ht="15">
      <c r="A65" s="11" t="s">
        <v>322</v>
      </c>
      <c r="B65" s="87">
        <v>54394</v>
      </c>
      <c r="C65" s="26">
        <v>220</v>
      </c>
      <c r="D65" s="26">
        <f t="shared" si="2"/>
        <v>54614</v>
      </c>
    </row>
    <row r="66" spans="1:4" ht="15">
      <c r="A66" s="11" t="s">
        <v>323</v>
      </c>
      <c r="B66" s="87">
        <v>95271</v>
      </c>
      <c r="C66" s="26">
        <v>-400</v>
      </c>
      <c r="D66" s="26">
        <f t="shared" si="2"/>
        <v>94871</v>
      </c>
    </row>
    <row r="67" spans="1:4" ht="15">
      <c r="A67" s="11" t="s">
        <v>324</v>
      </c>
      <c r="B67" s="87">
        <v>2400</v>
      </c>
      <c r="C67" s="26"/>
      <c r="D67" s="26">
        <f t="shared" si="2"/>
        <v>2400</v>
      </c>
    </row>
    <row r="68" spans="1:4" ht="15">
      <c r="A68" s="11" t="s">
        <v>325</v>
      </c>
      <c r="B68" s="87">
        <v>38844</v>
      </c>
      <c r="C68" s="26">
        <v>-1620</v>
      </c>
      <c r="D68" s="26">
        <f t="shared" si="2"/>
        <v>37224</v>
      </c>
    </row>
    <row r="69" spans="1:4" ht="15">
      <c r="A69" s="15" t="s">
        <v>74</v>
      </c>
      <c r="B69" s="93">
        <f>SUM(B62:B68)</f>
        <v>1948139</v>
      </c>
      <c r="C69" s="93">
        <f>SUM(C62:C68)</f>
        <v>2533</v>
      </c>
      <c r="D69" s="93">
        <f>SUM(D62:D68)</f>
        <v>1950672</v>
      </c>
    </row>
    <row r="70" spans="1:4" ht="15">
      <c r="A70" s="15" t="s">
        <v>326</v>
      </c>
      <c r="B70" s="93">
        <f>B59+B69</f>
        <v>2297511</v>
      </c>
      <c r="C70" s="93">
        <f>C59+C69</f>
        <v>3668</v>
      </c>
      <c r="D70" s="93">
        <f>D59+D69</f>
        <v>2301179</v>
      </c>
    </row>
    <row r="71" spans="1:4" ht="15">
      <c r="A71" s="15"/>
      <c r="B71" s="93"/>
      <c r="C71" s="26"/>
      <c r="D71" s="26"/>
    </row>
    <row r="72" spans="1:4" ht="15">
      <c r="A72" s="15" t="s">
        <v>249</v>
      </c>
      <c r="B72" s="87"/>
      <c r="C72" s="26"/>
      <c r="D72" s="26"/>
    </row>
    <row r="73" spans="1:4" ht="15">
      <c r="A73" s="11" t="s">
        <v>150</v>
      </c>
      <c r="B73" s="87"/>
      <c r="C73" s="26"/>
      <c r="D73" s="26"/>
    </row>
    <row r="74" spans="1:4" ht="15">
      <c r="A74" s="11" t="s">
        <v>130</v>
      </c>
      <c r="B74" s="87">
        <v>37500</v>
      </c>
      <c r="C74" s="26"/>
      <c r="D74" s="26">
        <f>SUM(B74:C74)</f>
        <v>37500</v>
      </c>
    </row>
    <row r="75" spans="1:4" ht="15">
      <c r="A75" s="11" t="s">
        <v>131</v>
      </c>
      <c r="B75" s="87">
        <v>800000</v>
      </c>
      <c r="C75" s="26"/>
      <c r="D75" s="26">
        <f>SUM(B75:C75)</f>
        <v>800000</v>
      </c>
    </row>
    <row r="76" spans="1:4" ht="15">
      <c r="A76" s="15" t="s">
        <v>132</v>
      </c>
      <c r="B76" s="93">
        <f>SUM(B74:B75)</f>
        <v>837500</v>
      </c>
      <c r="C76" s="93">
        <f>SUM(C74:C75)</f>
        <v>0</v>
      </c>
      <c r="D76" s="93">
        <f>SUM(D74:D75)</f>
        <v>837500</v>
      </c>
    </row>
    <row r="77" spans="1:4" ht="15">
      <c r="A77" s="15"/>
      <c r="B77" s="93"/>
      <c r="C77" s="26"/>
      <c r="D77" s="26"/>
    </row>
    <row r="78" spans="1:4" ht="15">
      <c r="A78" s="15" t="s">
        <v>183</v>
      </c>
      <c r="B78" s="93">
        <v>134734</v>
      </c>
      <c r="C78" s="27">
        <v>-3580</v>
      </c>
      <c r="D78" s="27">
        <f>SUM(B78:C78)</f>
        <v>131154</v>
      </c>
    </row>
    <row r="79" spans="1:4" ht="15">
      <c r="A79" s="15"/>
      <c r="B79" s="93"/>
      <c r="C79" s="26"/>
      <c r="D79" s="26"/>
    </row>
    <row r="80" spans="1:4" ht="15">
      <c r="A80" s="15" t="s">
        <v>327</v>
      </c>
      <c r="B80" s="93">
        <f>B70+B75+B78+B74</f>
        <v>3269745</v>
      </c>
      <c r="C80" s="93">
        <f>C70+C75+C78+C74</f>
        <v>88</v>
      </c>
      <c r="D80" s="93">
        <f>D70+D75+D78+D74</f>
        <v>3269833</v>
      </c>
    </row>
    <row r="82" ht="15">
      <c r="B82" s="26"/>
    </row>
  </sheetData>
  <mergeCells count="5">
    <mergeCell ref="A5:D5"/>
    <mergeCell ref="B1:D1"/>
    <mergeCell ref="A2:D2"/>
    <mergeCell ref="A3:D3"/>
    <mergeCell ref="A4:D4"/>
  </mergeCells>
  <printOptions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6"/>
  </sheetPr>
  <dimension ref="A1:D31"/>
  <sheetViews>
    <sheetView workbookViewId="0" topLeftCell="A16">
      <selection activeCell="D26" sqref="D26"/>
    </sheetView>
  </sheetViews>
  <sheetFormatPr defaultColWidth="9.140625" defaultRowHeight="12.75"/>
  <cols>
    <col min="1" max="1" width="54.00390625" style="1" customWidth="1"/>
    <col min="2" max="2" width="8.7109375" style="1" customWidth="1"/>
    <col min="3" max="3" width="10.7109375" style="1" customWidth="1"/>
    <col min="4" max="4" width="11.140625" style="1" customWidth="1"/>
    <col min="5" max="16384" width="9.140625" style="1" customWidth="1"/>
  </cols>
  <sheetData>
    <row r="1" spans="1:4" ht="15.75">
      <c r="A1" s="174" t="s">
        <v>195</v>
      </c>
      <c r="B1" s="174"/>
      <c r="C1" s="174"/>
      <c r="D1" s="174"/>
    </row>
    <row r="2" spans="1:4" ht="15" customHeight="1">
      <c r="A2" s="173" t="s">
        <v>198</v>
      </c>
      <c r="B2" s="173"/>
      <c r="C2" s="173"/>
      <c r="D2" s="173"/>
    </row>
    <row r="3" spans="1:4" ht="15" customHeight="1">
      <c r="A3" s="173" t="s">
        <v>241</v>
      </c>
      <c r="B3" s="173"/>
      <c r="C3" s="173"/>
      <c r="D3" s="173"/>
    </row>
    <row r="4" spans="1:4" ht="15" customHeight="1">
      <c r="A4" s="173" t="s">
        <v>224</v>
      </c>
      <c r="B4" s="173"/>
      <c r="C4" s="173"/>
      <c r="D4" s="173"/>
    </row>
    <row r="5" spans="1:4" ht="15" customHeight="1">
      <c r="A5" s="173" t="s">
        <v>110</v>
      </c>
      <c r="B5" s="173"/>
      <c r="C5" s="173"/>
      <c r="D5" s="173"/>
    </row>
    <row r="6" s="10" customFormat="1" ht="19.5" customHeight="1"/>
    <row r="7" spans="1:2" s="10" customFormat="1" ht="19.5" customHeight="1">
      <c r="A7" s="4"/>
      <c r="B7" s="4"/>
    </row>
    <row r="8" spans="1:4" ht="28.5">
      <c r="A8" s="5" t="s">
        <v>111</v>
      </c>
      <c r="B8" s="21" t="s">
        <v>525</v>
      </c>
      <c r="C8" s="21" t="s">
        <v>14</v>
      </c>
      <c r="D8" s="21" t="s">
        <v>537</v>
      </c>
    </row>
    <row r="9" spans="1:2" ht="19.5" customHeight="1">
      <c r="A9" s="22"/>
      <c r="B9" s="22"/>
    </row>
    <row r="10" ht="19.5" customHeight="1">
      <c r="A10" s="49" t="s">
        <v>225</v>
      </c>
    </row>
    <row r="11" ht="19.5" customHeight="1">
      <c r="A11" s="23" t="s">
        <v>283</v>
      </c>
    </row>
    <row r="12" spans="1:4" ht="19.5" customHeight="1">
      <c r="A12" s="1" t="s">
        <v>226</v>
      </c>
      <c r="B12" s="8">
        <v>35030</v>
      </c>
      <c r="C12" s="8"/>
      <c r="D12" s="8">
        <f>SUM(B12:C12)</f>
        <v>35030</v>
      </c>
    </row>
    <row r="13" spans="1:4" ht="19.5" customHeight="1">
      <c r="A13" s="1" t="s">
        <v>178</v>
      </c>
      <c r="B13" s="8">
        <v>0</v>
      </c>
      <c r="C13" s="8"/>
      <c r="D13" s="8">
        <f aca="true" t="shared" si="0" ref="D13:D26">SUM(B13:C13)</f>
        <v>0</v>
      </c>
    </row>
    <row r="14" spans="1:4" ht="19.5" customHeight="1">
      <c r="A14" s="1" t="s">
        <v>227</v>
      </c>
      <c r="B14" s="8">
        <v>2000</v>
      </c>
      <c r="C14" s="8"/>
      <c r="D14" s="8">
        <f t="shared" si="0"/>
        <v>2000</v>
      </c>
    </row>
    <row r="15" spans="1:4" ht="19.5" customHeight="1">
      <c r="A15" s="1" t="s">
        <v>8</v>
      </c>
      <c r="B15" s="8">
        <v>1000</v>
      </c>
      <c r="C15" s="8"/>
      <c r="D15" s="8">
        <f t="shared" si="0"/>
        <v>1000</v>
      </c>
    </row>
    <row r="16" spans="1:4" ht="19.5" customHeight="1">
      <c r="A16" s="1" t="s">
        <v>93</v>
      </c>
      <c r="B16" s="8">
        <v>2000</v>
      </c>
      <c r="C16" s="8"/>
      <c r="D16" s="8">
        <f t="shared" si="0"/>
        <v>2000</v>
      </c>
    </row>
    <row r="17" spans="1:4" ht="19.5" customHeight="1">
      <c r="A17" s="1" t="s">
        <v>94</v>
      </c>
      <c r="B17" s="8">
        <v>3000</v>
      </c>
      <c r="C17" s="8"/>
      <c r="D17" s="8">
        <f t="shared" si="0"/>
        <v>3000</v>
      </c>
    </row>
    <row r="18" spans="1:4" ht="19.5" customHeight="1">
      <c r="A18" s="1" t="s">
        <v>157</v>
      </c>
      <c r="B18" s="8">
        <v>54215</v>
      </c>
      <c r="C18" s="8"/>
      <c r="D18" s="8">
        <f t="shared" si="0"/>
        <v>54215</v>
      </c>
    </row>
    <row r="19" spans="1:4" ht="19.5" customHeight="1">
      <c r="A19" s="1" t="s">
        <v>95</v>
      </c>
      <c r="B19" s="8">
        <v>0</v>
      </c>
      <c r="C19" s="8"/>
      <c r="D19" s="8">
        <f t="shared" si="0"/>
        <v>0</v>
      </c>
    </row>
    <row r="20" spans="1:4" ht="19.5" customHeight="1">
      <c r="A20" s="50" t="s">
        <v>228</v>
      </c>
      <c r="B20" s="8">
        <v>664</v>
      </c>
      <c r="C20" s="8">
        <v>-553</v>
      </c>
      <c r="D20" s="8">
        <f t="shared" si="0"/>
        <v>111</v>
      </c>
    </row>
    <row r="21" spans="1:4" s="67" customFormat="1" ht="30">
      <c r="A21" s="79" t="s">
        <v>129</v>
      </c>
      <c r="B21" s="8">
        <v>2000</v>
      </c>
      <c r="C21" s="24"/>
      <c r="D21" s="8">
        <f t="shared" si="0"/>
        <v>2000</v>
      </c>
    </row>
    <row r="22" spans="1:4" s="67" customFormat="1" ht="18.75" customHeight="1">
      <c r="A22" s="79" t="s">
        <v>484</v>
      </c>
      <c r="B22" s="8">
        <v>9817</v>
      </c>
      <c r="C22" s="8">
        <v>-4893</v>
      </c>
      <c r="D22" s="8">
        <f t="shared" si="0"/>
        <v>4924</v>
      </c>
    </row>
    <row r="23" spans="1:4" s="7" customFormat="1" ht="19.5" customHeight="1">
      <c r="A23" s="51" t="s">
        <v>229</v>
      </c>
      <c r="B23" s="9">
        <f>SUM(B12:B22)</f>
        <v>109726</v>
      </c>
      <c r="C23" s="9">
        <f>SUM(C12:C22)</f>
        <v>-5446</v>
      </c>
      <c r="D23" s="9">
        <f>SUM(D12:D22)</f>
        <v>104280</v>
      </c>
    </row>
    <row r="24" spans="1:4" ht="19.5" customHeight="1">
      <c r="A24" s="50"/>
      <c r="B24" s="8"/>
      <c r="C24" s="8"/>
      <c r="D24" s="8"/>
    </row>
    <row r="25" spans="1:4" ht="19.5" customHeight="1">
      <c r="A25" s="49" t="s">
        <v>230</v>
      </c>
      <c r="B25" s="8"/>
      <c r="C25" s="8"/>
      <c r="D25" s="8"/>
    </row>
    <row r="26" spans="1:4" ht="19.5" customHeight="1">
      <c r="A26" s="1" t="s">
        <v>231</v>
      </c>
      <c r="B26" s="8">
        <v>25008</v>
      </c>
      <c r="C26" s="8">
        <v>1866</v>
      </c>
      <c r="D26" s="8">
        <f t="shared" si="0"/>
        <v>26874</v>
      </c>
    </row>
    <row r="27" spans="1:4" s="7" customFormat="1" ht="19.5" customHeight="1">
      <c r="A27" s="7" t="s">
        <v>232</v>
      </c>
      <c r="B27" s="9">
        <f>SUM(B26:B26)</f>
        <v>25008</v>
      </c>
      <c r="C27" s="9">
        <f>SUM(C26:C26)</f>
        <v>1866</v>
      </c>
      <c r="D27" s="9">
        <f>SUM(D26:D26)</f>
        <v>26874</v>
      </c>
    </row>
    <row r="28" spans="2:4" ht="19.5" customHeight="1">
      <c r="B28" s="8"/>
      <c r="C28" s="8"/>
      <c r="D28" s="8"/>
    </row>
    <row r="29" spans="1:4" s="7" customFormat="1" ht="19.5" customHeight="1">
      <c r="A29" s="7" t="s">
        <v>233</v>
      </c>
      <c r="B29" s="9">
        <f>B23+B27</f>
        <v>134734</v>
      </c>
      <c r="C29" s="9">
        <f>C23+C27</f>
        <v>-3580</v>
      </c>
      <c r="D29" s="9">
        <f>D23+D27</f>
        <v>131154</v>
      </c>
    </row>
    <row r="30" s="7" customFormat="1" ht="19.5" customHeight="1">
      <c r="B30" s="9"/>
    </row>
    <row r="31" ht="19.5" customHeight="1">
      <c r="A31" s="52"/>
    </row>
    <row r="32" ht="15" customHeight="1"/>
  </sheetData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Q17"/>
  <sheetViews>
    <sheetView workbookViewId="0" topLeftCell="A1">
      <selection activeCell="M16" sqref="M16"/>
    </sheetView>
  </sheetViews>
  <sheetFormatPr defaultColWidth="9.140625" defaultRowHeight="12.75"/>
  <cols>
    <col min="1" max="1" width="4.140625" style="1" customWidth="1"/>
    <col min="2" max="2" width="24.57421875" style="1" customWidth="1"/>
    <col min="3" max="3" width="8.421875" style="1" bestFit="1" customWidth="1"/>
    <col min="4" max="4" width="6.8515625" style="1" bestFit="1" customWidth="1"/>
    <col min="5" max="5" width="8.421875" style="1" bestFit="1" customWidth="1"/>
    <col min="6" max="6" width="7.28125" style="1" bestFit="1" customWidth="1"/>
    <col min="7" max="7" width="5.00390625" style="1" customWidth="1"/>
    <col min="8" max="8" width="8.8515625" style="1" customWidth="1"/>
    <col min="9" max="9" width="8.421875" style="1" bestFit="1" customWidth="1"/>
    <col min="10" max="10" width="7.28125" style="1" bestFit="1" customWidth="1"/>
    <col min="11" max="11" width="11.28125" style="1" bestFit="1" customWidth="1"/>
    <col min="12" max="12" width="6.7109375" style="1" customWidth="1"/>
    <col min="13" max="13" width="6.140625" style="1" bestFit="1" customWidth="1"/>
    <col min="14" max="14" width="6.7109375" style="1" customWidth="1"/>
    <col min="15" max="15" width="9.00390625" style="1" customWidth="1"/>
    <col min="16" max="16" width="7.00390625" style="1" bestFit="1" customWidth="1"/>
    <col min="17" max="17" width="8.57421875" style="1" customWidth="1"/>
    <col min="18" max="16384" width="9.140625" style="1" customWidth="1"/>
  </cols>
  <sheetData>
    <row r="1" spans="9:17" ht="15.75">
      <c r="I1" s="174" t="s">
        <v>80</v>
      </c>
      <c r="J1" s="174"/>
      <c r="K1" s="174"/>
      <c r="L1" s="174"/>
      <c r="M1" s="174"/>
      <c r="N1" s="174"/>
      <c r="O1" s="174"/>
      <c r="P1" s="174"/>
      <c r="Q1" s="174"/>
    </row>
    <row r="2" spans="1:17" ht="15.75">
      <c r="A2" s="173" t="s">
        <v>198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3" spans="1:17" ht="15.75">
      <c r="A3" s="173" t="s">
        <v>241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1:17" ht="15.75">
      <c r="A4" s="173" t="s">
        <v>81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</row>
    <row r="5" spans="1:17" ht="19.5" customHeight="1">
      <c r="A5" s="173" t="s">
        <v>110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</row>
    <row r="6" ht="19.5" customHeight="1"/>
    <row r="7" ht="19.5" customHeight="1"/>
    <row r="8" spans="1:17" s="7" customFormat="1" ht="19.5" customHeight="1">
      <c r="A8" s="209" t="s">
        <v>111</v>
      </c>
      <c r="B8" s="209"/>
      <c r="C8" s="211" t="s">
        <v>82</v>
      </c>
      <c r="D8" s="211"/>
      <c r="E8" s="211"/>
      <c r="F8" s="211"/>
      <c r="G8" s="211"/>
      <c r="H8" s="211"/>
      <c r="I8" s="211"/>
      <c r="J8" s="211"/>
      <c r="K8" s="211"/>
      <c r="L8" s="212" t="s">
        <v>83</v>
      </c>
      <c r="M8" s="213"/>
      <c r="N8" s="214"/>
      <c r="O8" s="209" t="s">
        <v>200</v>
      </c>
      <c r="P8" s="209"/>
      <c r="Q8" s="209"/>
    </row>
    <row r="9" spans="1:17" s="7" customFormat="1" ht="19.5" customHeight="1">
      <c r="A9" s="209"/>
      <c r="B9" s="209"/>
      <c r="C9" s="210" t="s">
        <v>84</v>
      </c>
      <c r="D9" s="210"/>
      <c r="E9" s="210"/>
      <c r="F9" s="210" t="s">
        <v>0</v>
      </c>
      <c r="G9" s="210"/>
      <c r="H9" s="210"/>
      <c r="I9" s="210" t="s">
        <v>180</v>
      </c>
      <c r="J9" s="210"/>
      <c r="K9" s="210"/>
      <c r="L9" s="215"/>
      <c r="M9" s="216"/>
      <c r="N9" s="217"/>
      <c r="O9" s="209"/>
      <c r="P9" s="209"/>
      <c r="Q9" s="209"/>
    </row>
    <row r="10" spans="1:17" ht="38.25">
      <c r="A10" s="209"/>
      <c r="B10" s="209"/>
      <c r="C10" s="6" t="s">
        <v>527</v>
      </c>
      <c r="D10" s="6" t="s">
        <v>19</v>
      </c>
      <c r="E10" s="6" t="s">
        <v>552</v>
      </c>
      <c r="F10" s="6" t="s">
        <v>527</v>
      </c>
      <c r="G10" s="6" t="s">
        <v>19</v>
      </c>
      <c r="H10" s="6" t="s">
        <v>552</v>
      </c>
      <c r="I10" s="6" t="s">
        <v>527</v>
      </c>
      <c r="J10" s="6" t="s">
        <v>19</v>
      </c>
      <c r="K10" s="6" t="s">
        <v>552</v>
      </c>
      <c r="L10" s="6" t="s">
        <v>527</v>
      </c>
      <c r="M10" s="6" t="s">
        <v>19</v>
      </c>
      <c r="N10" s="6" t="s">
        <v>552</v>
      </c>
      <c r="O10" s="6" t="s">
        <v>527</v>
      </c>
      <c r="P10" s="6" t="s">
        <v>19</v>
      </c>
      <c r="Q10" s="6" t="s">
        <v>552</v>
      </c>
    </row>
    <row r="11" spans="1:17" ht="30" customHeight="1">
      <c r="A11" s="1" t="s">
        <v>85</v>
      </c>
      <c r="B11" s="11" t="s">
        <v>201</v>
      </c>
      <c r="C11" s="26">
        <v>11248</v>
      </c>
      <c r="D11" s="26">
        <v>78</v>
      </c>
      <c r="E11" s="26">
        <f aca="true" t="shared" si="0" ref="E11:E16">SUM(C11:D11)</f>
        <v>11326</v>
      </c>
      <c r="F11" s="26"/>
      <c r="G11" s="26"/>
      <c r="H11" s="26"/>
      <c r="I11" s="26">
        <v>214201</v>
      </c>
      <c r="J11" s="26"/>
      <c r="K11" s="26">
        <f aca="true" t="shared" si="1" ref="K11:K16">SUM(I11:J11)</f>
        <v>214201</v>
      </c>
      <c r="L11" s="26">
        <v>3844</v>
      </c>
      <c r="M11" s="26"/>
      <c r="N11" s="26">
        <f aca="true" t="shared" si="2" ref="N11:N16">SUM(L11:M11)</f>
        <v>3844</v>
      </c>
      <c r="O11" s="26">
        <f aca="true" t="shared" si="3" ref="O11:O16">C11+F11+I11+L11</f>
        <v>229293</v>
      </c>
      <c r="P11" s="26">
        <f aca="true" t="shared" si="4" ref="P11:Q16">D11+G11+J11+M11</f>
        <v>78</v>
      </c>
      <c r="Q11" s="26">
        <f t="shared" si="4"/>
        <v>229371</v>
      </c>
    </row>
    <row r="12" spans="1:17" ht="30" customHeight="1">
      <c r="A12" s="1" t="s">
        <v>86</v>
      </c>
      <c r="B12" s="11" t="s">
        <v>306</v>
      </c>
      <c r="C12" s="26">
        <v>72172</v>
      </c>
      <c r="D12" s="26">
        <v>18</v>
      </c>
      <c r="E12" s="26">
        <f t="shared" si="0"/>
        <v>72190</v>
      </c>
      <c r="F12" s="26"/>
      <c r="G12" s="26"/>
      <c r="H12" s="26"/>
      <c r="I12" s="26">
        <v>67311</v>
      </c>
      <c r="J12" s="26">
        <v>-243</v>
      </c>
      <c r="K12" s="26">
        <f t="shared" si="1"/>
        <v>67068</v>
      </c>
      <c r="L12" s="26">
        <v>1400</v>
      </c>
      <c r="M12" s="26"/>
      <c r="N12" s="26">
        <f t="shared" si="2"/>
        <v>1400</v>
      </c>
      <c r="O12" s="26">
        <f t="shared" si="3"/>
        <v>140883</v>
      </c>
      <c r="P12" s="26">
        <f t="shared" si="4"/>
        <v>-225</v>
      </c>
      <c r="Q12" s="26">
        <f t="shared" si="4"/>
        <v>140658</v>
      </c>
    </row>
    <row r="13" spans="1:17" ht="30" customHeight="1">
      <c r="A13" s="1" t="s">
        <v>87</v>
      </c>
      <c r="B13" s="11" t="s">
        <v>485</v>
      </c>
      <c r="C13" s="26">
        <v>85452</v>
      </c>
      <c r="D13" s="26">
        <v>-12</v>
      </c>
      <c r="E13" s="26">
        <f t="shared" si="0"/>
        <v>85440</v>
      </c>
      <c r="F13" s="26">
        <v>21077</v>
      </c>
      <c r="G13" s="26"/>
      <c r="H13" s="26">
        <f>SUM(F13:G13)</f>
        <v>21077</v>
      </c>
      <c r="I13" s="26">
        <v>154986</v>
      </c>
      <c r="J13" s="26"/>
      <c r="K13" s="26">
        <f t="shared" si="1"/>
        <v>154986</v>
      </c>
      <c r="L13" s="26">
        <v>1480</v>
      </c>
      <c r="M13" s="26"/>
      <c r="N13" s="26">
        <f t="shared" si="2"/>
        <v>1480</v>
      </c>
      <c r="O13" s="26">
        <f t="shared" si="3"/>
        <v>262995</v>
      </c>
      <c r="P13" s="26">
        <f t="shared" si="4"/>
        <v>-12</v>
      </c>
      <c r="Q13" s="26">
        <f t="shared" si="4"/>
        <v>262983</v>
      </c>
    </row>
    <row r="14" spans="1:17" ht="30" customHeight="1">
      <c r="A14" s="1" t="s">
        <v>88</v>
      </c>
      <c r="B14" s="11" t="s">
        <v>52</v>
      </c>
      <c r="C14" s="26">
        <v>36011</v>
      </c>
      <c r="D14" s="26">
        <v>78</v>
      </c>
      <c r="E14" s="26">
        <f t="shared" si="0"/>
        <v>36089</v>
      </c>
      <c r="F14" s="26">
        <v>7112</v>
      </c>
      <c r="G14" s="26"/>
      <c r="H14" s="26">
        <f>SUM(F14:G14)</f>
        <v>7112</v>
      </c>
      <c r="I14" s="26">
        <v>65613</v>
      </c>
      <c r="J14" s="26">
        <v>-141</v>
      </c>
      <c r="K14" s="26">
        <f t="shared" si="1"/>
        <v>65472</v>
      </c>
      <c r="L14" s="26">
        <v>450</v>
      </c>
      <c r="M14" s="26">
        <v>150</v>
      </c>
      <c r="N14" s="26">
        <f t="shared" si="2"/>
        <v>600</v>
      </c>
      <c r="O14" s="26">
        <f t="shared" si="3"/>
        <v>109186</v>
      </c>
      <c r="P14" s="26">
        <f t="shared" si="4"/>
        <v>87</v>
      </c>
      <c r="Q14" s="26">
        <f t="shared" si="4"/>
        <v>109273</v>
      </c>
    </row>
    <row r="15" spans="1:17" ht="30" customHeight="1">
      <c r="A15" s="1" t="s">
        <v>89</v>
      </c>
      <c r="B15" s="11" t="s">
        <v>53</v>
      </c>
      <c r="C15" s="26">
        <v>62348</v>
      </c>
      <c r="D15" s="26">
        <v>-498</v>
      </c>
      <c r="E15" s="26">
        <f t="shared" si="0"/>
        <v>61850</v>
      </c>
      <c r="F15" s="26">
        <v>8128</v>
      </c>
      <c r="G15" s="26"/>
      <c r="H15" s="26">
        <f>SUM(F15:G15)</f>
        <v>8128</v>
      </c>
      <c r="I15" s="26">
        <v>50289</v>
      </c>
      <c r="J15" s="26"/>
      <c r="K15" s="26">
        <f t="shared" si="1"/>
        <v>50289</v>
      </c>
      <c r="L15" s="26">
        <v>880</v>
      </c>
      <c r="M15" s="26"/>
      <c r="N15" s="26">
        <f t="shared" si="2"/>
        <v>880</v>
      </c>
      <c r="O15" s="26">
        <f t="shared" si="3"/>
        <v>121645</v>
      </c>
      <c r="P15" s="26">
        <f t="shared" si="4"/>
        <v>-498</v>
      </c>
      <c r="Q15" s="26">
        <f t="shared" si="4"/>
        <v>121147</v>
      </c>
    </row>
    <row r="16" spans="1:17" ht="30" customHeight="1">
      <c r="A16" s="1" t="s">
        <v>127</v>
      </c>
      <c r="B16" s="11" t="s">
        <v>54</v>
      </c>
      <c r="C16" s="26">
        <v>6767</v>
      </c>
      <c r="D16" s="26">
        <v>78</v>
      </c>
      <c r="E16" s="26">
        <f t="shared" si="0"/>
        <v>6845</v>
      </c>
      <c r="F16" s="26">
        <v>3540</v>
      </c>
      <c r="G16" s="26"/>
      <c r="H16" s="26">
        <f>SUM(F16:G16)</f>
        <v>3540</v>
      </c>
      <c r="I16" s="26">
        <v>51360</v>
      </c>
      <c r="J16" s="26"/>
      <c r="K16" s="26">
        <f t="shared" si="1"/>
        <v>51360</v>
      </c>
      <c r="L16" s="26">
        <v>1280</v>
      </c>
      <c r="M16" s="26"/>
      <c r="N16" s="26">
        <f t="shared" si="2"/>
        <v>1280</v>
      </c>
      <c r="O16" s="26">
        <f t="shared" si="3"/>
        <v>62947</v>
      </c>
      <c r="P16" s="26">
        <f t="shared" si="4"/>
        <v>78</v>
      </c>
      <c r="Q16" s="26">
        <f t="shared" si="4"/>
        <v>63025</v>
      </c>
    </row>
    <row r="17" spans="2:17" s="7" customFormat="1" ht="31.5">
      <c r="B17" s="51" t="s">
        <v>90</v>
      </c>
      <c r="C17" s="27">
        <f aca="true" t="shared" si="5" ref="C17:Q17">SUM(C11:C16)</f>
        <v>273998</v>
      </c>
      <c r="D17" s="27">
        <f t="shared" si="5"/>
        <v>-258</v>
      </c>
      <c r="E17" s="27">
        <f t="shared" si="5"/>
        <v>273740</v>
      </c>
      <c r="F17" s="27">
        <f t="shared" si="5"/>
        <v>39857</v>
      </c>
      <c r="G17" s="27">
        <f t="shared" si="5"/>
        <v>0</v>
      </c>
      <c r="H17" s="27">
        <f t="shared" si="5"/>
        <v>39857</v>
      </c>
      <c r="I17" s="27">
        <f t="shared" si="5"/>
        <v>603760</v>
      </c>
      <c r="J17" s="27">
        <f t="shared" si="5"/>
        <v>-384</v>
      </c>
      <c r="K17" s="27">
        <f t="shared" si="5"/>
        <v>603376</v>
      </c>
      <c r="L17" s="27">
        <f t="shared" si="5"/>
        <v>9334</v>
      </c>
      <c r="M17" s="27">
        <f t="shared" si="5"/>
        <v>150</v>
      </c>
      <c r="N17" s="27">
        <f t="shared" si="5"/>
        <v>9484</v>
      </c>
      <c r="O17" s="27">
        <f t="shared" si="5"/>
        <v>926949</v>
      </c>
      <c r="P17" s="27">
        <f t="shared" si="5"/>
        <v>-492</v>
      </c>
      <c r="Q17" s="27">
        <f t="shared" si="5"/>
        <v>926457</v>
      </c>
    </row>
  </sheetData>
  <mergeCells count="12">
    <mergeCell ref="I1:Q1"/>
    <mergeCell ref="A8:B10"/>
    <mergeCell ref="C9:E9"/>
    <mergeCell ref="F9:H9"/>
    <mergeCell ref="I9:K9"/>
    <mergeCell ref="C8:K8"/>
    <mergeCell ref="L8:N9"/>
    <mergeCell ref="O8:Q9"/>
    <mergeCell ref="A2:Q2"/>
    <mergeCell ref="A3:Q3"/>
    <mergeCell ref="A4:Q4"/>
    <mergeCell ref="A5:Q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6"/>
  </sheetPr>
  <dimension ref="A1:U80"/>
  <sheetViews>
    <sheetView tabSelected="1" workbookViewId="0" topLeftCell="A37">
      <selection activeCell="A46" sqref="A46:A49"/>
    </sheetView>
  </sheetViews>
  <sheetFormatPr defaultColWidth="9.140625" defaultRowHeight="13.5" customHeight="1"/>
  <cols>
    <col min="1" max="1" width="28.57421875" style="122" customWidth="1"/>
    <col min="2" max="11" width="8.7109375" style="122" bestFit="1" customWidth="1"/>
    <col min="12" max="13" width="8.7109375" style="122" customWidth="1"/>
    <col min="14" max="21" width="8.7109375" style="122" bestFit="1" customWidth="1"/>
    <col min="22" max="16384" width="9.140625" style="122" customWidth="1"/>
  </cols>
  <sheetData>
    <row r="1" spans="6:21" ht="12">
      <c r="F1" s="218" t="s">
        <v>554</v>
      </c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1" ht="12">
      <c r="A2" s="219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1:21" ht="12">
      <c r="A3" s="219" t="s">
        <v>241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</row>
    <row r="4" spans="1:21" ht="12">
      <c r="A4" s="219" t="s">
        <v>555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</row>
    <row r="5" spans="1:18" ht="12">
      <c r="A5" s="123"/>
      <c r="B5" s="124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21" ht="24" customHeight="1">
      <c r="A6" s="224" t="s">
        <v>199</v>
      </c>
      <c r="B6" s="225" t="s">
        <v>556</v>
      </c>
      <c r="C6" s="225"/>
      <c r="D6" s="225" t="s">
        <v>557</v>
      </c>
      <c r="E6" s="225"/>
      <c r="F6" s="226" t="s">
        <v>558</v>
      </c>
      <c r="G6" s="227"/>
      <c r="H6" s="227"/>
      <c r="I6" s="227"/>
      <c r="J6" s="227"/>
      <c r="K6" s="227"/>
      <c r="L6" s="227"/>
      <c r="M6" s="228"/>
      <c r="N6" s="224" t="s">
        <v>200</v>
      </c>
      <c r="O6" s="224"/>
      <c r="P6" s="224"/>
      <c r="Q6" s="224"/>
      <c r="R6" s="224" t="s">
        <v>559</v>
      </c>
      <c r="S6" s="224"/>
      <c r="T6" s="224"/>
      <c r="U6" s="224"/>
    </row>
    <row r="7" spans="1:21" ht="12.75" customHeight="1">
      <c r="A7" s="224"/>
      <c r="B7" s="225"/>
      <c r="C7" s="225"/>
      <c r="D7" s="225"/>
      <c r="E7" s="225"/>
      <c r="F7" s="220" t="s">
        <v>560</v>
      </c>
      <c r="G7" s="220"/>
      <c r="H7" s="220"/>
      <c r="I7" s="220"/>
      <c r="J7" s="221" t="s">
        <v>561</v>
      </c>
      <c r="K7" s="222"/>
      <c r="L7" s="222"/>
      <c r="M7" s="223"/>
      <c r="N7" s="224"/>
      <c r="O7" s="224"/>
      <c r="P7" s="224"/>
      <c r="Q7" s="224"/>
      <c r="R7" s="224"/>
      <c r="S7" s="224"/>
      <c r="T7" s="224"/>
      <c r="U7" s="224"/>
    </row>
    <row r="8" spans="1:21" ht="24">
      <c r="A8" s="224"/>
      <c r="B8" s="225" t="s">
        <v>610</v>
      </c>
      <c r="C8" s="225"/>
      <c r="D8" s="225" t="s">
        <v>611</v>
      </c>
      <c r="E8" s="225"/>
      <c r="F8" s="225" t="s">
        <v>610</v>
      </c>
      <c r="G8" s="225"/>
      <c r="H8" s="108" t="s">
        <v>562</v>
      </c>
      <c r="I8" s="108" t="s">
        <v>609</v>
      </c>
      <c r="J8" s="225" t="s">
        <v>612</v>
      </c>
      <c r="K8" s="225"/>
      <c r="L8" s="108" t="s">
        <v>562</v>
      </c>
      <c r="M8" s="108" t="s">
        <v>609</v>
      </c>
      <c r="N8" s="225" t="s">
        <v>612</v>
      </c>
      <c r="O8" s="225"/>
      <c r="P8" s="108" t="s">
        <v>562</v>
      </c>
      <c r="Q8" s="108" t="s">
        <v>609</v>
      </c>
      <c r="R8" s="225" t="s">
        <v>612</v>
      </c>
      <c r="S8" s="225"/>
      <c r="T8" s="108" t="s">
        <v>562</v>
      </c>
      <c r="U8" s="108" t="s">
        <v>609</v>
      </c>
    </row>
    <row r="9" spans="1:21" ht="13.5" customHeight="1">
      <c r="A9" s="224"/>
      <c r="B9" s="121">
        <v>39814</v>
      </c>
      <c r="C9" s="121">
        <v>40178</v>
      </c>
      <c r="D9" s="121">
        <v>39814</v>
      </c>
      <c r="E9" s="121">
        <v>40178</v>
      </c>
      <c r="F9" s="121">
        <v>39814</v>
      </c>
      <c r="G9" s="121">
        <v>40178</v>
      </c>
      <c r="H9" s="121">
        <v>40178</v>
      </c>
      <c r="I9" s="121">
        <v>40178</v>
      </c>
      <c r="J9" s="121">
        <v>39814</v>
      </c>
      <c r="K9" s="121">
        <v>40178</v>
      </c>
      <c r="L9" s="121">
        <v>40178</v>
      </c>
      <c r="M9" s="121">
        <v>40178</v>
      </c>
      <c r="N9" s="121">
        <v>39814</v>
      </c>
      <c r="O9" s="121">
        <v>40178</v>
      </c>
      <c r="P9" s="121">
        <v>40178</v>
      </c>
      <c r="Q9" s="121">
        <v>40178</v>
      </c>
      <c r="R9" s="121">
        <v>39814</v>
      </c>
      <c r="S9" s="121">
        <v>40178</v>
      </c>
      <c r="T9" s="121">
        <v>40178</v>
      </c>
      <c r="U9" s="121">
        <v>40178</v>
      </c>
    </row>
    <row r="10" spans="1:18" ht="14.25" customHeight="1">
      <c r="A10" s="125"/>
      <c r="B10" s="125"/>
      <c r="C10" s="126"/>
      <c r="D10" s="127"/>
      <c r="E10" s="127"/>
      <c r="F10" s="128"/>
      <c r="G10" s="128"/>
      <c r="H10" s="128"/>
      <c r="I10" s="128"/>
      <c r="J10" s="128"/>
      <c r="K10" s="128"/>
      <c r="L10" s="128"/>
      <c r="M10" s="128"/>
      <c r="N10" s="125"/>
      <c r="O10" s="125"/>
      <c r="P10" s="125"/>
      <c r="Q10" s="125"/>
      <c r="R10" s="125"/>
    </row>
    <row r="11" spans="1:21" ht="14.25" customHeight="1">
      <c r="A11" s="129" t="s">
        <v>563</v>
      </c>
      <c r="B11" s="130">
        <v>5</v>
      </c>
      <c r="C11" s="130">
        <f>SUM(B11:B11)</f>
        <v>5</v>
      </c>
      <c r="D11" s="130">
        <v>48</v>
      </c>
      <c r="E11" s="130">
        <v>48</v>
      </c>
      <c r="F11" s="130"/>
      <c r="G11" s="130"/>
      <c r="H11" s="130"/>
      <c r="I11" s="130"/>
      <c r="J11" s="130">
        <v>1</v>
      </c>
      <c r="K11" s="130">
        <f>SUM(J11:J11)</f>
        <v>1</v>
      </c>
      <c r="L11" s="130"/>
      <c r="M11" s="130">
        <f>K11</f>
        <v>1</v>
      </c>
      <c r="N11" s="130">
        <f>B11+D11+F11+J11</f>
        <v>54</v>
      </c>
      <c r="O11" s="130">
        <f>C11+E11+G11+K11</f>
        <v>54</v>
      </c>
      <c r="P11" s="130">
        <f>I11</f>
        <v>0</v>
      </c>
      <c r="Q11" s="130">
        <f>SUM(O11:P11)</f>
        <v>54</v>
      </c>
      <c r="R11" s="130">
        <f>B11+D11+F11+J11/2</f>
        <v>53.5</v>
      </c>
      <c r="S11" s="130">
        <f>C11+E11+G11+K11/2</f>
        <v>53.5</v>
      </c>
      <c r="T11" s="129">
        <f>H11+L11/2</f>
        <v>0</v>
      </c>
      <c r="U11" s="129">
        <f>SUM(S11:T11)</f>
        <v>53.5</v>
      </c>
    </row>
    <row r="12" spans="1:18" ht="9" customHeight="1">
      <c r="A12" s="131"/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</row>
    <row r="13" spans="1:18" ht="14.25" customHeight="1">
      <c r="A13" s="134" t="s">
        <v>201</v>
      </c>
      <c r="B13" s="135"/>
      <c r="C13" s="135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5"/>
      <c r="O13" s="135"/>
      <c r="P13" s="135"/>
      <c r="Q13" s="135"/>
      <c r="R13" s="135"/>
    </row>
    <row r="14" spans="1:21" ht="14.25" customHeight="1">
      <c r="A14" s="137" t="s">
        <v>564</v>
      </c>
      <c r="B14" s="138"/>
      <c r="C14" s="138"/>
      <c r="D14" s="138"/>
      <c r="E14" s="138"/>
      <c r="F14" s="138">
        <v>19</v>
      </c>
      <c r="G14" s="138">
        <v>18</v>
      </c>
      <c r="H14" s="138"/>
      <c r="I14" s="138">
        <f>SUM(G14:H14)</f>
        <v>18</v>
      </c>
      <c r="J14" s="138"/>
      <c r="K14" s="138"/>
      <c r="L14" s="138"/>
      <c r="M14" s="138"/>
      <c r="N14" s="138">
        <f>B14+F14+J14</f>
        <v>19</v>
      </c>
      <c r="O14" s="138">
        <f aca="true" t="shared" si="0" ref="O14:O22">C14+E14+G14+K14</f>
        <v>18</v>
      </c>
      <c r="P14" s="138">
        <f>H14+L14</f>
        <v>0</v>
      </c>
      <c r="Q14" s="138">
        <f>SUM(O14:P14)</f>
        <v>18</v>
      </c>
      <c r="R14" s="138">
        <f>B14+D14+F14+J14/2</f>
        <v>19</v>
      </c>
      <c r="S14" s="138">
        <f>C14+E14+G14+K14/2</f>
        <v>18</v>
      </c>
      <c r="T14" s="137">
        <f>H14+L14/2</f>
        <v>0</v>
      </c>
      <c r="U14" s="137">
        <f>SUM(S14:T14)</f>
        <v>18</v>
      </c>
    </row>
    <row r="15" spans="1:21" ht="14.25" customHeight="1">
      <c r="A15" s="137" t="s">
        <v>565</v>
      </c>
      <c r="B15" s="138"/>
      <c r="C15" s="138"/>
      <c r="D15" s="138"/>
      <c r="E15" s="138"/>
      <c r="F15" s="138">
        <v>19</v>
      </c>
      <c r="G15" s="138">
        <v>19</v>
      </c>
      <c r="H15" s="138"/>
      <c r="I15" s="138">
        <f aca="true" t="shared" si="1" ref="I15:I22">SUM(G15:H15)</f>
        <v>19</v>
      </c>
      <c r="J15" s="138"/>
      <c r="K15" s="138"/>
      <c r="L15" s="138"/>
      <c r="M15" s="138"/>
      <c r="N15" s="138">
        <f aca="true" t="shared" si="2" ref="N15:N22">B15+F15+J15</f>
        <v>19</v>
      </c>
      <c r="O15" s="138">
        <f t="shared" si="0"/>
        <v>19</v>
      </c>
      <c r="P15" s="138">
        <f aca="true" t="shared" si="3" ref="P15:P22">H15+L15</f>
        <v>0</v>
      </c>
      <c r="Q15" s="138">
        <f aca="true" t="shared" si="4" ref="Q15:Q22">SUM(O15:P15)</f>
        <v>19</v>
      </c>
      <c r="R15" s="138">
        <f aca="true" t="shared" si="5" ref="R15:S22">B15+D15+F15+J15/2</f>
        <v>19</v>
      </c>
      <c r="S15" s="138">
        <f t="shared" si="5"/>
        <v>19</v>
      </c>
      <c r="T15" s="137">
        <f aca="true" t="shared" si="6" ref="T15:T22">H15+L15/2</f>
        <v>0</v>
      </c>
      <c r="U15" s="137">
        <f aca="true" t="shared" si="7" ref="U15:U22">SUM(S15:T15)</f>
        <v>19</v>
      </c>
    </row>
    <row r="16" spans="1:21" ht="14.25" customHeight="1">
      <c r="A16" s="137" t="s">
        <v>566</v>
      </c>
      <c r="B16" s="138"/>
      <c r="C16" s="138"/>
      <c r="D16" s="138"/>
      <c r="E16" s="138"/>
      <c r="F16" s="138">
        <v>11</v>
      </c>
      <c r="G16" s="138">
        <v>11</v>
      </c>
      <c r="H16" s="138"/>
      <c r="I16" s="138">
        <f t="shared" si="1"/>
        <v>11</v>
      </c>
      <c r="J16" s="138"/>
      <c r="K16" s="138"/>
      <c r="L16" s="138"/>
      <c r="M16" s="138"/>
      <c r="N16" s="138">
        <f t="shared" si="2"/>
        <v>11</v>
      </c>
      <c r="O16" s="138">
        <f t="shared" si="0"/>
        <v>11</v>
      </c>
      <c r="P16" s="138">
        <f t="shared" si="3"/>
        <v>0</v>
      </c>
      <c r="Q16" s="138">
        <f t="shared" si="4"/>
        <v>11</v>
      </c>
      <c r="R16" s="138">
        <f t="shared" si="5"/>
        <v>11</v>
      </c>
      <c r="S16" s="138">
        <f t="shared" si="5"/>
        <v>11</v>
      </c>
      <c r="T16" s="137">
        <f t="shared" si="6"/>
        <v>0</v>
      </c>
      <c r="U16" s="137">
        <f t="shared" si="7"/>
        <v>11</v>
      </c>
    </row>
    <row r="17" spans="1:21" ht="14.25" customHeight="1">
      <c r="A17" s="137" t="s">
        <v>567</v>
      </c>
      <c r="B17" s="138"/>
      <c r="C17" s="138"/>
      <c r="D17" s="138"/>
      <c r="E17" s="138"/>
      <c r="F17" s="138">
        <v>10</v>
      </c>
      <c r="G17" s="138">
        <v>10</v>
      </c>
      <c r="H17" s="138"/>
      <c r="I17" s="138">
        <f t="shared" si="1"/>
        <v>10</v>
      </c>
      <c r="J17" s="138"/>
      <c r="K17" s="138"/>
      <c r="L17" s="138"/>
      <c r="M17" s="138"/>
      <c r="N17" s="138">
        <f t="shared" si="2"/>
        <v>10</v>
      </c>
      <c r="O17" s="138">
        <f t="shared" si="0"/>
        <v>10</v>
      </c>
      <c r="P17" s="138">
        <f t="shared" si="3"/>
        <v>0</v>
      </c>
      <c r="Q17" s="138">
        <f t="shared" si="4"/>
        <v>10</v>
      </c>
      <c r="R17" s="138">
        <f t="shared" si="5"/>
        <v>10</v>
      </c>
      <c r="S17" s="138">
        <f t="shared" si="5"/>
        <v>10</v>
      </c>
      <c r="T17" s="137">
        <f t="shared" si="6"/>
        <v>0</v>
      </c>
      <c r="U17" s="137">
        <f t="shared" si="7"/>
        <v>10</v>
      </c>
    </row>
    <row r="18" spans="1:21" ht="14.25" customHeight="1">
      <c r="A18" s="137" t="s">
        <v>568</v>
      </c>
      <c r="B18" s="138"/>
      <c r="C18" s="138"/>
      <c r="D18" s="138"/>
      <c r="E18" s="138"/>
      <c r="F18" s="138">
        <v>1</v>
      </c>
      <c r="G18" s="138">
        <v>1</v>
      </c>
      <c r="H18" s="138"/>
      <c r="I18" s="138">
        <f t="shared" si="1"/>
        <v>1</v>
      </c>
      <c r="J18" s="138"/>
      <c r="K18" s="138"/>
      <c r="L18" s="138"/>
      <c r="M18" s="138"/>
      <c r="N18" s="138">
        <f t="shared" si="2"/>
        <v>1</v>
      </c>
      <c r="O18" s="138">
        <f t="shared" si="0"/>
        <v>1</v>
      </c>
      <c r="P18" s="138">
        <f t="shared" si="3"/>
        <v>0</v>
      </c>
      <c r="Q18" s="138">
        <f t="shared" si="4"/>
        <v>1</v>
      </c>
      <c r="R18" s="138">
        <f t="shared" si="5"/>
        <v>1</v>
      </c>
      <c r="S18" s="138">
        <f t="shared" si="5"/>
        <v>1</v>
      </c>
      <c r="T18" s="137">
        <f t="shared" si="6"/>
        <v>0</v>
      </c>
      <c r="U18" s="137">
        <f t="shared" si="7"/>
        <v>1</v>
      </c>
    </row>
    <row r="19" spans="1:21" ht="14.25" customHeight="1">
      <c r="A19" s="137" t="s">
        <v>569</v>
      </c>
      <c r="B19" s="138"/>
      <c r="C19" s="138"/>
      <c r="D19" s="138"/>
      <c r="E19" s="138"/>
      <c r="F19" s="138">
        <v>4</v>
      </c>
      <c r="G19" s="138">
        <v>4</v>
      </c>
      <c r="H19" s="138"/>
      <c r="I19" s="138">
        <f t="shared" si="1"/>
        <v>4</v>
      </c>
      <c r="J19" s="138"/>
      <c r="K19" s="138"/>
      <c r="L19" s="138"/>
      <c r="M19" s="138"/>
      <c r="N19" s="138">
        <f t="shared" si="2"/>
        <v>4</v>
      </c>
      <c r="O19" s="138">
        <f t="shared" si="0"/>
        <v>4</v>
      </c>
      <c r="P19" s="138">
        <f t="shared" si="3"/>
        <v>0</v>
      </c>
      <c r="Q19" s="138">
        <f t="shared" si="4"/>
        <v>4</v>
      </c>
      <c r="R19" s="138">
        <f t="shared" si="5"/>
        <v>4</v>
      </c>
      <c r="S19" s="138">
        <f t="shared" si="5"/>
        <v>4</v>
      </c>
      <c r="T19" s="137">
        <f t="shared" si="6"/>
        <v>0</v>
      </c>
      <c r="U19" s="137">
        <f t="shared" si="7"/>
        <v>4</v>
      </c>
    </row>
    <row r="20" spans="1:21" ht="14.25" customHeight="1">
      <c r="A20" s="137" t="s">
        <v>570</v>
      </c>
      <c r="B20" s="138"/>
      <c r="C20" s="138"/>
      <c r="D20" s="138"/>
      <c r="E20" s="138"/>
      <c r="F20" s="138">
        <v>3</v>
      </c>
      <c r="G20" s="138">
        <v>3</v>
      </c>
      <c r="H20" s="138"/>
      <c r="I20" s="138">
        <f t="shared" si="1"/>
        <v>3</v>
      </c>
      <c r="J20" s="138"/>
      <c r="K20" s="138"/>
      <c r="L20" s="138"/>
      <c r="M20" s="138"/>
      <c r="N20" s="138">
        <f t="shared" si="2"/>
        <v>3</v>
      </c>
      <c r="O20" s="138">
        <f t="shared" si="0"/>
        <v>3</v>
      </c>
      <c r="P20" s="138">
        <f t="shared" si="3"/>
        <v>0</v>
      </c>
      <c r="Q20" s="138">
        <f t="shared" si="4"/>
        <v>3</v>
      </c>
      <c r="R20" s="138">
        <f t="shared" si="5"/>
        <v>3</v>
      </c>
      <c r="S20" s="138">
        <f t="shared" si="5"/>
        <v>3</v>
      </c>
      <c r="T20" s="137">
        <f t="shared" si="6"/>
        <v>0</v>
      </c>
      <c r="U20" s="137">
        <f t="shared" si="7"/>
        <v>3</v>
      </c>
    </row>
    <row r="21" spans="1:21" ht="14.25" customHeight="1">
      <c r="A21" s="137" t="s">
        <v>571</v>
      </c>
      <c r="B21" s="138"/>
      <c r="C21" s="138"/>
      <c r="D21" s="138"/>
      <c r="E21" s="138"/>
      <c r="F21" s="138">
        <v>3</v>
      </c>
      <c r="G21" s="138">
        <v>3</v>
      </c>
      <c r="H21" s="138"/>
      <c r="I21" s="138">
        <f t="shared" si="1"/>
        <v>3</v>
      </c>
      <c r="J21" s="138"/>
      <c r="K21" s="138"/>
      <c r="L21" s="138"/>
      <c r="M21" s="138"/>
      <c r="N21" s="138">
        <f t="shared" si="2"/>
        <v>3</v>
      </c>
      <c r="O21" s="138">
        <f t="shared" si="0"/>
        <v>3</v>
      </c>
      <c r="P21" s="138">
        <f t="shared" si="3"/>
        <v>0</v>
      </c>
      <c r="Q21" s="138">
        <f t="shared" si="4"/>
        <v>3</v>
      </c>
      <c r="R21" s="138">
        <f t="shared" si="5"/>
        <v>3</v>
      </c>
      <c r="S21" s="138">
        <f t="shared" si="5"/>
        <v>3</v>
      </c>
      <c r="T21" s="137">
        <f t="shared" si="6"/>
        <v>0</v>
      </c>
      <c r="U21" s="137">
        <f t="shared" si="7"/>
        <v>3</v>
      </c>
    </row>
    <row r="22" spans="1:21" ht="24">
      <c r="A22" s="139" t="s">
        <v>572</v>
      </c>
      <c r="B22" s="138"/>
      <c r="C22" s="138">
        <v>6</v>
      </c>
      <c r="D22" s="138"/>
      <c r="E22" s="138"/>
      <c r="F22" s="138">
        <v>5</v>
      </c>
      <c r="G22" s="138"/>
      <c r="H22" s="138"/>
      <c r="I22" s="138">
        <f t="shared" si="1"/>
        <v>0</v>
      </c>
      <c r="J22" s="138"/>
      <c r="K22" s="138"/>
      <c r="L22" s="138"/>
      <c r="M22" s="138"/>
      <c r="N22" s="138">
        <f t="shared" si="2"/>
        <v>5</v>
      </c>
      <c r="O22" s="138">
        <f t="shared" si="0"/>
        <v>6</v>
      </c>
      <c r="P22" s="138">
        <f t="shared" si="3"/>
        <v>0</v>
      </c>
      <c r="Q22" s="138">
        <f t="shared" si="4"/>
        <v>6</v>
      </c>
      <c r="R22" s="138">
        <f t="shared" si="5"/>
        <v>5</v>
      </c>
      <c r="S22" s="138">
        <f t="shared" si="5"/>
        <v>6</v>
      </c>
      <c r="T22" s="137">
        <f t="shared" si="6"/>
        <v>0</v>
      </c>
      <c r="U22" s="137">
        <f t="shared" si="7"/>
        <v>6</v>
      </c>
    </row>
    <row r="23" spans="1:21" ht="14.25" customHeight="1">
      <c r="A23" s="129" t="s">
        <v>305</v>
      </c>
      <c r="B23" s="130">
        <f>SUM(B14:B22)</f>
        <v>0</v>
      </c>
      <c r="C23" s="130">
        <f>SUM(C14:C22)</f>
        <v>6</v>
      </c>
      <c r="D23" s="138"/>
      <c r="E23" s="138"/>
      <c r="F23" s="130">
        <f>SUM(F14:F22)</f>
        <v>75</v>
      </c>
      <c r="G23" s="130">
        <f>SUM(G14:G22)</f>
        <v>69</v>
      </c>
      <c r="H23" s="130">
        <f>SUM(H14:H22)</f>
        <v>0</v>
      </c>
      <c r="I23" s="130">
        <f>SUM(I14:I22)</f>
        <v>69</v>
      </c>
      <c r="J23" s="130"/>
      <c r="K23" s="130"/>
      <c r="L23" s="130"/>
      <c r="M23" s="130"/>
      <c r="N23" s="130">
        <f>SUM(N14:N22)</f>
        <v>75</v>
      </c>
      <c r="O23" s="130">
        <f aca="true" t="shared" si="8" ref="O23:U23">SUM(O14:O22)</f>
        <v>75</v>
      </c>
      <c r="P23" s="130">
        <f t="shared" si="8"/>
        <v>0</v>
      </c>
      <c r="Q23" s="130">
        <f t="shared" si="8"/>
        <v>75</v>
      </c>
      <c r="R23" s="130">
        <f t="shared" si="8"/>
        <v>75</v>
      </c>
      <c r="S23" s="130">
        <f t="shared" si="8"/>
        <v>75</v>
      </c>
      <c r="T23" s="130">
        <f t="shared" si="8"/>
        <v>0</v>
      </c>
      <c r="U23" s="130">
        <f t="shared" si="8"/>
        <v>75</v>
      </c>
    </row>
    <row r="24" spans="1:18" ht="14.25" customHeight="1">
      <c r="A24" s="131"/>
      <c r="B24" s="132"/>
      <c r="C24" s="132"/>
      <c r="D24" s="140"/>
      <c r="E24" s="140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18" ht="14.25" customHeight="1">
      <c r="A25" s="134" t="s">
        <v>306</v>
      </c>
      <c r="B25" s="135"/>
      <c r="C25" s="13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5"/>
      <c r="O25" s="135"/>
      <c r="P25" s="135"/>
      <c r="Q25" s="135"/>
      <c r="R25" s="135"/>
    </row>
    <row r="26" spans="1:21" ht="14.25" customHeight="1">
      <c r="A26" s="137" t="s">
        <v>573</v>
      </c>
      <c r="B26" s="138"/>
      <c r="C26" s="138"/>
      <c r="D26" s="138"/>
      <c r="E26" s="138"/>
      <c r="F26" s="138">
        <v>23</v>
      </c>
      <c r="G26" s="138">
        <v>23</v>
      </c>
      <c r="H26" s="138"/>
      <c r="I26" s="138">
        <f>SUM(G26:H26)</f>
        <v>23</v>
      </c>
      <c r="J26" s="138"/>
      <c r="K26" s="138"/>
      <c r="L26" s="138"/>
      <c r="M26" s="138"/>
      <c r="N26" s="138">
        <f aca="true" t="shared" si="9" ref="N26:O30">B26+D26+F26+J26</f>
        <v>23</v>
      </c>
      <c r="O26" s="138">
        <f t="shared" si="9"/>
        <v>23</v>
      </c>
      <c r="P26" s="138">
        <f>H26</f>
        <v>0</v>
      </c>
      <c r="Q26" s="138">
        <f>SUM(O26:P26)</f>
        <v>23</v>
      </c>
      <c r="R26" s="138">
        <f aca="true" t="shared" si="10" ref="R26:S30">B26+D26+F26+J26/2</f>
        <v>23</v>
      </c>
      <c r="S26" s="138">
        <f t="shared" si="10"/>
        <v>23</v>
      </c>
      <c r="T26" s="137">
        <f>H26</f>
        <v>0</v>
      </c>
      <c r="U26" s="137">
        <f>SUM(S26:T26)</f>
        <v>23</v>
      </c>
    </row>
    <row r="27" spans="1:21" ht="14.25" customHeight="1">
      <c r="A27" s="137" t="s">
        <v>574</v>
      </c>
      <c r="B27" s="138"/>
      <c r="C27" s="138"/>
      <c r="D27" s="138"/>
      <c r="E27" s="138"/>
      <c r="F27" s="138">
        <v>0</v>
      </c>
      <c r="G27" s="138">
        <v>0</v>
      </c>
      <c r="H27" s="138"/>
      <c r="I27" s="138">
        <f>SUM(G27:H27)</f>
        <v>0</v>
      </c>
      <c r="J27" s="138"/>
      <c r="K27" s="138"/>
      <c r="L27" s="138"/>
      <c r="M27" s="138"/>
      <c r="N27" s="138">
        <f t="shared" si="9"/>
        <v>0</v>
      </c>
      <c r="O27" s="138">
        <f t="shared" si="9"/>
        <v>0</v>
      </c>
      <c r="P27" s="138">
        <f>H27</f>
        <v>0</v>
      </c>
      <c r="Q27" s="138">
        <f>SUM(O27:P27)</f>
        <v>0</v>
      </c>
      <c r="R27" s="138">
        <f t="shared" si="10"/>
        <v>0</v>
      </c>
      <c r="S27" s="138">
        <f t="shared" si="10"/>
        <v>0</v>
      </c>
      <c r="T27" s="137">
        <f>H27</f>
        <v>0</v>
      </c>
      <c r="U27" s="137">
        <f>SUM(S27:T27)</f>
        <v>0</v>
      </c>
    </row>
    <row r="28" spans="1:21" ht="14.25" customHeight="1">
      <c r="A28" s="137" t="s">
        <v>575</v>
      </c>
      <c r="B28" s="138"/>
      <c r="C28" s="138"/>
      <c r="D28" s="138"/>
      <c r="E28" s="138"/>
      <c r="F28" s="138">
        <v>1</v>
      </c>
      <c r="G28" s="138">
        <v>1</v>
      </c>
      <c r="H28" s="138"/>
      <c r="I28" s="138">
        <f>SUM(G28:H28)</f>
        <v>1</v>
      </c>
      <c r="J28" s="138"/>
      <c r="K28" s="138"/>
      <c r="L28" s="138"/>
      <c r="M28" s="138"/>
      <c r="N28" s="138">
        <f t="shared" si="9"/>
        <v>1</v>
      </c>
      <c r="O28" s="138">
        <f t="shared" si="9"/>
        <v>1</v>
      </c>
      <c r="P28" s="138">
        <f>H28</f>
        <v>0</v>
      </c>
      <c r="Q28" s="138">
        <f>SUM(O28:P28)</f>
        <v>1</v>
      </c>
      <c r="R28" s="138">
        <f t="shared" si="10"/>
        <v>1</v>
      </c>
      <c r="S28" s="138">
        <f t="shared" si="10"/>
        <v>1</v>
      </c>
      <c r="T28" s="137">
        <f>H28</f>
        <v>0</v>
      </c>
      <c r="U28" s="137">
        <f>SUM(S28:T28)</f>
        <v>1</v>
      </c>
    </row>
    <row r="29" spans="1:21" ht="14.25" customHeight="1">
      <c r="A29" s="137" t="s">
        <v>576</v>
      </c>
      <c r="B29" s="138"/>
      <c r="C29" s="138"/>
      <c r="D29" s="138"/>
      <c r="E29" s="138"/>
      <c r="F29" s="138">
        <v>8</v>
      </c>
      <c r="G29" s="138">
        <v>8</v>
      </c>
      <c r="H29" s="138"/>
      <c r="I29" s="138">
        <f>SUM(G29:H29)</f>
        <v>8</v>
      </c>
      <c r="J29" s="138"/>
      <c r="K29" s="138"/>
      <c r="L29" s="138"/>
      <c r="M29" s="138"/>
      <c r="N29" s="138">
        <f t="shared" si="9"/>
        <v>8</v>
      </c>
      <c r="O29" s="138">
        <f t="shared" si="9"/>
        <v>8</v>
      </c>
      <c r="P29" s="138">
        <f>H29</f>
        <v>0</v>
      </c>
      <c r="Q29" s="138">
        <f>SUM(O29:P29)</f>
        <v>8</v>
      </c>
      <c r="R29" s="138">
        <f t="shared" si="10"/>
        <v>8</v>
      </c>
      <c r="S29" s="138">
        <f t="shared" si="10"/>
        <v>8</v>
      </c>
      <c r="T29" s="137">
        <f>H29</f>
        <v>0</v>
      </c>
      <c r="U29" s="137">
        <f>SUM(S29:T29)</f>
        <v>8</v>
      </c>
    </row>
    <row r="30" spans="1:21" ht="14.25" customHeight="1">
      <c r="A30" s="129" t="s">
        <v>577</v>
      </c>
      <c r="B30" s="141"/>
      <c r="C30" s="141"/>
      <c r="D30" s="130"/>
      <c r="E30" s="130"/>
      <c r="F30" s="130">
        <f>SUM(F26:F29)</f>
        <v>32</v>
      </c>
      <c r="G30" s="130">
        <f>SUM(G26:G29)</f>
        <v>32</v>
      </c>
      <c r="H30" s="130">
        <f>SUM(H26:H29)</f>
        <v>0</v>
      </c>
      <c r="I30" s="130">
        <f>SUM(I26:I29)</f>
        <v>32</v>
      </c>
      <c r="J30" s="130"/>
      <c r="K30" s="130"/>
      <c r="L30" s="130"/>
      <c r="M30" s="130"/>
      <c r="N30" s="130">
        <f t="shared" si="9"/>
        <v>32</v>
      </c>
      <c r="O30" s="130">
        <f t="shared" si="9"/>
        <v>32</v>
      </c>
      <c r="P30" s="130">
        <f>SUM(P26:P29)</f>
        <v>0</v>
      </c>
      <c r="Q30" s="130">
        <f>SUM(Q26:Q29)</f>
        <v>32</v>
      </c>
      <c r="R30" s="130">
        <f t="shared" si="10"/>
        <v>32</v>
      </c>
      <c r="S30" s="130">
        <f t="shared" si="10"/>
        <v>32</v>
      </c>
      <c r="T30" s="130">
        <f>SUM(T26:T29)</f>
        <v>0</v>
      </c>
      <c r="U30" s="130">
        <f>SUM(U26:U29)</f>
        <v>32</v>
      </c>
    </row>
    <row r="31" spans="1:18" ht="12">
      <c r="A31" s="131"/>
      <c r="B31" s="132"/>
      <c r="C31" s="132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</row>
    <row r="32" spans="1:18" ht="14.25" customHeight="1">
      <c r="A32" s="134" t="s">
        <v>578</v>
      </c>
      <c r="B32" s="135"/>
      <c r="C32" s="135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5"/>
      <c r="O32" s="135"/>
      <c r="P32" s="135"/>
      <c r="Q32" s="135"/>
      <c r="R32" s="135"/>
    </row>
    <row r="33" spans="1:21" ht="14.25" customHeight="1">
      <c r="A33" s="137" t="s">
        <v>579</v>
      </c>
      <c r="B33" s="138"/>
      <c r="C33" s="138"/>
      <c r="D33" s="138"/>
      <c r="E33" s="138"/>
      <c r="F33" s="138">
        <v>31</v>
      </c>
      <c r="G33" s="138">
        <v>29</v>
      </c>
      <c r="H33" s="138"/>
      <c r="I33" s="138">
        <f>SUM(G33:H33)</f>
        <v>29</v>
      </c>
      <c r="J33" s="138">
        <v>1</v>
      </c>
      <c r="K33" s="138">
        <v>1</v>
      </c>
      <c r="L33" s="138"/>
      <c r="M33" s="138">
        <f>K33+L33</f>
        <v>1</v>
      </c>
      <c r="N33" s="138">
        <f aca="true" t="shared" si="11" ref="N33:O38">B33+D33+F33+J33</f>
        <v>32</v>
      </c>
      <c r="O33" s="138">
        <f t="shared" si="11"/>
        <v>30</v>
      </c>
      <c r="P33" s="138">
        <f>H33+L33</f>
        <v>0</v>
      </c>
      <c r="Q33" s="138">
        <f>SUM(O33:P33)</f>
        <v>30</v>
      </c>
      <c r="R33" s="138">
        <f aca="true" t="shared" si="12" ref="R33:S38">B33+D33+F33+J33/2</f>
        <v>31.5</v>
      </c>
      <c r="S33" s="138">
        <f t="shared" si="12"/>
        <v>29.5</v>
      </c>
      <c r="T33" s="137">
        <f>H33+L33/2</f>
        <v>0</v>
      </c>
      <c r="U33" s="137">
        <f>SUM(S33:T33)</f>
        <v>29.5</v>
      </c>
    </row>
    <row r="34" spans="1:21" ht="14.25" customHeight="1">
      <c r="A34" s="137" t="s">
        <v>580</v>
      </c>
      <c r="B34" s="138"/>
      <c r="C34" s="138"/>
      <c r="D34" s="138"/>
      <c r="E34" s="138"/>
      <c r="F34" s="138">
        <v>10</v>
      </c>
      <c r="G34" s="138">
        <v>10</v>
      </c>
      <c r="H34" s="138"/>
      <c r="I34" s="138">
        <f>SUM(G34:H34)</f>
        <v>10</v>
      </c>
      <c r="J34" s="138"/>
      <c r="K34" s="138"/>
      <c r="L34" s="138"/>
      <c r="M34" s="138"/>
      <c r="N34" s="138">
        <f t="shared" si="11"/>
        <v>10</v>
      </c>
      <c r="O34" s="138">
        <f t="shared" si="11"/>
        <v>10</v>
      </c>
      <c r="P34" s="138">
        <f>H34+L34</f>
        <v>0</v>
      </c>
      <c r="Q34" s="138">
        <f>SUM(O34:P34)</f>
        <v>10</v>
      </c>
      <c r="R34" s="138">
        <f t="shared" si="12"/>
        <v>10</v>
      </c>
      <c r="S34" s="138">
        <f t="shared" si="12"/>
        <v>10</v>
      </c>
      <c r="T34" s="137">
        <f>H34+L34/2</f>
        <v>0</v>
      </c>
      <c r="U34" s="137">
        <f>SUM(S34:T34)</f>
        <v>10</v>
      </c>
    </row>
    <row r="35" spans="1:21" ht="14.25" customHeight="1">
      <c r="A35" s="137" t="s">
        <v>581</v>
      </c>
      <c r="B35" s="138"/>
      <c r="C35" s="138"/>
      <c r="D35" s="138"/>
      <c r="E35" s="138"/>
      <c r="F35" s="138">
        <v>6</v>
      </c>
      <c r="G35" s="138">
        <v>4</v>
      </c>
      <c r="H35" s="138"/>
      <c r="I35" s="138">
        <f>SUM(G35:H35)</f>
        <v>4</v>
      </c>
      <c r="J35" s="138"/>
      <c r="K35" s="138">
        <v>2</v>
      </c>
      <c r="L35" s="138"/>
      <c r="M35" s="138">
        <f>K35+L35</f>
        <v>2</v>
      </c>
      <c r="N35" s="138">
        <f t="shared" si="11"/>
        <v>6</v>
      </c>
      <c r="O35" s="138">
        <f t="shared" si="11"/>
        <v>6</v>
      </c>
      <c r="P35" s="138">
        <f>H35+L35</f>
        <v>0</v>
      </c>
      <c r="Q35" s="138">
        <f>SUM(O35:P35)</f>
        <v>6</v>
      </c>
      <c r="R35" s="138">
        <f t="shared" si="12"/>
        <v>6</v>
      </c>
      <c r="S35" s="138">
        <f t="shared" si="12"/>
        <v>5</v>
      </c>
      <c r="T35" s="137">
        <f>H35+L35/2</f>
        <v>0</v>
      </c>
      <c r="U35" s="137">
        <f>SUM(S35:T35)</f>
        <v>5</v>
      </c>
    </row>
    <row r="36" spans="1:21" ht="14.25" customHeight="1">
      <c r="A36" s="137" t="s">
        <v>91</v>
      </c>
      <c r="B36" s="138"/>
      <c r="C36" s="138"/>
      <c r="D36" s="138"/>
      <c r="E36" s="138"/>
      <c r="F36" s="138">
        <v>5</v>
      </c>
      <c r="G36" s="138">
        <v>4</v>
      </c>
      <c r="H36" s="138"/>
      <c r="I36" s="138">
        <f>SUM(G36:H36)</f>
        <v>4</v>
      </c>
      <c r="J36" s="138"/>
      <c r="K36" s="138"/>
      <c r="L36" s="138"/>
      <c r="M36" s="138"/>
      <c r="N36" s="138">
        <f t="shared" si="11"/>
        <v>5</v>
      </c>
      <c r="O36" s="138">
        <f t="shared" si="11"/>
        <v>4</v>
      </c>
      <c r="P36" s="138">
        <f>H36+L36</f>
        <v>0</v>
      </c>
      <c r="Q36" s="138">
        <f>SUM(O36:P36)</f>
        <v>4</v>
      </c>
      <c r="R36" s="138">
        <f t="shared" si="12"/>
        <v>5</v>
      </c>
      <c r="S36" s="138">
        <f t="shared" si="12"/>
        <v>4</v>
      </c>
      <c r="T36" s="137">
        <f>H36+L36/2</f>
        <v>0</v>
      </c>
      <c r="U36" s="137">
        <f>SUM(S36:T36)</f>
        <v>4</v>
      </c>
    </row>
    <row r="37" spans="1:21" ht="14.25" customHeight="1">
      <c r="A37" s="137" t="s">
        <v>576</v>
      </c>
      <c r="B37" s="138"/>
      <c r="C37" s="138"/>
      <c r="D37" s="138"/>
      <c r="E37" s="138"/>
      <c r="F37" s="138">
        <v>12</v>
      </c>
      <c r="G37" s="138">
        <v>11</v>
      </c>
      <c r="H37" s="138"/>
      <c r="I37" s="138">
        <f>SUM(G37:H37)</f>
        <v>11</v>
      </c>
      <c r="J37" s="138"/>
      <c r="K37" s="138"/>
      <c r="L37" s="138"/>
      <c r="M37" s="138"/>
      <c r="N37" s="138">
        <f t="shared" si="11"/>
        <v>12</v>
      </c>
      <c r="O37" s="138">
        <f t="shared" si="11"/>
        <v>11</v>
      </c>
      <c r="P37" s="138">
        <f>H37+L37</f>
        <v>0</v>
      </c>
      <c r="Q37" s="138">
        <f>SUM(O37:P37)</f>
        <v>11</v>
      </c>
      <c r="R37" s="138">
        <f t="shared" si="12"/>
        <v>12</v>
      </c>
      <c r="S37" s="138">
        <f t="shared" si="12"/>
        <v>11</v>
      </c>
      <c r="T37" s="137">
        <f>H37+L37/2</f>
        <v>0</v>
      </c>
      <c r="U37" s="137">
        <f>SUM(S37:T37)</f>
        <v>11</v>
      </c>
    </row>
    <row r="38" spans="1:21" ht="14.25" customHeight="1">
      <c r="A38" s="129" t="s">
        <v>582</v>
      </c>
      <c r="B38" s="141"/>
      <c r="C38" s="141"/>
      <c r="D38" s="130"/>
      <c r="E38" s="130"/>
      <c r="F38" s="130">
        <f aca="true" t="shared" si="13" ref="F38:M38">SUM(F33:F37)</f>
        <v>64</v>
      </c>
      <c r="G38" s="130">
        <f t="shared" si="13"/>
        <v>58</v>
      </c>
      <c r="H38" s="130">
        <f t="shared" si="13"/>
        <v>0</v>
      </c>
      <c r="I38" s="130">
        <f t="shared" si="13"/>
        <v>58</v>
      </c>
      <c r="J38" s="130">
        <f t="shared" si="13"/>
        <v>1</v>
      </c>
      <c r="K38" s="130">
        <f t="shared" si="13"/>
        <v>3</v>
      </c>
      <c r="L38" s="130">
        <f t="shared" si="13"/>
        <v>0</v>
      </c>
      <c r="M38" s="130">
        <f t="shared" si="13"/>
        <v>3</v>
      </c>
      <c r="N38" s="130">
        <f t="shared" si="11"/>
        <v>65</v>
      </c>
      <c r="O38" s="130">
        <f t="shared" si="11"/>
        <v>61</v>
      </c>
      <c r="P38" s="130">
        <f>SUM(P33:P37)</f>
        <v>0</v>
      </c>
      <c r="Q38" s="130">
        <f>SUM(Q33:Q37)</f>
        <v>61</v>
      </c>
      <c r="R38" s="130">
        <f t="shared" si="12"/>
        <v>64.5</v>
      </c>
      <c r="S38" s="130">
        <f t="shared" si="12"/>
        <v>59.5</v>
      </c>
      <c r="T38" s="129">
        <f>SUM(T33:T37)</f>
        <v>0</v>
      </c>
      <c r="U38" s="129">
        <f>SUM(U33:U37)</f>
        <v>59.5</v>
      </c>
    </row>
    <row r="39" spans="1:19" ht="12">
      <c r="A39" s="142"/>
      <c r="B39" s="143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5"/>
    </row>
    <row r="40" spans="1:18" ht="14.25" customHeight="1">
      <c r="A40" s="134" t="s">
        <v>583</v>
      </c>
      <c r="B40" s="135"/>
      <c r="C40" s="135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5"/>
      <c r="O40" s="135"/>
      <c r="P40" s="135"/>
      <c r="Q40" s="135"/>
      <c r="R40" s="135"/>
    </row>
    <row r="41" spans="1:21" ht="14.25" customHeight="1">
      <c r="A41" s="137" t="s">
        <v>584</v>
      </c>
      <c r="B41" s="138"/>
      <c r="C41" s="138"/>
      <c r="D41" s="138"/>
      <c r="E41" s="138"/>
      <c r="F41" s="138">
        <v>17</v>
      </c>
      <c r="G41" s="138">
        <v>17</v>
      </c>
      <c r="H41" s="138"/>
      <c r="I41" s="138">
        <f>SUM(G41:H41)</f>
        <v>17</v>
      </c>
      <c r="J41" s="138"/>
      <c r="K41" s="138"/>
      <c r="L41" s="138"/>
      <c r="M41" s="138"/>
      <c r="N41" s="138">
        <f>B41+D41+F41+J41</f>
        <v>17</v>
      </c>
      <c r="O41" s="138">
        <f>C41+E41+G41+K41</f>
        <v>17</v>
      </c>
      <c r="P41" s="138">
        <f>H41</f>
        <v>0</v>
      </c>
      <c r="Q41" s="138">
        <f>SUM(O41:P41)</f>
        <v>17</v>
      </c>
      <c r="R41" s="138">
        <f>B41+D41+F41+J41/2</f>
        <v>17</v>
      </c>
      <c r="S41" s="138">
        <f>C41+E41+G41+K41/2</f>
        <v>17</v>
      </c>
      <c r="T41" s="137">
        <f>H41</f>
        <v>0</v>
      </c>
      <c r="U41" s="137">
        <f>SUM(S41:T41)</f>
        <v>17</v>
      </c>
    </row>
    <row r="42" spans="1:21" ht="14.25" customHeight="1">
      <c r="A42" s="137" t="s">
        <v>585</v>
      </c>
      <c r="B42" s="138"/>
      <c r="C42" s="138"/>
      <c r="D42" s="138"/>
      <c r="E42" s="138"/>
      <c r="F42" s="138">
        <v>11</v>
      </c>
      <c r="G42" s="138">
        <v>11</v>
      </c>
      <c r="H42" s="138"/>
      <c r="I42" s="138">
        <f>SUM(G42:H42)</f>
        <v>11</v>
      </c>
      <c r="J42" s="138"/>
      <c r="K42" s="138"/>
      <c r="L42" s="138"/>
      <c r="M42" s="138"/>
      <c r="N42" s="138">
        <f>B42+D42+F42+J42</f>
        <v>11</v>
      </c>
      <c r="O42" s="138">
        <f>C42+E42+G42+K42</f>
        <v>11</v>
      </c>
      <c r="P42" s="138">
        <f>H42</f>
        <v>0</v>
      </c>
      <c r="Q42" s="138">
        <f>SUM(O42:P42)</f>
        <v>11</v>
      </c>
      <c r="R42" s="138">
        <f>B42+D42+F42+J42/2</f>
        <v>11</v>
      </c>
      <c r="S42" s="138">
        <f>C42+E42+G42+K42/2</f>
        <v>11</v>
      </c>
      <c r="T42" s="137">
        <f>H42</f>
        <v>0</v>
      </c>
      <c r="U42" s="137">
        <f>SUM(S42:T42)</f>
        <v>11</v>
      </c>
    </row>
    <row r="43" spans="1:21" ht="14.25" customHeight="1">
      <c r="A43" s="129" t="s">
        <v>586</v>
      </c>
      <c r="B43" s="141"/>
      <c r="C43" s="141"/>
      <c r="D43" s="138"/>
      <c r="E43" s="138"/>
      <c r="F43" s="130">
        <f>SUM(F41:F42)</f>
        <v>28</v>
      </c>
      <c r="G43" s="130">
        <f>SUM(G41:G42)</f>
        <v>28</v>
      </c>
      <c r="H43" s="130">
        <f>SUM(H41:H42)</f>
        <v>0</v>
      </c>
      <c r="I43" s="130">
        <f>SUM(I41:I42)</f>
        <v>28</v>
      </c>
      <c r="J43" s="130"/>
      <c r="K43" s="130"/>
      <c r="L43" s="130"/>
      <c r="M43" s="130"/>
      <c r="N43" s="130">
        <f aca="true" t="shared" si="14" ref="N43:U43">SUM(N41:N42)</f>
        <v>28</v>
      </c>
      <c r="O43" s="130">
        <f t="shared" si="14"/>
        <v>28</v>
      </c>
      <c r="P43" s="130">
        <f t="shared" si="14"/>
        <v>0</v>
      </c>
      <c r="Q43" s="130">
        <f t="shared" si="14"/>
        <v>28</v>
      </c>
      <c r="R43" s="130">
        <f t="shared" si="14"/>
        <v>28</v>
      </c>
      <c r="S43" s="130">
        <f t="shared" si="14"/>
        <v>28</v>
      </c>
      <c r="T43" s="129">
        <f t="shared" si="14"/>
        <v>0</v>
      </c>
      <c r="U43" s="129">
        <f t="shared" si="14"/>
        <v>28</v>
      </c>
    </row>
    <row r="44" spans="1:21" ht="14.25" customHeight="1">
      <c r="A44" s="149"/>
      <c r="B44" s="132"/>
      <c r="C44" s="132"/>
      <c r="D44" s="140"/>
      <c r="E44" s="140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44"/>
      <c r="T44" s="150"/>
      <c r="U44" s="150"/>
    </row>
    <row r="45" spans="1:18" ht="30" customHeight="1">
      <c r="A45" s="131"/>
      <c r="B45" s="132"/>
      <c r="C45" s="132"/>
      <c r="D45" s="140"/>
      <c r="E45" s="140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</row>
    <row r="46" spans="1:21" ht="24" customHeight="1">
      <c r="A46" s="224" t="s">
        <v>199</v>
      </c>
      <c r="B46" s="225" t="s">
        <v>556</v>
      </c>
      <c r="C46" s="225"/>
      <c r="D46" s="225" t="s">
        <v>557</v>
      </c>
      <c r="E46" s="225"/>
      <c r="F46" s="226" t="s">
        <v>558</v>
      </c>
      <c r="G46" s="227"/>
      <c r="H46" s="227"/>
      <c r="I46" s="227"/>
      <c r="J46" s="227"/>
      <c r="K46" s="227"/>
      <c r="L46" s="227"/>
      <c r="M46" s="228"/>
      <c r="N46" s="224" t="s">
        <v>200</v>
      </c>
      <c r="O46" s="224"/>
      <c r="P46" s="224"/>
      <c r="Q46" s="224"/>
      <c r="R46" s="224" t="s">
        <v>559</v>
      </c>
      <c r="S46" s="224"/>
      <c r="T46" s="224"/>
      <c r="U46" s="224"/>
    </row>
    <row r="47" spans="1:21" ht="12.75" customHeight="1">
      <c r="A47" s="224"/>
      <c r="B47" s="225"/>
      <c r="C47" s="225"/>
      <c r="D47" s="225"/>
      <c r="E47" s="225"/>
      <c r="F47" s="220" t="s">
        <v>560</v>
      </c>
      <c r="G47" s="220"/>
      <c r="H47" s="220"/>
      <c r="I47" s="220"/>
      <c r="J47" s="221" t="s">
        <v>561</v>
      </c>
      <c r="K47" s="222"/>
      <c r="L47" s="222"/>
      <c r="M47" s="223"/>
      <c r="N47" s="224"/>
      <c r="O47" s="224"/>
      <c r="P47" s="224"/>
      <c r="Q47" s="224"/>
      <c r="R47" s="224"/>
      <c r="S47" s="224"/>
      <c r="T47" s="224"/>
      <c r="U47" s="224"/>
    </row>
    <row r="48" spans="1:21" ht="24">
      <c r="A48" s="224"/>
      <c r="B48" s="225" t="s">
        <v>610</v>
      </c>
      <c r="C48" s="225"/>
      <c r="D48" s="225" t="s">
        <v>611</v>
      </c>
      <c r="E48" s="225"/>
      <c r="F48" s="225" t="s">
        <v>610</v>
      </c>
      <c r="G48" s="225"/>
      <c r="H48" s="108" t="s">
        <v>562</v>
      </c>
      <c r="I48" s="108" t="s">
        <v>609</v>
      </c>
      <c r="J48" s="225" t="s">
        <v>612</v>
      </c>
      <c r="K48" s="225"/>
      <c r="L48" s="108" t="s">
        <v>562</v>
      </c>
      <c r="M48" s="108" t="s">
        <v>609</v>
      </c>
      <c r="N48" s="225" t="s">
        <v>612</v>
      </c>
      <c r="O48" s="225"/>
      <c r="P48" s="108" t="s">
        <v>562</v>
      </c>
      <c r="Q48" s="108" t="s">
        <v>609</v>
      </c>
      <c r="R48" s="225" t="s">
        <v>612</v>
      </c>
      <c r="S48" s="225"/>
      <c r="T48" s="108" t="s">
        <v>562</v>
      </c>
      <c r="U48" s="108" t="s">
        <v>609</v>
      </c>
    </row>
    <row r="49" spans="1:21" ht="13.5" customHeight="1">
      <c r="A49" s="224"/>
      <c r="B49" s="121">
        <v>39814</v>
      </c>
      <c r="C49" s="121">
        <v>40178</v>
      </c>
      <c r="D49" s="121">
        <v>39814</v>
      </c>
      <c r="E49" s="121">
        <v>40178</v>
      </c>
      <c r="F49" s="121">
        <v>39814</v>
      </c>
      <c r="G49" s="121">
        <v>40178</v>
      </c>
      <c r="H49" s="121">
        <v>40178</v>
      </c>
      <c r="I49" s="121">
        <v>40178</v>
      </c>
      <c r="J49" s="121">
        <v>39814</v>
      </c>
      <c r="K49" s="121">
        <v>40178</v>
      </c>
      <c r="L49" s="121">
        <v>40178</v>
      </c>
      <c r="M49" s="121">
        <v>40178</v>
      </c>
      <c r="N49" s="121">
        <v>39814</v>
      </c>
      <c r="O49" s="121">
        <v>40178</v>
      </c>
      <c r="P49" s="121">
        <v>40178</v>
      </c>
      <c r="Q49" s="121">
        <v>40178</v>
      </c>
      <c r="R49" s="121">
        <v>39814</v>
      </c>
      <c r="S49" s="121">
        <v>40178</v>
      </c>
      <c r="T49" s="121">
        <v>40178</v>
      </c>
      <c r="U49" s="121">
        <v>40178</v>
      </c>
    </row>
    <row r="50" spans="1:21" ht="13.5" customHeight="1">
      <c r="A50" s="229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1"/>
      <c r="T50" s="231"/>
      <c r="U50" s="231"/>
    </row>
    <row r="51" spans="1:18" ht="14.25" customHeight="1">
      <c r="A51" s="134" t="s">
        <v>192</v>
      </c>
      <c r="B51" s="135"/>
      <c r="C51" s="146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</row>
    <row r="52" spans="1:21" ht="14.25" customHeight="1">
      <c r="A52" s="137" t="s">
        <v>307</v>
      </c>
      <c r="B52" s="138"/>
      <c r="C52" s="141"/>
      <c r="D52" s="130"/>
      <c r="E52" s="130"/>
      <c r="F52" s="138">
        <v>5</v>
      </c>
      <c r="G52" s="138">
        <v>5</v>
      </c>
      <c r="H52" s="138">
        <v>2</v>
      </c>
      <c r="I52" s="138">
        <f>SUM(G52:H52)</f>
        <v>7</v>
      </c>
      <c r="J52" s="138"/>
      <c r="K52" s="138"/>
      <c r="L52" s="138"/>
      <c r="M52" s="138"/>
      <c r="N52" s="138">
        <f aca="true" t="shared" si="15" ref="N52:O62">B52+D52+F52+J52</f>
        <v>5</v>
      </c>
      <c r="O52" s="138">
        <f t="shared" si="15"/>
        <v>5</v>
      </c>
      <c r="P52" s="138">
        <f>H52</f>
        <v>2</v>
      </c>
      <c r="Q52" s="138">
        <f>SUM(O52:P52)</f>
        <v>7</v>
      </c>
      <c r="R52" s="138">
        <f aca="true" t="shared" si="16" ref="R52:S61">B52+D52+F52+J52/2</f>
        <v>5</v>
      </c>
      <c r="S52" s="138">
        <f t="shared" si="16"/>
        <v>5</v>
      </c>
      <c r="T52" s="137">
        <f>H52</f>
        <v>2</v>
      </c>
      <c r="U52" s="137">
        <f>SUM(S52:T52)</f>
        <v>7</v>
      </c>
    </row>
    <row r="53" spans="1:21" ht="14.25" customHeight="1">
      <c r="A53" s="137" t="s">
        <v>587</v>
      </c>
      <c r="B53" s="138"/>
      <c r="C53" s="141"/>
      <c r="D53" s="130"/>
      <c r="E53" s="130"/>
      <c r="F53" s="138">
        <v>3</v>
      </c>
      <c r="G53" s="138">
        <v>3</v>
      </c>
      <c r="H53" s="138"/>
      <c r="I53" s="138">
        <f aca="true" t="shared" si="17" ref="I53:I61">SUM(G53:H53)</f>
        <v>3</v>
      </c>
      <c r="J53" s="138"/>
      <c r="K53" s="138"/>
      <c r="L53" s="138"/>
      <c r="M53" s="138"/>
      <c r="N53" s="138">
        <f t="shared" si="15"/>
        <v>3</v>
      </c>
      <c r="O53" s="138">
        <f t="shared" si="15"/>
        <v>3</v>
      </c>
      <c r="P53" s="138">
        <f aca="true" t="shared" si="18" ref="P53:P61">H53</f>
        <v>0</v>
      </c>
      <c r="Q53" s="138">
        <f aca="true" t="shared" si="19" ref="Q53:Q61">SUM(O53:P53)</f>
        <v>3</v>
      </c>
      <c r="R53" s="138">
        <f t="shared" si="16"/>
        <v>3</v>
      </c>
      <c r="S53" s="138">
        <f t="shared" si="16"/>
        <v>3</v>
      </c>
      <c r="T53" s="137">
        <f aca="true" t="shared" si="20" ref="T53:T61">H53</f>
        <v>0</v>
      </c>
      <c r="U53" s="137">
        <f aca="true" t="shared" si="21" ref="U53:U61">SUM(S53:T53)</f>
        <v>3</v>
      </c>
    </row>
    <row r="54" spans="1:21" ht="14.25" customHeight="1">
      <c r="A54" s="137" t="s">
        <v>588</v>
      </c>
      <c r="B54" s="138"/>
      <c r="C54" s="138"/>
      <c r="D54" s="138"/>
      <c r="E54" s="138"/>
      <c r="F54" s="138">
        <v>2</v>
      </c>
      <c r="G54" s="138">
        <v>2</v>
      </c>
      <c r="H54" s="138"/>
      <c r="I54" s="138">
        <f t="shared" si="17"/>
        <v>2</v>
      </c>
      <c r="J54" s="138"/>
      <c r="K54" s="138"/>
      <c r="L54" s="138"/>
      <c r="M54" s="138"/>
      <c r="N54" s="138">
        <f t="shared" si="15"/>
        <v>2</v>
      </c>
      <c r="O54" s="138">
        <f t="shared" si="15"/>
        <v>2</v>
      </c>
      <c r="P54" s="138">
        <f t="shared" si="18"/>
        <v>0</v>
      </c>
      <c r="Q54" s="138">
        <f t="shared" si="19"/>
        <v>2</v>
      </c>
      <c r="R54" s="138">
        <f t="shared" si="16"/>
        <v>2</v>
      </c>
      <c r="S54" s="138">
        <f t="shared" si="16"/>
        <v>2</v>
      </c>
      <c r="T54" s="137">
        <f t="shared" si="20"/>
        <v>0</v>
      </c>
      <c r="U54" s="137">
        <f t="shared" si="21"/>
        <v>2</v>
      </c>
    </row>
    <row r="55" spans="1:21" ht="14.25" customHeight="1">
      <c r="A55" s="137" t="s">
        <v>589</v>
      </c>
      <c r="B55" s="138"/>
      <c r="C55" s="138"/>
      <c r="D55" s="138"/>
      <c r="E55" s="138"/>
      <c r="F55" s="138">
        <v>17</v>
      </c>
      <c r="G55" s="138">
        <v>17</v>
      </c>
      <c r="H55" s="138"/>
      <c r="I55" s="138">
        <f t="shared" si="17"/>
        <v>17</v>
      </c>
      <c r="J55" s="138">
        <v>1</v>
      </c>
      <c r="K55" s="138">
        <f>SUM(J55:J55)</f>
        <v>1</v>
      </c>
      <c r="L55" s="138"/>
      <c r="M55" s="138">
        <f>K55</f>
        <v>1</v>
      </c>
      <c r="N55" s="138">
        <f t="shared" si="15"/>
        <v>18</v>
      </c>
      <c r="O55" s="138">
        <f t="shared" si="15"/>
        <v>18</v>
      </c>
      <c r="P55" s="138">
        <f t="shared" si="18"/>
        <v>0</v>
      </c>
      <c r="Q55" s="138">
        <f t="shared" si="19"/>
        <v>18</v>
      </c>
      <c r="R55" s="138">
        <f t="shared" si="16"/>
        <v>17.5</v>
      </c>
      <c r="S55" s="138">
        <f t="shared" si="16"/>
        <v>17.5</v>
      </c>
      <c r="T55" s="137">
        <f t="shared" si="20"/>
        <v>0</v>
      </c>
      <c r="U55" s="137">
        <f t="shared" si="21"/>
        <v>17.5</v>
      </c>
    </row>
    <row r="56" spans="1:21" ht="14.25" customHeight="1">
      <c r="A56" s="137" t="s">
        <v>590</v>
      </c>
      <c r="B56" s="138"/>
      <c r="C56" s="138"/>
      <c r="D56" s="138"/>
      <c r="E56" s="138"/>
      <c r="F56" s="138">
        <v>3</v>
      </c>
      <c r="G56" s="138">
        <v>3</v>
      </c>
      <c r="H56" s="138"/>
      <c r="I56" s="138">
        <f t="shared" si="17"/>
        <v>3</v>
      </c>
      <c r="J56" s="138"/>
      <c r="K56" s="138"/>
      <c r="L56" s="138"/>
      <c r="M56" s="138"/>
      <c r="N56" s="138">
        <f t="shared" si="15"/>
        <v>3</v>
      </c>
      <c r="O56" s="138">
        <f t="shared" si="15"/>
        <v>3</v>
      </c>
      <c r="P56" s="138">
        <f t="shared" si="18"/>
        <v>0</v>
      </c>
      <c r="Q56" s="138">
        <f t="shared" si="19"/>
        <v>3</v>
      </c>
      <c r="R56" s="138">
        <f t="shared" si="16"/>
        <v>3</v>
      </c>
      <c r="S56" s="138">
        <f t="shared" si="16"/>
        <v>3</v>
      </c>
      <c r="T56" s="137">
        <f t="shared" si="20"/>
        <v>0</v>
      </c>
      <c r="U56" s="137">
        <f t="shared" si="21"/>
        <v>3</v>
      </c>
    </row>
    <row r="57" spans="1:21" ht="14.25" customHeight="1">
      <c r="A57" s="137" t="s">
        <v>591</v>
      </c>
      <c r="B57" s="138"/>
      <c r="C57" s="138"/>
      <c r="D57" s="138"/>
      <c r="E57" s="138"/>
      <c r="F57" s="138">
        <v>2</v>
      </c>
      <c r="G57" s="138">
        <v>2</v>
      </c>
      <c r="H57" s="138"/>
      <c r="I57" s="138">
        <f t="shared" si="17"/>
        <v>2</v>
      </c>
      <c r="J57" s="138"/>
      <c r="K57" s="138"/>
      <c r="L57" s="138"/>
      <c r="M57" s="138"/>
      <c r="N57" s="138">
        <f t="shared" si="15"/>
        <v>2</v>
      </c>
      <c r="O57" s="138">
        <f t="shared" si="15"/>
        <v>2</v>
      </c>
      <c r="P57" s="138">
        <f t="shared" si="18"/>
        <v>0</v>
      </c>
      <c r="Q57" s="138">
        <f t="shared" si="19"/>
        <v>2</v>
      </c>
      <c r="R57" s="138">
        <f t="shared" si="16"/>
        <v>2</v>
      </c>
      <c r="S57" s="138">
        <f t="shared" si="16"/>
        <v>2</v>
      </c>
      <c r="T57" s="137">
        <f t="shared" si="20"/>
        <v>0</v>
      </c>
      <c r="U57" s="137">
        <f t="shared" si="21"/>
        <v>2</v>
      </c>
    </row>
    <row r="58" spans="1:21" ht="14.25" customHeight="1">
      <c r="A58" s="137" t="s">
        <v>592</v>
      </c>
      <c r="B58" s="138"/>
      <c r="C58" s="138"/>
      <c r="D58" s="138"/>
      <c r="E58" s="138"/>
      <c r="F58" s="138">
        <v>3</v>
      </c>
      <c r="G58" s="138">
        <v>3</v>
      </c>
      <c r="H58" s="138"/>
      <c r="I58" s="138">
        <f t="shared" si="17"/>
        <v>3</v>
      </c>
      <c r="J58" s="138"/>
      <c r="K58" s="138"/>
      <c r="L58" s="138"/>
      <c r="M58" s="138"/>
      <c r="N58" s="138">
        <f t="shared" si="15"/>
        <v>3</v>
      </c>
      <c r="O58" s="138">
        <f t="shared" si="15"/>
        <v>3</v>
      </c>
      <c r="P58" s="138">
        <f t="shared" si="18"/>
        <v>0</v>
      </c>
      <c r="Q58" s="138">
        <f t="shared" si="19"/>
        <v>3</v>
      </c>
      <c r="R58" s="138">
        <f t="shared" si="16"/>
        <v>3</v>
      </c>
      <c r="S58" s="138">
        <f t="shared" si="16"/>
        <v>3</v>
      </c>
      <c r="T58" s="137">
        <f t="shared" si="20"/>
        <v>0</v>
      </c>
      <c r="U58" s="137">
        <f t="shared" si="21"/>
        <v>3</v>
      </c>
    </row>
    <row r="59" spans="1:21" ht="14.25" customHeight="1">
      <c r="A59" s="137" t="s">
        <v>593</v>
      </c>
      <c r="B59" s="138"/>
      <c r="C59" s="138"/>
      <c r="D59" s="138"/>
      <c r="E59" s="138"/>
      <c r="F59" s="138">
        <v>3</v>
      </c>
      <c r="G59" s="138">
        <v>3</v>
      </c>
      <c r="H59" s="138"/>
      <c r="I59" s="138">
        <f t="shared" si="17"/>
        <v>3</v>
      </c>
      <c r="J59" s="138"/>
      <c r="K59" s="138"/>
      <c r="L59" s="138"/>
      <c r="M59" s="138"/>
      <c r="N59" s="138">
        <f t="shared" si="15"/>
        <v>3</v>
      </c>
      <c r="O59" s="138">
        <f t="shared" si="15"/>
        <v>3</v>
      </c>
      <c r="P59" s="138">
        <f t="shared" si="18"/>
        <v>0</v>
      </c>
      <c r="Q59" s="138">
        <f t="shared" si="19"/>
        <v>3</v>
      </c>
      <c r="R59" s="138">
        <f t="shared" si="16"/>
        <v>3</v>
      </c>
      <c r="S59" s="138">
        <f t="shared" si="16"/>
        <v>3</v>
      </c>
      <c r="T59" s="137">
        <f t="shared" si="20"/>
        <v>0</v>
      </c>
      <c r="U59" s="137">
        <f t="shared" si="21"/>
        <v>3</v>
      </c>
    </row>
    <row r="60" spans="1:21" ht="14.25" customHeight="1">
      <c r="A60" s="137" t="s">
        <v>564</v>
      </c>
      <c r="B60" s="138"/>
      <c r="C60" s="138"/>
      <c r="D60" s="138"/>
      <c r="E60" s="138"/>
      <c r="F60" s="138">
        <v>3</v>
      </c>
      <c r="G60" s="138">
        <v>3</v>
      </c>
      <c r="H60" s="138"/>
      <c r="I60" s="138">
        <f t="shared" si="17"/>
        <v>3</v>
      </c>
      <c r="J60" s="138"/>
      <c r="K60" s="138"/>
      <c r="L60" s="138"/>
      <c r="M60" s="138"/>
      <c r="N60" s="138">
        <f t="shared" si="15"/>
        <v>3</v>
      </c>
      <c r="O60" s="138">
        <f t="shared" si="15"/>
        <v>3</v>
      </c>
      <c r="P60" s="138">
        <f t="shared" si="18"/>
        <v>0</v>
      </c>
      <c r="Q60" s="138">
        <f t="shared" si="19"/>
        <v>3</v>
      </c>
      <c r="R60" s="138">
        <f t="shared" si="16"/>
        <v>3</v>
      </c>
      <c r="S60" s="138">
        <f t="shared" si="16"/>
        <v>3</v>
      </c>
      <c r="T60" s="137">
        <f t="shared" si="20"/>
        <v>0</v>
      </c>
      <c r="U60" s="137">
        <f t="shared" si="21"/>
        <v>3</v>
      </c>
    </row>
    <row r="61" spans="1:21" ht="14.25" customHeight="1">
      <c r="A61" s="137" t="s">
        <v>594</v>
      </c>
      <c r="B61" s="138"/>
      <c r="C61" s="138"/>
      <c r="D61" s="138"/>
      <c r="E61" s="138"/>
      <c r="F61" s="138">
        <v>4</v>
      </c>
      <c r="G61" s="138">
        <v>4</v>
      </c>
      <c r="H61" s="138"/>
      <c r="I61" s="138">
        <f t="shared" si="17"/>
        <v>4</v>
      </c>
      <c r="J61" s="138"/>
      <c r="K61" s="138"/>
      <c r="L61" s="138"/>
      <c r="M61" s="138"/>
      <c r="N61" s="138">
        <f t="shared" si="15"/>
        <v>4</v>
      </c>
      <c r="O61" s="138">
        <f t="shared" si="15"/>
        <v>4</v>
      </c>
      <c r="P61" s="138">
        <f t="shared" si="18"/>
        <v>0</v>
      </c>
      <c r="Q61" s="138">
        <f t="shared" si="19"/>
        <v>4</v>
      </c>
      <c r="R61" s="138">
        <f t="shared" si="16"/>
        <v>4</v>
      </c>
      <c r="S61" s="138">
        <f t="shared" si="16"/>
        <v>4</v>
      </c>
      <c r="T61" s="137">
        <f t="shared" si="20"/>
        <v>0</v>
      </c>
      <c r="U61" s="137">
        <f t="shared" si="21"/>
        <v>4</v>
      </c>
    </row>
    <row r="62" spans="1:21" ht="14.25" customHeight="1">
      <c r="A62" s="129" t="s">
        <v>595</v>
      </c>
      <c r="B62" s="141"/>
      <c r="C62" s="141"/>
      <c r="D62" s="130"/>
      <c r="E62" s="130"/>
      <c r="F62" s="130">
        <f aca="true" t="shared" si="22" ref="F62:K62">SUM(F52:F61)</f>
        <v>45</v>
      </c>
      <c r="G62" s="130">
        <f t="shared" si="22"/>
        <v>45</v>
      </c>
      <c r="H62" s="130">
        <f t="shared" si="22"/>
        <v>2</v>
      </c>
      <c r="I62" s="130">
        <f t="shared" si="22"/>
        <v>47</v>
      </c>
      <c r="J62" s="130">
        <f t="shared" si="22"/>
        <v>1</v>
      </c>
      <c r="K62" s="130">
        <f t="shared" si="22"/>
        <v>1</v>
      </c>
      <c r="L62" s="130">
        <f>SUM(L52:L61)</f>
        <v>0</v>
      </c>
      <c r="M62" s="130">
        <f>SUM(M52:M61)</f>
        <v>1</v>
      </c>
      <c r="N62" s="130">
        <f t="shared" si="15"/>
        <v>46</v>
      </c>
      <c r="O62" s="130">
        <f t="shared" si="15"/>
        <v>46</v>
      </c>
      <c r="P62" s="130">
        <f>SUM(P52:P61)</f>
        <v>2</v>
      </c>
      <c r="Q62" s="130">
        <f>SUM(O62:P62)</f>
        <v>48</v>
      </c>
      <c r="R62" s="130">
        <f>B62+D62+F62+J62/2</f>
        <v>45.5</v>
      </c>
      <c r="S62" s="130">
        <f>E62+G62+K62/2+C62</f>
        <v>45.5</v>
      </c>
      <c r="T62" s="129">
        <f>SUM(T52:T61)</f>
        <v>2</v>
      </c>
      <c r="U62" s="129">
        <f>SUM(U52:U61)</f>
        <v>47.5</v>
      </c>
    </row>
    <row r="63" spans="1:18" ht="12">
      <c r="A63" s="131"/>
      <c r="B63" s="132"/>
      <c r="C63" s="132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</row>
    <row r="64" spans="1:18" ht="14.25" customHeight="1">
      <c r="A64" s="134" t="s">
        <v>596</v>
      </c>
      <c r="B64" s="135"/>
      <c r="C64" s="135"/>
      <c r="D64" s="136"/>
      <c r="E64" s="136"/>
      <c r="F64" s="135"/>
      <c r="G64" s="135"/>
      <c r="H64" s="135"/>
      <c r="I64" s="135"/>
      <c r="J64" s="135"/>
      <c r="K64" s="135"/>
      <c r="L64" s="135"/>
      <c r="M64" s="135"/>
      <c r="N64" s="136"/>
      <c r="O64" s="136"/>
      <c r="P64" s="136"/>
      <c r="Q64" s="136"/>
      <c r="R64" s="136"/>
    </row>
    <row r="65" spans="1:21" ht="14.25" customHeight="1">
      <c r="A65" s="137" t="s">
        <v>597</v>
      </c>
      <c r="B65" s="138"/>
      <c r="C65" s="138"/>
      <c r="D65" s="138"/>
      <c r="E65" s="138"/>
      <c r="F65" s="138">
        <v>1</v>
      </c>
      <c r="G65" s="138">
        <v>1</v>
      </c>
      <c r="H65" s="138"/>
      <c r="I65" s="138">
        <f>SUM(G65:H65)</f>
        <v>1</v>
      </c>
      <c r="J65" s="138"/>
      <c r="K65" s="138"/>
      <c r="L65" s="138"/>
      <c r="M65" s="138"/>
      <c r="N65" s="138">
        <f aca="true" t="shared" si="23" ref="N65:O75">B65+D65+F65+J65</f>
        <v>1</v>
      </c>
      <c r="O65" s="138">
        <f t="shared" si="23"/>
        <v>1</v>
      </c>
      <c r="P65" s="138">
        <f>H65</f>
        <v>0</v>
      </c>
      <c r="Q65" s="138">
        <f>SUM(O65:P65)</f>
        <v>1</v>
      </c>
      <c r="R65" s="138">
        <f aca="true" t="shared" si="24" ref="R65:S75">B65+D65+F65+J65/2</f>
        <v>1</v>
      </c>
      <c r="S65" s="138">
        <f t="shared" si="24"/>
        <v>1</v>
      </c>
      <c r="T65" s="137">
        <f>H65</f>
        <v>0</v>
      </c>
      <c r="U65" s="137">
        <f>SUM(S65:T65)</f>
        <v>1</v>
      </c>
    </row>
    <row r="66" spans="1:21" ht="14.25" customHeight="1">
      <c r="A66" s="137" t="s">
        <v>598</v>
      </c>
      <c r="B66" s="138"/>
      <c r="C66" s="138"/>
      <c r="D66" s="138"/>
      <c r="E66" s="138"/>
      <c r="F66" s="138">
        <v>1</v>
      </c>
      <c r="G66" s="138">
        <v>1</v>
      </c>
      <c r="H66" s="138"/>
      <c r="I66" s="138">
        <f aca="true" t="shared" si="25" ref="I66:I74">SUM(G66:H66)</f>
        <v>1</v>
      </c>
      <c r="J66" s="138"/>
      <c r="K66" s="138"/>
      <c r="L66" s="138"/>
      <c r="M66" s="138"/>
      <c r="N66" s="138">
        <f t="shared" si="23"/>
        <v>1</v>
      </c>
      <c r="O66" s="138">
        <f t="shared" si="23"/>
        <v>1</v>
      </c>
      <c r="P66" s="138">
        <f aca="true" t="shared" si="26" ref="P66:P74">H66</f>
        <v>0</v>
      </c>
      <c r="Q66" s="138">
        <f aca="true" t="shared" si="27" ref="Q66:Q75">SUM(O66:P66)</f>
        <v>1</v>
      </c>
      <c r="R66" s="138">
        <f t="shared" si="24"/>
        <v>1</v>
      </c>
      <c r="S66" s="138">
        <f t="shared" si="24"/>
        <v>1</v>
      </c>
      <c r="T66" s="137">
        <f aca="true" t="shared" si="28" ref="T66:T74">H66</f>
        <v>0</v>
      </c>
      <c r="U66" s="137">
        <f aca="true" t="shared" si="29" ref="U66:U74">SUM(S66:T66)</f>
        <v>1</v>
      </c>
    </row>
    <row r="67" spans="1:21" ht="14.25" customHeight="1">
      <c r="A67" s="137" t="s">
        <v>599</v>
      </c>
      <c r="B67" s="138"/>
      <c r="C67" s="138"/>
      <c r="D67" s="138"/>
      <c r="E67" s="138"/>
      <c r="F67" s="138"/>
      <c r="G67" s="138"/>
      <c r="H67" s="138"/>
      <c r="I67" s="138">
        <f t="shared" si="25"/>
        <v>0</v>
      </c>
      <c r="J67" s="138">
        <v>1</v>
      </c>
      <c r="K67" s="138">
        <f>SUM(J67:J67)</f>
        <v>1</v>
      </c>
      <c r="L67" s="138"/>
      <c r="M67" s="138">
        <f>K67</f>
        <v>1</v>
      </c>
      <c r="N67" s="138">
        <f t="shared" si="23"/>
        <v>1</v>
      </c>
      <c r="O67" s="138">
        <f t="shared" si="23"/>
        <v>1</v>
      </c>
      <c r="P67" s="138">
        <f t="shared" si="26"/>
        <v>0</v>
      </c>
      <c r="Q67" s="138">
        <f t="shared" si="27"/>
        <v>1</v>
      </c>
      <c r="R67" s="138">
        <f t="shared" si="24"/>
        <v>0.5</v>
      </c>
      <c r="S67" s="138">
        <f t="shared" si="24"/>
        <v>0.5</v>
      </c>
      <c r="T67" s="137">
        <f t="shared" si="28"/>
        <v>0</v>
      </c>
      <c r="U67" s="137">
        <f t="shared" si="29"/>
        <v>0.5</v>
      </c>
    </row>
    <row r="68" spans="1:21" ht="14.25" customHeight="1">
      <c r="A68" s="137" t="s">
        <v>600</v>
      </c>
      <c r="B68" s="138"/>
      <c r="C68" s="138"/>
      <c r="D68" s="138"/>
      <c r="E68" s="138"/>
      <c r="F68" s="138">
        <v>2</v>
      </c>
      <c r="G68" s="138">
        <v>2</v>
      </c>
      <c r="H68" s="138"/>
      <c r="I68" s="138">
        <f t="shared" si="25"/>
        <v>2</v>
      </c>
      <c r="J68" s="138"/>
      <c r="K68" s="138"/>
      <c r="L68" s="138"/>
      <c r="M68" s="138"/>
      <c r="N68" s="138">
        <f t="shared" si="23"/>
        <v>2</v>
      </c>
      <c r="O68" s="138">
        <f t="shared" si="23"/>
        <v>2</v>
      </c>
      <c r="P68" s="138">
        <f t="shared" si="26"/>
        <v>0</v>
      </c>
      <c r="Q68" s="138">
        <f t="shared" si="27"/>
        <v>2</v>
      </c>
      <c r="R68" s="138">
        <f t="shared" si="24"/>
        <v>2</v>
      </c>
      <c r="S68" s="138">
        <f t="shared" si="24"/>
        <v>2</v>
      </c>
      <c r="T68" s="137">
        <f t="shared" si="28"/>
        <v>0</v>
      </c>
      <c r="U68" s="137">
        <f t="shared" si="29"/>
        <v>2</v>
      </c>
    </row>
    <row r="69" spans="1:21" ht="14.25" customHeight="1">
      <c r="A69" s="137" t="s">
        <v>601</v>
      </c>
      <c r="B69" s="138"/>
      <c r="C69" s="138"/>
      <c r="D69" s="138"/>
      <c r="E69" s="138"/>
      <c r="F69" s="138">
        <v>2</v>
      </c>
      <c r="G69" s="138">
        <v>2</v>
      </c>
      <c r="H69" s="138"/>
      <c r="I69" s="138">
        <f t="shared" si="25"/>
        <v>2</v>
      </c>
      <c r="J69" s="138"/>
      <c r="K69" s="138"/>
      <c r="L69" s="138"/>
      <c r="M69" s="138"/>
      <c r="N69" s="138">
        <f t="shared" si="23"/>
        <v>2</v>
      </c>
      <c r="O69" s="138">
        <f t="shared" si="23"/>
        <v>2</v>
      </c>
      <c r="P69" s="138">
        <f t="shared" si="26"/>
        <v>0</v>
      </c>
      <c r="Q69" s="138">
        <f t="shared" si="27"/>
        <v>2</v>
      </c>
      <c r="R69" s="138">
        <f t="shared" si="24"/>
        <v>2</v>
      </c>
      <c r="S69" s="138">
        <f t="shared" si="24"/>
        <v>2</v>
      </c>
      <c r="T69" s="137">
        <f t="shared" si="28"/>
        <v>0</v>
      </c>
      <c r="U69" s="137">
        <f t="shared" si="29"/>
        <v>2</v>
      </c>
    </row>
    <row r="70" spans="1:21" ht="14.25" customHeight="1">
      <c r="A70" s="137" t="s">
        <v>602</v>
      </c>
      <c r="B70" s="138"/>
      <c r="C70" s="138"/>
      <c r="D70" s="138"/>
      <c r="E70" s="138"/>
      <c r="F70" s="138">
        <v>1</v>
      </c>
      <c r="G70" s="138">
        <v>1</v>
      </c>
      <c r="H70" s="138"/>
      <c r="I70" s="138">
        <f t="shared" si="25"/>
        <v>1</v>
      </c>
      <c r="J70" s="138"/>
      <c r="K70" s="138"/>
      <c r="L70" s="138"/>
      <c r="M70" s="138"/>
      <c r="N70" s="138">
        <f t="shared" si="23"/>
        <v>1</v>
      </c>
      <c r="O70" s="138">
        <f t="shared" si="23"/>
        <v>1</v>
      </c>
      <c r="P70" s="138">
        <f t="shared" si="26"/>
        <v>0</v>
      </c>
      <c r="Q70" s="138">
        <f t="shared" si="27"/>
        <v>1</v>
      </c>
      <c r="R70" s="138">
        <f t="shared" si="24"/>
        <v>1</v>
      </c>
      <c r="S70" s="138">
        <f t="shared" si="24"/>
        <v>1</v>
      </c>
      <c r="T70" s="137">
        <f t="shared" si="28"/>
        <v>0</v>
      </c>
      <c r="U70" s="137">
        <f t="shared" si="29"/>
        <v>1</v>
      </c>
    </row>
    <row r="71" spans="1:21" ht="14.25" customHeight="1">
      <c r="A71" s="137" t="s">
        <v>603</v>
      </c>
      <c r="B71" s="138"/>
      <c r="C71" s="138"/>
      <c r="D71" s="138"/>
      <c r="E71" s="138"/>
      <c r="F71" s="138">
        <v>3</v>
      </c>
      <c r="G71" s="138">
        <v>3</v>
      </c>
      <c r="H71" s="138"/>
      <c r="I71" s="138">
        <f t="shared" si="25"/>
        <v>3</v>
      </c>
      <c r="J71" s="138"/>
      <c r="K71" s="138"/>
      <c r="L71" s="138"/>
      <c r="M71" s="138"/>
      <c r="N71" s="138">
        <f t="shared" si="23"/>
        <v>3</v>
      </c>
      <c r="O71" s="138">
        <f t="shared" si="23"/>
        <v>3</v>
      </c>
      <c r="P71" s="138">
        <f t="shared" si="26"/>
        <v>0</v>
      </c>
      <c r="Q71" s="138">
        <f t="shared" si="27"/>
        <v>3</v>
      </c>
      <c r="R71" s="138">
        <f t="shared" si="24"/>
        <v>3</v>
      </c>
      <c r="S71" s="138">
        <f t="shared" si="24"/>
        <v>3</v>
      </c>
      <c r="T71" s="137">
        <f t="shared" si="28"/>
        <v>0</v>
      </c>
      <c r="U71" s="137">
        <f t="shared" si="29"/>
        <v>3</v>
      </c>
    </row>
    <row r="72" spans="1:21" ht="14.25" customHeight="1">
      <c r="A72" s="137" t="s">
        <v>604</v>
      </c>
      <c r="B72" s="138"/>
      <c r="C72" s="138"/>
      <c r="D72" s="138"/>
      <c r="E72" s="138"/>
      <c r="F72" s="138">
        <v>1</v>
      </c>
      <c r="G72" s="138">
        <v>1</v>
      </c>
      <c r="H72" s="138"/>
      <c r="I72" s="138">
        <f t="shared" si="25"/>
        <v>1</v>
      </c>
      <c r="J72" s="138"/>
      <c r="K72" s="138"/>
      <c r="L72" s="138"/>
      <c r="M72" s="138"/>
      <c r="N72" s="138">
        <f t="shared" si="23"/>
        <v>1</v>
      </c>
      <c r="O72" s="138">
        <f t="shared" si="23"/>
        <v>1</v>
      </c>
      <c r="P72" s="138">
        <f t="shared" si="26"/>
        <v>0</v>
      </c>
      <c r="Q72" s="138">
        <f t="shared" si="27"/>
        <v>1</v>
      </c>
      <c r="R72" s="138">
        <f t="shared" si="24"/>
        <v>1</v>
      </c>
      <c r="S72" s="138">
        <f t="shared" si="24"/>
        <v>1</v>
      </c>
      <c r="T72" s="137">
        <f t="shared" si="28"/>
        <v>0</v>
      </c>
      <c r="U72" s="137">
        <f t="shared" si="29"/>
        <v>1</v>
      </c>
    </row>
    <row r="73" spans="1:21" ht="14.25" customHeight="1">
      <c r="A73" s="137" t="s">
        <v>605</v>
      </c>
      <c r="B73" s="138"/>
      <c r="C73" s="138"/>
      <c r="D73" s="138"/>
      <c r="E73" s="138"/>
      <c r="F73" s="138">
        <v>1</v>
      </c>
      <c r="G73" s="138">
        <v>1</v>
      </c>
      <c r="H73" s="138"/>
      <c r="I73" s="138">
        <f t="shared" si="25"/>
        <v>1</v>
      </c>
      <c r="J73" s="138"/>
      <c r="K73" s="138"/>
      <c r="L73" s="138"/>
      <c r="M73" s="138"/>
      <c r="N73" s="138">
        <f t="shared" si="23"/>
        <v>1</v>
      </c>
      <c r="O73" s="138">
        <f t="shared" si="23"/>
        <v>1</v>
      </c>
      <c r="P73" s="138">
        <f t="shared" si="26"/>
        <v>0</v>
      </c>
      <c r="Q73" s="138">
        <f t="shared" si="27"/>
        <v>1</v>
      </c>
      <c r="R73" s="138">
        <f t="shared" si="24"/>
        <v>1</v>
      </c>
      <c r="S73" s="138">
        <f t="shared" si="24"/>
        <v>1</v>
      </c>
      <c r="T73" s="137">
        <f t="shared" si="28"/>
        <v>0</v>
      </c>
      <c r="U73" s="137">
        <f t="shared" si="29"/>
        <v>1</v>
      </c>
    </row>
    <row r="74" spans="1:21" ht="14.25" customHeight="1">
      <c r="A74" s="137" t="s">
        <v>606</v>
      </c>
      <c r="B74" s="138"/>
      <c r="C74" s="138"/>
      <c r="D74" s="138"/>
      <c r="E74" s="138"/>
      <c r="F74" s="138">
        <v>1</v>
      </c>
      <c r="G74" s="138">
        <v>1</v>
      </c>
      <c r="H74" s="138"/>
      <c r="I74" s="138">
        <f t="shared" si="25"/>
        <v>1</v>
      </c>
      <c r="J74" s="138"/>
      <c r="K74" s="138"/>
      <c r="L74" s="138"/>
      <c r="M74" s="138"/>
      <c r="N74" s="138">
        <f t="shared" si="23"/>
        <v>1</v>
      </c>
      <c r="O74" s="138">
        <f t="shared" si="23"/>
        <v>1</v>
      </c>
      <c r="P74" s="138">
        <f t="shared" si="26"/>
        <v>0</v>
      </c>
      <c r="Q74" s="138">
        <f t="shared" si="27"/>
        <v>1</v>
      </c>
      <c r="R74" s="138">
        <f t="shared" si="24"/>
        <v>1</v>
      </c>
      <c r="S74" s="138">
        <f t="shared" si="24"/>
        <v>1</v>
      </c>
      <c r="T74" s="137">
        <f t="shared" si="28"/>
        <v>0</v>
      </c>
      <c r="U74" s="137">
        <f t="shared" si="29"/>
        <v>1</v>
      </c>
    </row>
    <row r="75" spans="1:21" ht="14.25" customHeight="1">
      <c r="A75" s="129" t="s">
        <v>607</v>
      </c>
      <c r="B75" s="141"/>
      <c r="C75" s="138"/>
      <c r="D75" s="138"/>
      <c r="E75" s="138"/>
      <c r="F75" s="130">
        <f>SUM(F65:F74)</f>
        <v>13</v>
      </c>
      <c r="G75" s="130">
        <f>SUM(G65:G74)</f>
        <v>13</v>
      </c>
      <c r="H75" s="130">
        <f>SUM(H65:H74)</f>
        <v>0</v>
      </c>
      <c r="I75" s="130">
        <f>SUM(I65:I74)</f>
        <v>13</v>
      </c>
      <c r="J75" s="130">
        <f>SUM(J65:J73)</f>
        <v>1</v>
      </c>
      <c r="K75" s="130">
        <f>SUM(K65:K73)</f>
        <v>1</v>
      </c>
      <c r="L75" s="130">
        <f>SUM(L65:L73)</f>
        <v>0</v>
      </c>
      <c r="M75" s="130">
        <f>SUM(M65:M73)</f>
        <v>1</v>
      </c>
      <c r="N75" s="130">
        <f t="shared" si="23"/>
        <v>14</v>
      </c>
      <c r="O75" s="130">
        <f t="shared" si="23"/>
        <v>14</v>
      </c>
      <c r="P75" s="130">
        <f>SUM(P65:P74)</f>
        <v>0</v>
      </c>
      <c r="Q75" s="130">
        <f t="shared" si="27"/>
        <v>14</v>
      </c>
      <c r="R75" s="130">
        <f t="shared" si="24"/>
        <v>13.5</v>
      </c>
      <c r="S75" s="130">
        <f t="shared" si="24"/>
        <v>13.5</v>
      </c>
      <c r="T75" s="129">
        <f>SUM(T65:T74)</f>
        <v>0</v>
      </c>
      <c r="U75" s="129">
        <f>SUM(U65:U74)</f>
        <v>13.5</v>
      </c>
    </row>
    <row r="76" spans="1:18" ht="12">
      <c r="A76" s="131"/>
      <c r="B76" s="132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7"/>
      <c r="O76" s="147"/>
      <c r="P76" s="147"/>
      <c r="Q76" s="147"/>
      <c r="R76" s="147"/>
    </row>
    <row r="77" spans="1:21" ht="14.25" customHeight="1">
      <c r="A77" s="129" t="s">
        <v>608</v>
      </c>
      <c r="B77" s="130">
        <f aca="true" t="shared" si="30" ref="B77:R77">B23+B30+B38+B43+B62+B75</f>
        <v>0</v>
      </c>
      <c r="C77" s="130">
        <f t="shared" si="30"/>
        <v>6</v>
      </c>
      <c r="D77" s="130">
        <f t="shared" si="30"/>
        <v>0</v>
      </c>
      <c r="E77" s="130">
        <f t="shared" si="30"/>
        <v>0</v>
      </c>
      <c r="F77" s="130">
        <f t="shared" si="30"/>
        <v>257</v>
      </c>
      <c r="G77" s="130">
        <f t="shared" si="30"/>
        <v>245</v>
      </c>
      <c r="H77" s="130">
        <f t="shared" si="30"/>
        <v>2</v>
      </c>
      <c r="I77" s="130">
        <f t="shared" si="30"/>
        <v>247</v>
      </c>
      <c r="J77" s="130">
        <f t="shared" si="30"/>
        <v>3</v>
      </c>
      <c r="K77" s="130">
        <f t="shared" si="30"/>
        <v>5</v>
      </c>
      <c r="L77" s="130">
        <f t="shared" si="30"/>
        <v>0</v>
      </c>
      <c r="M77" s="130">
        <f t="shared" si="30"/>
        <v>5</v>
      </c>
      <c r="N77" s="130">
        <f t="shared" si="30"/>
        <v>260</v>
      </c>
      <c r="O77" s="130">
        <f>O23+O30+O38+O43+O62+O75</f>
        <v>256</v>
      </c>
      <c r="P77" s="130">
        <f>P23+P30+P38+P43+P62+P75</f>
        <v>2</v>
      </c>
      <c r="Q77" s="130">
        <f>Q23+Q30+Q38+Q43+Q62+Q75</f>
        <v>258</v>
      </c>
      <c r="R77" s="130">
        <f t="shared" si="30"/>
        <v>258.5</v>
      </c>
      <c r="S77" s="130">
        <f>S23+S30+S38+S43+S62+S75</f>
        <v>253.5</v>
      </c>
      <c r="T77" s="130">
        <f>T23+T30+T38+T43+T62+T75</f>
        <v>2</v>
      </c>
      <c r="U77" s="130">
        <f>U23+U30+U38+U43+U62+U75</f>
        <v>255.5</v>
      </c>
    </row>
    <row r="78" spans="1:18" ht="12">
      <c r="A78" s="134"/>
      <c r="B78" s="135"/>
      <c r="C78" s="135"/>
      <c r="D78" s="136"/>
      <c r="E78" s="136"/>
      <c r="F78" s="135"/>
      <c r="G78" s="135"/>
      <c r="H78" s="135"/>
      <c r="I78" s="135"/>
      <c r="J78" s="135"/>
      <c r="K78" s="135"/>
      <c r="L78" s="135"/>
      <c r="M78" s="135"/>
      <c r="N78" s="147"/>
      <c r="O78" s="147"/>
      <c r="P78" s="147"/>
      <c r="Q78" s="147"/>
      <c r="R78" s="147"/>
    </row>
    <row r="79" spans="1:21" ht="14.25" customHeight="1">
      <c r="A79" s="129" t="s">
        <v>308</v>
      </c>
      <c r="B79" s="130">
        <f>B11+B77</f>
        <v>5</v>
      </c>
      <c r="C79" s="130">
        <f aca="true" t="shared" si="31" ref="C79:U79">C11+C77</f>
        <v>11</v>
      </c>
      <c r="D79" s="130">
        <f t="shared" si="31"/>
        <v>48</v>
      </c>
      <c r="E79" s="130">
        <f t="shared" si="31"/>
        <v>48</v>
      </c>
      <c r="F79" s="130">
        <f t="shared" si="31"/>
        <v>257</v>
      </c>
      <c r="G79" s="130">
        <f t="shared" si="31"/>
        <v>245</v>
      </c>
      <c r="H79" s="130">
        <f t="shared" si="31"/>
        <v>2</v>
      </c>
      <c r="I79" s="130">
        <f t="shared" si="31"/>
        <v>247</v>
      </c>
      <c r="J79" s="130">
        <f t="shared" si="31"/>
        <v>4</v>
      </c>
      <c r="K79" s="130">
        <f t="shared" si="31"/>
        <v>6</v>
      </c>
      <c r="L79" s="130">
        <f t="shared" si="31"/>
        <v>0</v>
      </c>
      <c r="M79" s="130">
        <f t="shared" si="31"/>
        <v>6</v>
      </c>
      <c r="N79" s="130">
        <f t="shared" si="31"/>
        <v>314</v>
      </c>
      <c r="O79" s="130">
        <f t="shared" si="31"/>
        <v>310</v>
      </c>
      <c r="P79" s="130">
        <f t="shared" si="31"/>
        <v>2</v>
      </c>
      <c r="Q79" s="130">
        <f t="shared" si="31"/>
        <v>312</v>
      </c>
      <c r="R79" s="130">
        <f t="shared" si="31"/>
        <v>312</v>
      </c>
      <c r="S79" s="130">
        <f t="shared" si="31"/>
        <v>307</v>
      </c>
      <c r="T79" s="130">
        <f t="shared" si="31"/>
        <v>2</v>
      </c>
      <c r="U79" s="130">
        <f t="shared" si="31"/>
        <v>309</v>
      </c>
    </row>
    <row r="80" spans="1:18" ht="12">
      <c r="A80" s="148"/>
      <c r="B80" s="148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</row>
  </sheetData>
  <mergeCells count="32">
    <mergeCell ref="N48:O48"/>
    <mergeCell ref="R48:S48"/>
    <mergeCell ref="N46:Q47"/>
    <mergeCell ref="R46:U47"/>
    <mergeCell ref="F47:I47"/>
    <mergeCell ref="J47:M47"/>
    <mergeCell ref="A46:A49"/>
    <mergeCell ref="B46:C47"/>
    <mergeCell ref="D46:E47"/>
    <mergeCell ref="F46:M46"/>
    <mergeCell ref="B48:C48"/>
    <mergeCell ref="D48:E48"/>
    <mergeCell ref="F48:G48"/>
    <mergeCell ref="J48:K48"/>
    <mergeCell ref="N8:O8"/>
    <mergeCell ref="R8:S8"/>
    <mergeCell ref="N6:Q7"/>
    <mergeCell ref="R6:U7"/>
    <mergeCell ref="F7:I7"/>
    <mergeCell ref="J7:M7"/>
    <mergeCell ref="A6:A9"/>
    <mergeCell ref="B6:C7"/>
    <mergeCell ref="D6:E7"/>
    <mergeCell ref="F6:M6"/>
    <mergeCell ref="B8:C8"/>
    <mergeCell ref="D8:E8"/>
    <mergeCell ref="F8:G8"/>
    <mergeCell ref="J8:K8"/>
    <mergeCell ref="F1:U1"/>
    <mergeCell ref="A2:U2"/>
    <mergeCell ref="A3:U3"/>
    <mergeCell ref="A4:U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AC19"/>
  <sheetViews>
    <sheetView workbookViewId="0" topLeftCell="A7">
      <selection activeCell="K7" sqref="K7:M8"/>
    </sheetView>
  </sheetViews>
  <sheetFormatPr defaultColWidth="9.140625" defaultRowHeight="12.75"/>
  <cols>
    <col min="1" max="1" width="27.421875" style="38" bestFit="1" customWidth="1"/>
    <col min="2" max="2" width="8.00390625" style="38" customWidth="1"/>
    <col min="3" max="3" width="5.421875" style="38" customWidth="1"/>
    <col min="4" max="4" width="8.00390625" style="38" customWidth="1"/>
    <col min="5" max="5" width="7.57421875" style="38" customWidth="1"/>
    <col min="6" max="6" width="5.140625" style="38" customWidth="1"/>
    <col min="7" max="7" width="7.00390625" style="38" customWidth="1"/>
    <col min="8" max="10" width="5.421875" style="38" customWidth="1"/>
    <col min="11" max="11" width="8.140625" style="38" customWidth="1"/>
    <col min="12" max="12" width="6.140625" style="38" bestFit="1" customWidth="1"/>
    <col min="13" max="13" width="8.00390625" style="38" customWidth="1"/>
    <col min="14" max="14" width="7.421875" style="38" customWidth="1"/>
    <col min="15" max="15" width="5.00390625" style="38" customWidth="1"/>
    <col min="16" max="16" width="7.28125" style="38" customWidth="1"/>
    <col min="17" max="17" width="7.28125" style="38" bestFit="1" customWidth="1"/>
    <col min="18" max="18" width="4.57421875" style="38" customWidth="1"/>
    <col min="19" max="19" width="7.28125" style="38" bestFit="1" customWidth="1"/>
    <col min="20" max="20" width="6.140625" style="38" bestFit="1" customWidth="1"/>
    <col min="21" max="21" width="6.421875" style="38" bestFit="1" customWidth="1"/>
    <col min="22" max="22" width="7.00390625" style="38" bestFit="1" customWidth="1"/>
    <col min="23" max="23" width="7.28125" style="38" customWidth="1"/>
    <col min="24" max="24" width="4.421875" style="38" customWidth="1"/>
    <col min="25" max="25" width="7.28125" style="38" customWidth="1"/>
    <col min="26" max="26" width="7.28125" style="38" bestFit="1" customWidth="1"/>
    <col min="27" max="27" width="6.421875" style="38" bestFit="1" customWidth="1"/>
    <col min="28" max="28" width="8.57421875" style="38" customWidth="1"/>
    <col min="29" max="29" width="12.7109375" style="38" customWidth="1"/>
    <col min="30" max="16384" width="10.28125" style="38" customWidth="1"/>
  </cols>
  <sheetData>
    <row r="1" spans="23:28" ht="15.75">
      <c r="W1" s="159" t="s">
        <v>491</v>
      </c>
      <c r="X1" s="159"/>
      <c r="Y1" s="159"/>
      <c r="Z1" s="159"/>
      <c r="AA1" s="159"/>
      <c r="AB1" s="159"/>
    </row>
    <row r="2" spans="1:28" ht="15.75">
      <c r="A2" s="161" t="s">
        <v>198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</row>
    <row r="3" spans="1:28" s="40" customFormat="1" ht="15.75">
      <c r="A3" s="161" t="s">
        <v>241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</row>
    <row r="4" spans="1:28" s="40" customFormat="1" ht="15.75">
      <c r="A4" s="161" t="s">
        <v>10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</row>
    <row r="5" spans="1:29" s="41" customFormat="1" ht="15.75">
      <c r="A5" s="161" t="s">
        <v>110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39"/>
    </row>
    <row r="6" spans="1:22" ht="15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8" s="43" customFormat="1" ht="38.25" customHeight="1">
      <c r="A7" s="160" t="s">
        <v>111</v>
      </c>
      <c r="B7" s="162" t="s">
        <v>107</v>
      </c>
      <c r="C7" s="163"/>
      <c r="D7" s="164"/>
      <c r="E7" s="162" t="s">
        <v>122</v>
      </c>
      <c r="F7" s="163"/>
      <c r="G7" s="164"/>
      <c r="H7" s="162" t="s">
        <v>102</v>
      </c>
      <c r="I7" s="163"/>
      <c r="J7" s="164"/>
      <c r="K7" s="162" t="s">
        <v>348</v>
      </c>
      <c r="L7" s="168"/>
      <c r="M7" s="169"/>
      <c r="N7" s="162" t="s">
        <v>18</v>
      </c>
      <c r="O7" s="163"/>
      <c r="P7" s="164"/>
      <c r="Q7" s="153" t="s">
        <v>237</v>
      </c>
      <c r="R7" s="154"/>
      <c r="S7" s="154"/>
      <c r="T7" s="154"/>
      <c r="U7" s="154"/>
      <c r="V7" s="155"/>
      <c r="W7" s="162" t="s">
        <v>108</v>
      </c>
      <c r="X7" s="163"/>
      <c r="Y7" s="164"/>
      <c r="Z7" s="160" t="s">
        <v>200</v>
      </c>
      <c r="AA7" s="160"/>
      <c r="AB7" s="160"/>
    </row>
    <row r="8" spans="1:28" s="43" customFormat="1" ht="38.25" customHeight="1">
      <c r="A8" s="160"/>
      <c r="B8" s="156"/>
      <c r="C8" s="151"/>
      <c r="D8" s="167"/>
      <c r="E8" s="156"/>
      <c r="F8" s="151"/>
      <c r="G8" s="167"/>
      <c r="H8" s="156"/>
      <c r="I8" s="151"/>
      <c r="J8" s="167"/>
      <c r="K8" s="170"/>
      <c r="L8" s="171"/>
      <c r="M8" s="172"/>
      <c r="N8" s="165"/>
      <c r="O8" s="166"/>
      <c r="P8" s="152"/>
      <c r="Q8" s="153" t="s">
        <v>6</v>
      </c>
      <c r="R8" s="154"/>
      <c r="S8" s="155"/>
      <c r="T8" s="153" t="s">
        <v>220</v>
      </c>
      <c r="U8" s="154"/>
      <c r="V8" s="155"/>
      <c r="W8" s="156"/>
      <c r="X8" s="151"/>
      <c r="Y8" s="167"/>
      <c r="Z8" s="160"/>
      <c r="AA8" s="160"/>
      <c r="AB8" s="160"/>
    </row>
    <row r="9" spans="1:28" s="43" customFormat="1" ht="63.75">
      <c r="A9" s="160"/>
      <c r="B9" s="66" t="s">
        <v>536</v>
      </c>
      <c r="C9" s="66" t="s">
        <v>19</v>
      </c>
      <c r="D9" s="66" t="s">
        <v>537</v>
      </c>
      <c r="E9" s="66" t="s">
        <v>536</v>
      </c>
      <c r="F9" s="66" t="s">
        <v>19</v>
      </c>
      <c r="G9" s="66" t="s">
        <v>537</v>
      </c>
      <c r="H9" s="66" t="s">
        <v>534</v>
      </c>
      <c r="I9" s="66" t="s">
        <v>19</v>
      </c>
      <c r="J9" s="66" t="s">
        <v>613</v>
      </c>
      <c r="K9" s="66" t="s">
        <v>536</v>
      </c>
      <c r="L9" s="66" t="s">
        <v>19</v>
      </c>
      <c r="M9" s="66" t="s">
        <v>538</v>
      </c>
      <c r="N9" s="66" t="s">
        <v>536</v>
      </c>
      <c r="O9" s="66" t="s">
        <v>19</v>
      </c>
      <c r="P9" s="66" t="s">
        <v>537</v>
      </c>
      <c r="Q9" s="66" t="s">
        <v>536</v>
      </c>
      <c r="R9" s="66" t="s">
        <v>19</v>
      </c>
      <c r="S9" s="66" t="s">
        <v>537</v>
      </c>
      <c r="T9" s="66" t="s">
        <v>536</v>
      </c>
      <c r="U9" s="66" t="s">
        <v>19</v>
      </c>
      <c r="V9" s="66" t="s">
        <v>537</v>
      </c>
      <c r="W9" s="66" t="s">
        <v>536</v>
      </c>
      <c r="X9" s="66" t="s">
        <v>19</v>
      </c>
      <c r="Y9" s="66" t="s">
        <v>537</v>
      </c>
      <c r="Z9" s="66" t="s">
        <v>536</v>
      </c>
      <c r="AA9" s="66" t="s">
        <v>19</v>
      </c>
      <c r="AB9" s="66" t="s">
        <v>538</v>
      </c>
    </row>
    <row r="10" spans="1:26" s="43" customFormat="1" ht="16.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8" ht="24.75" customHeight="1">
      <c r="A11" s="94" t="s">
        <v>103</v>
      </c>
      <c r="B11" s="95">
        <v>26670</v>
      </c>
      <c r="C11" s="95"/>
      <c r="D11" s="95">
        <f>SUM(B11:C11)</f>
        <v>26670</v>
      </c>
      <c r="E11" s="95">
        <v>1300</v>
      </c>
      <c r="F11" s="95"/>
      <c r="G11" s="95">
        <f>SUM(E11:F11)</f>
        <v>1300</v>
      </c>
      <c r="H11" s="95">
        <v>300</v>
      </c>
      <c r="I11" s="95"/>
      <c r="J11" s="95">
        <f>SUM(H11:I11)</f>
        <v>300</v>
      </c>
      <c r="K11" s="95">
        <v>20629</v>
      </c>
      <c r="L11" s="95"/>
      <c r="M11" s="95">
        <f>SUM(K11:L11)</f>
        <v>20629</v>
      </c>
      <c r="N11" s="95">
        <v>0</v>
      </c>
      <c r="O11" s="95"/>
      <c r="P11" s="95">
        <f>SUM(N11:O11)</f>
        <v>0</v>
      </c>
      <c r="Q11" s="95">
        <v>7784</v>
      </c>
      <c r="R11" s="95"/>
      <c r="S11" s="95">
        <f>SUM(Q11:R11)</f>
        <v>7784</v>
      </c>
      <c r="T11" s="95">
        <v>6235</v>
      </c>
      <c r="U11" s="95">
        <v>-123</v>
      </c>
      <c r="V11" s="95">
        <f>SUM(T11:U11)</f>
        <v>6112</v>
      </c>
      <c r="W11" s="95">
        <v>3686</v>
      </c>
      <c r="X11" s="95"/>
      <c r="Y11" s="95">
        <f>SUM(W11:X11)</f>
        <v>3686</v>
      </c>
      <c r="Z11" s="95">
        <f>B11+E11+H11+K11+N11+Q11+T11+W11</f>
        <v>66604</v>
      </c>
      <c r="AA11" s="95">
        <f>C11+F11+I11+L11+O11+R11+U11+X11</f>
        <v>-123</v>
      </c>
      <c r="AB11" s="95">
        <f>D11+G11+J11+M11+P11+S11+V11+Y11</f>
        <v>66481</v>
      </c>
    </row>
    <row r="12" spans="1:28" ht="24.75" customHeight="1">
      <c r="A12" s="45" t="s">
        <v>104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5">
        <f aca="true" t="shared" si="0" ref="Z12:Z17">SUM(B12:V12)</f>
        <v>0</v>
      </c>
      <c r="AA12" s="98"/>
      <c r="AB12" s="96">
        <f aca="true" t="shared" si="1" ref="AB12:AB19">SUM(Z12:AA12)</f>
        <v>0</v>
      </c>
    </row>
    <row r="13" spans="1:28" ht="24.75" customHeight="1">
      <c r="A13" s="45" t="s">
        <v>105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5">
        <f t="shared" si="0"/>
        <v>0</v>
      </c>
      <c r="AA13" s="98"/>
      <c r="AB13" s="96">
        <f t="shared" si="1"/>
        <v>0</v>
      </c>
    </row>
    <row r="14" spans="1:28" ht="24.75" customHeight="1">
      <c r="A14" s="45" t="s">
        <v>431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5">
        <f t="shared" si="0"/>
        <v>0</v>
      </c>
      <c r="AA14" s="98"/>
      <c r="AB14" s="96">
        <f t="shared" si="1"/>
        <v>0</v>
      </c>
    </row>
    <row r="15" spans="1:28" ht="24.75" customHeight="1">
      <c r="A15" s="45" t="s">
        <v>106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5">
        <f t="shared" si="0"/>
        <v>0</v>
      </c>
      <c r="AA15" s="98"/>
      <c r="AB15" s="96">
        <f t="shared" si="1"/>
        <v>0</v>
      </c>
    </row>
    <row r="16" spans="1:28" ht="24.75" customHeight="1">
      <c r="A16" s="45" t="s">
        <v>412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5">
        <f t="shared" si="0"/>
        <v>0</v>
      </c>
      <c r="AA16" s="98"/>
      <c r="AB16" s="96">
        <f t="shared" si="1"/>
        <v>0</v>
      </c>
    </row>
    <row r="17" spans="1:28" ht="24.75" customHeight="1">
      <c r="A17" s="45" t="s">
        <v>413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5">
        <f t="shared" si="0"/>
        <v>0</v>
      </c>
      <c r="AA17" s="98"/>
      <c r="AB17" s="96">
        <f t="shared" si="1"/>
        <v>0</v>
      </c>
    </row>
    <row r="18" spans="1:28" s="41" customFormat="1" ht="30">
      <c r="A18" s="120" t="s">
        <v>433</v>
      </c>
      <c r="B18" s="99">
        <f>SUM(B12:B17)</f>
        <v>0</v>
      </c>
      <c r="C18" s="99">
        <f>SUM(C12:C17)</f>
        <v>0</v>
      </c>
      <c r="D18" s="99">
        <f>SUM(D12:D17)</f>
        <v>0</v>
      </c>
      <c r="E18" s="99">
        <f aca="true" t="shared" si="2" ref="E18:AB18">SUM(E12:E17)</f>
        <v>0</v>
      </c>
      <c r="F18" s="99">
        <f aca="true" t="shared" si="3" ref="F18:N18">SUM(F12:F17)</f>
        <v>0</v>
      </c>
      <c r="G18" s="99">
        <f t="shared" si="3"/>
        <v>0</v>
      </c>
      <c r="H18" s="99">
        <f t="shared" si="3"/>
        <v>0</v>
      </c>
      <c r="I18" s="99">
        <f t="shared" si="3"/>
        <v>0</v>
      </c>
      <c r="J18" s="99">
        <f t="shared" si="3"/>
        <v>0</v>
      </c>
      <c r="K18" s="99">
        <f t="shared" si="3"/>
        <v>0</v>
      </c>
      <c r="L18" s="99">
        <f t="shared" si="3"/>
        <v>0</v>
      </c>
      <c r="M18" s="99">
        <f t="shared" si="3"/>
        <v>0</v>
      </c>
      <c r="N18" s="99">
        <f t="shared" si="3"/>
        <v>0</v>
      </c>
      <c r="O18" s="99">
        <f t="shared" si="2"/>
        <v>0</v>
      </c>
      <c r="P18" s="99">
        <f t="shared" si="2"/>
        <v>0</v>
      </c>
      <c r="Q18" s="99">
        <f t="shared" si="2"/>
        <v>0</v>
      </c>
      <c r="R18" s="99">
        <f t="shared" si="2"/>
        <v>0</v>
      </c>
      <c r="S18" s="99">
        <f t="shared" si="2"/>
        <v>0</v>
      </c>
      <c r="T18" s="99">
        <f t="shared" si="2"/>
        <v>0</v>
      </c>
      <c r="U18" s="99">
        <f t="shared" si="2"/>
        <v>0</v>
      </c>
      <c r="V18" s="99">
        <f t="shared" si="2"/>
        <v>0</v>
      </c>
      <c r="W18" s="99">
        <f t="shared" si="2"/>
        <v>0</v>
      </c>
      <c r="X18" s="99">
        <f>SUM(X12:X17)</f>
        <v>0</v>
      </c>
      <c r="Y18" s="99">
        <f>SUM(Y12:Y17)</f>
        <v>0</v>
      </c>
      <c r="Z18" s="99">
        <f t="shared" si="2"/>
        <v>0</v>
      </c>
      <c r="AA18" s="99">
        <f t="shared" si="2"/>
        <v>0</v>
      </c>
      <c r="AB18" s="99">
        <f t="shared" si="2"/>
        <v>0</v>
      </c>
    </row>
    <row r="19" spans="1:28" ht="24.75" customHeight="1">
      <c r="A19" s="94" t="s">
        <v>308</v>
      </c>
      <c r="B19" s="95">
        <f aca="true" t="shared" si="4" ref="B19:AA19">B11+B18</f>
        <v>26670</v>
      </c>
      <c r="C19" s="95">
        <f>C11+C18</f>
        <v>0</v>
      </c>
      <c r="D19" s="95">
        <f>D11+D18</f>
        <v>26670</v>
      </c>
      <c r="E19" s="95">
        <f t="shared" si="4"/>
        <v>1300</v>
      </c>
      <c r="F19" s="95">
        <f aca="true" t="shared" si="5" ref="F19:M19">F11+F18</f>
        <v>0</v>
      </c>
      <c r="G19" s="95">
        <f t="shared" si="5"/>
        <v>1300</v>
      </c>
      <c r="H19" s="95">
        <f t="shared" si="5"/>
        <v>300</v>
      </c>
      <c r="I19" s="95">
        <f t="shared" si="5"/>
        <v>0</v>
      </c>
      <c r="J19" s="95">
        <f t="shared" si="5"/>
        <v>300</v>
      </c>
      <c r="K19" s="95">
        <f t="shared" si="5"/>
        <v>20629</v>
      </c>
      <c r="L19" s="95">
        <f t="shared" si="5"/>
        <v>0</v>
      </c>
      <c r="M19" s="95">
        <f t="shared" si="5"/>
        <v>20629</v>
      </c>
      <c r="N19" s="95">
        <f t="shared" si="4"/>
        <v>0</v>
      </c>
      <c r="O19" s="95">
        <f t="shared" si="4"/>
        <v>0</v>
      </c>
      <c r="P19" s="95">
        <f t="shared" si="4"/>
        <v>0</v>
      </c>
      <c r="Q19" s="95">
        <f t="shared" si="4"/>
        <v>7784</v>
      </c>
      <c r="R19" s="95">
        <f t="shared" si="4"/>
        <v>0</v>
      </c>
      <c r="S19" s="95">
        <f t="shared" si="4"/>
        <v>7784</v>
      </c>
      <c r="T19" s="95">
        <f t="shared" si="4"/>
        <v>6235</v>
      </c>
      <c r="U19" s="95">
        <f t="shared" si="4"/>
        <v>-123</v>
      </c>
      <c r="V19" s="95">
        <f t="shared" si="4"/>
        <v>6112</v>
      </c>
      <c r="W19" s="95">
        <f t="shared" si="4"/>
        <v>3686</v>
      </c>
      <c r="X19" s="95">
        <f>X11+X18</f>
        <v>0</v>
      </c>
      <c r="Y19" s="95">
        <f>Y11+Y18</f>
        <v>3686</v>
      </c>
      <c r="Z19" s="95">
        <f t="shared" si="4"/>
        <v>66604</v>
      </c>
      <c r="AA19" s="95">
        <f t="shared" si="4"/>
        <v>-123</v>
      </c>
      <c r="AB19" s="96">
        <f t="shared" si="1"/>
        <v>66481</v>
      </c>
    </row>
  </sheetData>
  <mergeCells count="16">
    <mergeCell ref="W7:Y8"/>
    <mergeCell ref="T8:V8"/>
    <mergeCell ref="K7:M8"/>
    <mergeCell ref="B7:D8"/>
    <mergeCell ref="E7:G8"/>
    <mergeCell ref="H7:J8"/>
    <mergeCell ref="W1:AB1"/>
    <mergeCell ref="A7:A9"/>
    <mergeCell ref="Z7:AB8"/>
    <mergeCell ref="A2:AB2"/>
    <mergeCell ref="A3:AB3"/>
    <mergeCell ref="A4:AB4"/>
    <mergeCell ref="A5:AB5"/>
    <mergeCell ref="N7:P8"/>
    <mergeCell ref="Q8:S8"/>
    <mergeCell ref="Q7:V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</sheetPr>
  <dimension ref="A1:D161"/>
  <sheetViews>
    <sheetView workbookViewId="0" topLeftCell="A73">
      <selection activeCell="C76" sqref="C76"/>
    </sheetView>
  </sheetViews>
  <sheetFormatPr defaultColWidth="9.140625" defaultRowHeight="14.25" customHeight="1"/>
  <cols>
    <col min="1" max="1" width="62.421875" style="1" bestFit="1" customWidth="1"/>
    <col min="2" max="2" width="9.57421875" style="1" customWidth="1"/>
    <col min="3" max="16384" width="9.140625" style="1" customWidth="1"/>
  </cols>
  <sheetData>
    <row r="1" ht="14.25" customHeight="1">
      <c r="B1" s="100" t="s">
        <v>3</v>
      </c>
    </row>
    <row r="2" spans="1:4" ht="14.25" customHeight="1">
      <c r="A2" s="173" t="s">
        <v>198</v>
      </c>
      <c r="B2" s="173"/>
      <c r="C2" s="173"/>
      <c r="D2" s="173"/>
    </row>
    <row r="3" spans="1:4" s="7" customFormat="1" ht="14.25" customHeight="1">
      <c r="A3" s="173" t="s">
        <v>241</v>
      </c>
      <c r="B3" s="173"/>
      <c r="C3" s="173"/>
      <c r="D3" s="173"/>
    </row>
    <row r="4" spans="1:4" s="7" customFormat="1" ht="14.25" customHeight="1">
      <c r="A4" s="173" t="s">
        <v>11</v>
      </c>
      <c r="B4" s="173"/>
      <c r="C4" s="173"/>
      <c r="D4" s="173"/>
    </row>
    <row r="5" spans="1:4" ht="14.25" customHeight="1">
      <c r="A5" s="173" t="s">
        <v>110</v>
      </c>
      <c r="B5" s="173"/>
      <c r="C5" s="173"/>
      <c r="D5" s="173"/>
    </row>
    <row r="6" spans="1:2" ht="8.25" customHeight="1">
      <c r="A6" s="3"/>
      <c r="B6" s="3"/>
    </row>
    <row r="7" spans="1:4" s="10" customFormat="1" ht="36.75" customHeight="1">
      <c r="A7" s="5" t="s">
        <v>111</v>
      </c>
      <c r="B7" s="6" t="s">
        <v>534</v>
      </c>
      <c r="C7" s="6" t="s">
        <v>19</v>
      </c>
      <c r="D7" s="6" t="s">
        <v>537</v>
      </c>
    </row>
    <row r="8" spans="1:2" s="10" customFormat="1" ht="8.25" customHeight="1">
      <c r="A8" s="22"/>
      <c r="B8" s="13"/>
    </row>
    <row r="9" s="10" customFormat="1" ht="14.25" customHeight="1">
      <c r="A9" s="35" t="s">
        <v>282</v>
      </c>
    </row>
    <row r="10" s="10" customFormat="1" ht="10.5" customHeight="1">
      <c r="A10" s="35"/>
    </row>
    <row r="11" s="10" customFormat="1" ht="14.25" customHeight="1">
      <c r="A11" s="20" t="s">
        <v>283</v>
      </c>
    </row>
    <row r="12" s="10" customFormat="1" ht="14.25" customHeight="1">
      <c r="A12" s="37" t="s">
        <v>284</v>
      </c>
    </row>
    <row r="13" spans="1:2" s="10" customFormat="1" ht="14.25" customHeight="1">
      <c r="A13" s="14" t="s">
        <v>285</v>
      </c>
      <c r="B13" s="8"/>
    </row>
    <row r="14" spans="1:4" s="10" customFormat="1" ht="14.25" customHeight="1">
      <c r="A14" s="1" t="s">
        <v>286</v>
      </c>
      <c r="B14" s="8">
        <v>0</v>
      </c>
      <c r="C14" s="8"/>
      <c r="D14" s="8">
        <f>SUM(B14:C14)</f>
        <v>0</v>
      </c>
    </row>
    <row r="15" spans="1:4" s="10" customFormat="1" ht="14.25" customHeight="1">
      <c r="A15" s="1" t="s">
        <v>292</v>
      </c>
      <c r="B15" s="8">
        <v>26670</v>
      </c>
      <c r="C15" s="8"/>
      <c r="D15" s="8">
        <f>SUM(B15:C15)</f>
        <v>26670</v>
      </c>
    </row>
    <row r="16" spans="1:4" s="10" customFormat="1" ht="14.25" customHeight="1">
      <c r="A16" s="1" t="s">
        <v>236</v>
      </c>
      <c r="B16" s="8"/>
      <c r="C16" s="8"/>
      <c r="D16" s="8"/>
    </row>
    <row r="17" spans="1:4" s="10" customFormat="1" ht="14.25" customHeight="1">
      <c r="A17" s="7" t="s">
        <v>299</v>
      </c>
      <c r="B17" s="9">
        <f>SUM(B13:B16)</f>
        <v>26670</v>
      </c>
      <c r="C17" s="9">
        <f>SUM(C13:C16)</f>
        <v>0</v>
      </c>
      <c r="D17" s="9">
        <f>SUM(D13:D16)</f>
        <v>26670</v>
      </c>
    </row>
    <row r="18" spans="2:4" s="10" customFormat="1" ht="14.25" customHeight="1">
      <c r="B18" s="36"/>
      <c r="C18" s="36"/>
      <c r="D18" s="8"/>
    </row>
    <row r="19" spans="1:4" s="10" customFormat="1" ht="14.25" customHeight="1">
      <c r="A19" s="17" t="s">
        <v>122</v>
      </c>
      <c r="B19" s="36"/>
      <c r="C19" s="36"/>
      <c r="D19" s="8"/>
    </row>
    <row r="20" spans="1:4" ht="14.25" customHeight="1">
      <c r="A20" s="1" t="s">
        <v>287</v>
      </c>
      <c r="B20" s="8">
        <v>1300</v>
      </c>
      <c r="C20" s="8"/>
      <c r="D20" s="8">
        <f>SUM(B20:C20)</f>
        <v>1300</v>
      </c>
    </row>
    <row r="21" spans="1:4" s="10" customFormat="1" ht="14.25" customHeight="1">
      <c r="A21" s="7" t="s">
        <v>288</v>
      </c>
      <c r="B21" s="9">
        <f>SUM(B20:B20)</f>
        <v>1300</v>
      </c>
      <c r="C21" s="9">
        <f>SUM(C20:C20)</f>
        <v>0</v>
      </c>
      <c r="D21" s="9">
        <f>SUM(D20:D20)</f>
        <v>1300</v>
      </c>
    </row>
    <row r="22" spans="2:4" s="10" customFormat="1" ht="14.25" customHeight="1">
      <c r="B22" s="36"/>
      <c r="C22" s="36"/>
      <c r="D22" s="8"/>
    </row>
    <row r="23" spans="1:4" ht="14.25" customHeight="1">
      <c r="A23" s="17" t="s">
        <v>289</v>
      </c>
      <c r="B23" s="8"/>
      <c r="C23" s="8"/>
      <c r="D23" s="8"/>
    </row>
    <row r="24" spans="1:4" ht="14.25" customHeight="1">
      <c r="A24" s="1" t="s">
        <v>290</v>
      </c>
      <c r="B24" s="8">
        <v>300</v>
      </c>
      <c r="C24" s="8"/>
      <c r="D24" s="8">
        <f>SUM(B24:C24)</f>
        <v>300</v>
      </c>
    </row>
    <row r="25" spans="1:4" ht="14.25" customHeight="1">
      <c r="A25" s="7" t="s">
        <v>291</v>
      </c>
      <c r="B25" s="9">
        <f>SUM(B24:B24)</f>
        <v>300</v>
      </c>
      <c r="C25" s="9">
        <f>SUM(C24:C24)</f>
        <v>0</v>
      </c>
      <c r="D25" s="9">
        <f>SUM(D24:D24)</f>
        <v>300</v>
      </c>
    </row>
    <row r="26" spans="1:4" ht="14.25" customHeight="1">
      <c r="A26" s="7"/>
      <c r="B26" s="9"/>
      <c r="C26" s="9"/>
      <c r="D26" s="9"/>
    </row>
    <row r="27" spans="1:4" ht="14.25" customHeight="1">
      <c r="A27" s="17" t="s">
        <v>349</v>
      </c>
      <c r="B27" s="9"/>
      <c r="C27" s="9"/>
      <c r="D27" s="9"/>
    </row>
    <row r="28" spans="1:4" ht="14.25" customHeight="1">
      <c r="A28" s="1" t="s">
        <v>75</v>
      </c>
      <c r="B28" s="8">
        <v>6699</v>
      </c>
      <c r="C28" s="8"/>
      <c r="D28" s="8">
        <f>SUM(B28:C28)</f>
        <v>6699</v>
      </c>
    </row>
    <row r="29" spans="1:4" ht="14.25" customHeight="1">
      <c r="A29" s="1" t="s">
        <v>415</v>
      </c>
      <c r="B29" s="8">
        <v>11000</v>
      </c>
      <c r="C29" s="8"/>
      <c r="D29" s="8">
        <f>SUM(B29:C29)</f>
        <v>11000</v>
      </c>
    </row>
    <row r="30" spans="1:4" ht="14.25" customHeight="1">
      <c r="A30" s="1" t="s">
        <v>416</v>
      </c>
      <c r="B30" s="8">
        <v>580</v>
      </c>
      <c r="C30" s="8"/>
      <c r="D30" s="8">
        <f>SUM(B30:C30)</f>
        <v>580</v>
      </c>
    </row>
    <row r="31" spans="1:4" ht="14.25" customHeight="1">
      <c r="A31" s="1" t="s">
        <v>492</v>
      </c>
      <c r="B31" s="8">
        <v>2350</v>
      </c>
      <c r="C31" s="8"/>
      <c r="D31" s="8">
        <f>SUM(B31:C31)</f>
        <v>2350</v>
      </c>
    </row>
    <row r="32" spans="1:4" ht="14.25" customHeight="1">
      <c r="A32" s="7" t="s">
        <v>350</v>
      </c>
      <c r="B32" s="9">
        <f>SUM(B28:B31)</f>
        <v>20629</v>
      </c>
      <c r="C32" s="9">
        <f>SUM(C28:C31)</f>
        <v>0</v>
      </c>
      <c r="D32" s="9">
        <f>SUM(D28:D31)</f>
        <v>20629</v>
      </c>
    </row>
    <row r="33" spans="2:4" ht="12.75" customHeight="1">
      <c r="B33" s="8"/>
      <c r="C33" s="8"/>
      <c r="D33" s="8"/>
    </row>
    <row r="34" spans="1:4" s="7" customFormat="1" ht="14.25" customHeight="1">
      <c r="A34" s="17" t="s">
        <v>237</v>
      </c>
      <c r="B34" s="9"/>
      <c r="C34" s="9"/>
      <c r="D34" s="8"/>
    </row>
    <row r="35" spans="1:4" ht="14.25" customHeight="1">
      <c r="A35" s="1" t="s">
        <v>75</v>
      </c>
      <c r="B35" s="8"/>
      <c r="C35" s="8"/>
      <c r="D35" s="8"/>
    </row>
    <row r="36" spans="1:4" s="77" customFormat="1" ht="14.25" customHeight="1">
      <c r="A36" s="77" t="s">
        <v>100</v>
      </c>
      <c r="B36" s="76"/>
      <c r="C36" s="76"/>
      <c r="D36" s="8"/>
    </row>
    <row r="37" spans="1:4" ht="14.25" customHeight="1">
      <c r="A37" s="77" t="s">
        <v>173</v>
      </c>
      <c r="B37" s="8"/>
      <c r="C37" s="8"/>
      <c r="D37" s="8"/>
    </row>
    <row r="38" spans="1:4" ht="14.25" customHeight="1">
      <c r="A38" s="77" t="s">
        <v>101</v>
      </c>
      <c r="B38" s="8"/>
      <c r="C38" s="8"/>
      <c r="D38" s="8"/>
    </row>
    <row r="39" spans="1:4" ht="14.25" customHeight="1">
      <c r="A39" s="7" t="s">
        <v>119</v>
      </c>
      <c r="B39" s="9">
        <f>SUM(B35:B38)</f>
        <v>0</v>
      </c>
      <c r="C39" s="9">
        <f>SUM(C35:C38)</f>
        <v>0</v>
      </c>
      <c r="D39" s="9">
        <f>SUM(D35:D38)</f>
        <v>0</v>
      </c>
    </row>
    <row r="40" spans="1:4" ht="14.25" customHeight="1">
      <c r="A40" s="7"/>
      <c r="B40" s="9"/>
      <c r="C40" s="9"/>
      <c r="D40" s="9"/>
    </row>
    <row r="41" spans="1:4" ht="14.25" customHeight="1">
      <c r="A41" s="17" t="s">
        <v>20</v>
      </c>
      <c r="B41" s="9"/>
      <c r="C41" s="9"/>
      <c r="D41" s="9"/>
    </row>
    <row r="42" spans="1:4" ht="14.25" customHeight="1">
      <c r="A42" s="1" t="s">
        <v>75</v>
      </c>
      <c r="B42" s="8">
        <v>0</v>
      </c>
      <c r="C42" s="8"/>
      <c r="D42" s="8">
        <f>SUM(B42:C42)</f>
        <v>0</v>
      </c>
    </row>
    <row r="43" spans="1:4" ht="14.25" customHeight="1">
      <c r="A43" s="77" t="s">
        <v>101</v>
      </c>
      <c r="B43" s="8">
        <v>7784</v>
      </c>
      <c r="C43" s="8"/>
      <c r="D43" s="8">
        <f>SUM(B43:C43)</f>
        <v>7784</v>
      </c>
    </row>
    <row r="44" spans="1:4" ht="14.25" customHeight="1">
      <c r="A44" s="78" t="s">
        <v>21</v>
      </c>
      <c r="B44" s="9">
        <f>SUM(B42:B43)</f>
        <v>7784</v>
      </c>
      <c r="C44" s="9">
        <f>SUM(C42:C43)</f>
        <v>0</v>
      </c>
      <c r="D44" s="9">
        <f>SUM(B44:C44)</f>
        <v>7784</v>
      </c>
    </row>
    <row r="45" spans="1:4" ht="14.25" customHeight="1">
      <c r="A45" s="78"/>
      <c r="B45" s="9"/>
      <c r="C45" s="9"/>
      <c r="D45" s="9"/>
    </row>
    <row r="46" spans="1:4" ht="14.25" customHeight="1">
      <c r="A46" s="17" t="s">
        <v>410</v>
      </c>
      <c r="B46" s="9"/>
      <c r="C46" s="9"/>
      <c r="D46" s="9"/>
    </row>
    <row r="47" spans="1:4" ht="14.25" customHeight="1">
      <c r="A47" s="77" t="s">
        <v>351</v>
      </c>
      <c r="B47" s="8">
        <v>2980</v>
      </c>
      <c r="C47" s="8"/>
      <c r="D47" s="8">
        <f>SUM(B47:C47)</f>
        <v>2980</v>
      </c>
    </row>
    <row r="48" spans="1:4" ht="14.25" customHeight="1">
      <c r="A48" s="77" t="s">
        <v>417</v>
      </c>
      <c r="B48" s="8">
        <v>3255</v>
      </c>
      <c r="C48" s="8">
        <v>-123</v>
      </c>
      <c r="D48" s="8">
        <f>SUM(B48:C48)</f>
        <v>3132</v>
      </c>
    </row>
    <row r="49" spans="1:4" ht="14.25" customHeight="1">
      <c r="A49" s="7" t="s">
        <v>411</v>
      </c>
      <c r="B49" s="9">
        <f>SUM(B47:B48)</f>
        <v>6235</v>
      </c>
      <c r="C49" s="9">
        <f>SUM(C47:C48)</f>
        <v>-123</v>
      </c>
      <c r="D49" s="9">
        <f>SUM(D47:D48)</f>
        <v>6112</v>
      </c>
    </row>
    <row r="50" spans="1:4" ht="10.5" customHeight="1">
      <c r="A50" s="7"/>
      <c r="B50" s="9"/>
      <c r="C50" s="8"/>
      <c r="D50" s="8"/>
    </row>
    <row r="51" spans="1:4" ht="14.25" customHeight="1">
      <c r="A51" s="17" t="s">
        <v>99</v>
      </c>
      <c r="B51" s="8"/>
      <c r="C51" s="8"/>
      <c r="D51" s="8"/>
    </row>
    <row r="52" spans="1:4" ht="14.25" customHeight="1">
      <c r="A52" s="1" t="s">
        <v>79</v>
      </c>
      <c r="B52" s="8"/>
      <c r="C52" s="8"/>
      <c r="D52" s="8"/>
    </row>
    <row r="53" spans="1:4" ht="14.25" customHeight="1">
      <c r="A53" s="7" t="s">
        <v>120</v>
      </c>
      <c r="B53" s="9">
        <f>SUM(B52:B52)</f>
        <v>0</v>
      </c>
      <c r="C53" s="8"/>
      <c r="D53" s="9">
        <f>SUM(B53:C53)</f>
        <v>0</v>
      </c>
    </row>
    <row r="54" spans="1:4" ht="14.25" customHeight="1">
      <c r="A54" s="7"/>
      <c r="B54" s="9"/>
      <c r="C54" s="8"/>
      <c r="D54" s="8"/>
    </row>
    <row r="55" spans="1:4" s="10" customFormat="1" ht="14.25" customHeight="1">
      <c r="A55" s="17" t="s">
        <v>293</v>
      </c>
      <c r="B55" s="36"/>
      <c r="C55" s="36"/>
      <c r="D55" s="8"/>
    </row>
    <row r="56" spans="1:4" s="10" customFormat="1" ht="14.25" customHeight="1">
      <c r="A56" s="1" t="s">
        <v>121</v>
      </c>
      <c r="B56" s="8">
        <v>3686</v>
      </c>
      <c r="C56" s="36"/>
      <c r="D56" s="8">
        <f>SUM(B56:C56)</f>
        <v>3686</v>
      </c>
    </row>
    <row r="57" spans="1:4" s="10" customFormat="1" ht="14.25" customHeight="1">
      <c r="A57" s="7" t="s">
        <v>294</v>
      </c>
      <c r="B57" s="9">
        <f>SUM(B56:B56)</f>
        <v>3686</v>
      </c>
      <c r="C57" s="9">
        <f>SUM(C56:C56)</f>
        <v>0</v>
      </c>
      <c r="D57" s="9">
        <f>SUM(D56:D56)</f>
        <v>3686</v>
      </c>
    </row>
    <row r="58" spans="1:4" s="10" customFormat="1" ht="14.25" customHeight="1">
      <c r="A58" s="7" t="s">
        <v>138</v>
      </c>
      <c r="B58" s="9"/>
      <c r="C58" s="36"/>
      <c r="D58" s="8"/>
    </row>
    <row r="59" spans="1:4" s="10" customFormat="1" ht="14.25" customHeight="1">
      <c r="A59" s="7" t="s">
        <v>234</v>
      </c>
      <c r="B59" s="9">
        <v>743104</v>
      </c>
      <c r="C59" s="36"/>
      <c r="D59" s="9">
        <f>SUM(B59:C59)</f>
        <v>743104</v>
      </c>
    </row>
    <row r="60" spans="1:4" s="10" customFormat="1" ht="14.25" customHeight="1">
      <c r="A60" s="7" t="s">
        <v>295</v>
      </c>
      <c r="B60" s="9">
        <f>B17+B21+B25+B49+B32+B57+B39+B53+B58+B59+B44</f>
        <v>809708</v>
      </c>
      <c r="C60" s="9">
        <f>C17+C21+C25+C49+C32+C57+C39+C53+C58+C59+C44</f>
        <v>-123</v>
      </c>
      <c r="D60" s="9">
        <f>D17+D21+D25+D49+D32+D57+D39+D53+D58+D59+D44</f>
        <v>809585</v>
      </c>
    </row>
    <row r="61" spans="1:4" s="10" customFormat="1" ht="15.75">
      <c r="A61" s="7"/>
      <c r="B61" s="9"/>
      <c r="C61" s="36"/>
      <c r="D61" s="8"/>
    </row>
    <row r="62" spans="1:4" s="10" customFormat="1" ht="14.25" customHeight="1">
      <c r="A62" s="15" t="s">
        <v>201</v>
      </c>
      <c r="B62" s="27"/>
      <c r="C62" s="36"/>
      <c r="D62" s="8"/>
    </row>
    <row r="63" spans="1:4" s="10" customFormat="1" ht="14.25" customHeight="1">
      <c r="A63" s="11" t="s">
        <v>155</v>
      </c>
      <c r="B63" s="26"/>
      <c r="C63" s="119"/>
      <c r="D63" s="8"/>
    </row>
    <row r="64" spans="1:4" s="10" customFormat="1" ht="14.25" customHeight="1">
      <c r="A64" s="1" t="s">
        <v>123</v>
      </c>
      <c r="B64" s="26">
        <v>3844</v>
      </c>
      <c r="C64" s="8"/>
      <c r="D64" s="8">
        <f>SUM(B64:C64)</f>
        <v>3844</v>
      </c>
    </row>
    <row r="65" spans="1:4" s="10" customFormat="1" ht="14.25" customHeight="1">
      <c r="A65" s="7" t="s">
        <v>305</v>
      </c>
      <c r="B65" s="9">
        <f>SUM(B63:B64)</f>
        <v>3844</v>
      </c>
      <c r="C65" s="9">
        <f>SUM(C63:C64)</f>
        <v>0</v>
      </c>
      <c r="D65" s="9">
        <f>SUM(D63:D64)</f>
        <v>3844</v>
      </c>
    </row>
    <row r="66" spans="1:4" s="10" customFormat="1" ht="14.25" customHeight="1">
      <c r="A66" s="7"/>
      <c r="B66" s="9"/>
      <c r="C66" s="36"/>
      <c r="D66" s="8"/>
    </row>
    <row r="67" spans="1:4" ht="14.25" customHeight="1">
      <c r="A67" s="7" t="s">
        <v>306</v>
      </c>
      <c r="B67" s="70"/>
      <c r="C67" s="8"/>
      <c r="D67" s="8"/>
    </row>
    <row r="68" spans="1:4" ht="14.25" customHeight="1">
      <c r="A68" s="17" t="s">
        <v>99</v>
      </c>
      <c r="B68" s="70"/>
      <c r="C68" s="8"/>
      <c r="D68" s="8"/>
    </row>
    <row r="69" spans="1:4" ht="14.25" customHeight="1">
      <c r="A69" s="1" t="s">
        <v>156</v>
      </c>
      <c r="B69" s="70"/>
      <c r="C69" s="8"/>
      <c r="D69" s="8"/>
    </row>
    <row r="70" spans="1:4" ht="14.25" customHeight="1">
      <c r="A70" s="7" t="s">
        <v>120</v>
      </c>
      <c r="B70" s="9">
        <f>SUM(B69:B69)</f>
        <v>0</v>
      </c>
      <c r="C70" s="9">
        <f>SUM(C69:C69)</f>
        <v>0</v>
      </c>
      <c r="D70" s="9">
        <f>SUM(D69:D69)</f>
        <v>0</v>
      </c>
    </row>
    <row r="71" spans="1:4" ht="14.25" customHeight="1">
      <c r="A71" s="1" t="s">
        <v>123</v>
      </c>
      <c r="B71" s="8">
        <v>1400</v>
      </c>
      <c r="C71" s="8"/>
      <c r="D71" s="8">
        <f>SUM(B71:C71)</f>
        <v>1400</v>
      </c>
    </row>
    <row r="72" spans="1:4" ht="14.25" customHeight="1">
      <c r="A72" s="11" t="s">
        <v>296</v>
      </c>
      <c r="B72" s="26">
        <v>1832</v>
      </c>
      <c r="C72" s="8"/>
      <c r="D72" s="8">
        <f>SUM(B72:C72)</f>
        <v>1832</v>
      </c>
    </row>
    <row r="73" spans="1:4" ht="14.25" customHeight="1">
      <c r="A73" s="15" t="s">
        <v>300</v>
      </c>
      <c r="B73" s="27">
        <f>SUM(B70:B72)</f>
        <v>3232</v>
      </c>
      <c r="C73" s="27">
        <f>SUM(C70:C72)</f>
        <v>0</v>
      </c>
      <c r="D73" s="27">
        <f>SUM(D70:D72)</f>
        <v>3232</v>
      </c>
    </row>
    <row r="74" spans="2:4" ht="14.25" customHeight="1">
      <c r="B74" s="70"/>
      <c r="C74" s="8"/>
      <c r="D74" s="8"/>
    </row>
    <row r="75" spans="1:4" ht="14.25" customHeight="1">
      <c r="A75" s="15" t="s">
        <v>432</v>
      </c>
      <c r="B75" s="70"/>
      <c r="C75" s="8"/>
      <c r="D75" s="8"/>
    </row>
    <row r="76" spans="1:4" ht="14.25" customHeight="1">
      <c r="A76" s="1" t="s">
        <v>123</v>
      </c>
      <c r="B76" s="27">
        <v>1480</v>
      </c>
      <c r="C76" s="9"/>
      <c r="D76" s="9">
        <f>SUM(B76:C76)</f>
        <v>1480</v>
      </c>
    </row>
    <row r="77" spans="2:4" ht="14.25" customHeight="1">
      <c r="B77" s="27"/>
      <c r="C77" s="8"/>
      <c r="D77" s="8"/>
    </row>
    <row r="78" spans="1:4" s="7" customFormat="1" ht="14.25" customHeight="1">
      <c r="A78" s="7" t="s">
        <v>1</v>
      </c>
      <c r="B78" s="27"/>
      <c r="C78" s="9"/>
      <c r="D78" s="8"/>
    </row>
    <row r="79" spans="1:4" ht="14.25" customHeight="1">
      <c r="A79" s="1" t="s">
        <v>123</v>
      </c>
      <c r="B79" s="26">
        <v>450</v>
      </c>
      <c r="C79" s="8">
        <v>150</v>
      </c>
      <c r="D79" s="8">
        <f>SUM(B79:C79)</f>
        <v>600</v>
      </c>
    </row>
    <row r="80" spans="1:4" ht="14.25" customHeight="1">
      <c r="A80" s="11" t="s">
        <v>296</v>
      </c>
      <c r="B80" s="27"/>
      <c r="C80" s="8"/>
      <c r="D80" s="8"/>
    </row>
    <row r="81" spans="1:4" ht="14.25" customHeight="1">
      <c r="A81" s="7" t="s">
        <v>2</v>
      </c>
      <c r="B81" s="27">
        <f>SUM(B79:B80)</f>
        <v>450</v>
      </c>
      <c r="C81" s="27">
        <f>SUM(C79:C80)</f>
        <v>150</v>
      </c>
      <c r="D81" s="27">
        <f>SUM(D79:D80)</f>
        <v>600</v>
      </c>
    </row>
    <row r="82" spans="2:4" ht="14.25" customHeight="1">
      <c r="B82" s="27"/>
      <c r="C82" s="8"/>
      <c r="D82" s="8"/>
    </row>
    <row r="83" spans="1:4" ht="14.25" customHeight="1">
      <c r="A83" s="7" t="s">
        <v>192</v>
      </c>
      <c r="B83" s="24"/>
      <c r="C83" s="8"/>
      <c r="D83" s="8"/>
    </row>
    <row r="84" spans="1:4" ht="14.25" customHeight="1">
      <c r="A84" s="1" t="s">
        <v>123</v>
      </c>
      <c r="B84" s="8">
        <v>880</v>
      </c>
      <c r="C84" s="8"/>
      <c r="D84" s="8">
        <f>SUM(B84:C84)</f>
        <v>880</v>
      </c>
    </row>
    <row r="85" spans="1:4" ht="14.25" customHeight="1">
      <c r="A85" s="7" t="s">
        <v>301</v>
      </c>
      <c r="B85" s="9">
        <f>SUM(B84:B84)</f>
        <v>880</v>
      </c>
      <c r="C85" s="9">
        <f>SUM(C84:C84)</f>
        <v>0</v>
      </c>
      <c r="D85" s="9">
        <f>SUM(D84:D84)</f>
        <v>880</v>
      </c>
    </row>
    <row r="86" spans="1:4" ht="14.25" customHeight="1">
      <c r="A86" s="7"/>
      <c r="B86" s="69"/>
      <c r="C86" s="8"/>
      <c r="D86" s="8"/>
    </row>
    <row r="87" spans="1:4" ht="14.25" customHeight="1">
      <c r="A87" s="7" t="s">
        <v>297</v>
      </c>
      <c r="B87" s="69"/>
      <c r="C87" s="8"/>
      <c r="D87" s="8"/>
    </row>
    <row r="88" spans="1:4" ht="14.25" customHeight="1">
      <c r="A88" s="7" t="s">
        <v>120</v>
      </c>
      <c r="B88" s="69"/>
      <c r="C88" s="8"/>
      <c r="D88" s="8"/>
    </row>
    <row r="89" spans="1:4" ht="14.25" customHeight="1">
      <c r="A89" s="1" t="s">
        <v>164</v>
      </c>
      <c r="B89" s="24"/>
      <c r="C89" s="8"/>
      <c r="D89" s="8"/>
    </row>
    <row r="90" spans="1:4" ht="14.25" customHeight="1">
      <c r="A90" s="1" t="s">
        <v>123</v>
      </c>
      <c r="B90" s="8">
        <v>1280</v>
      </c>
      <c r="C90" s="8"/>
      <c r="D90" s="8">
        <f>SUM(B90:C90)</f>
        <v>1280</v>
      </c>
    </row>
    <row r="91" spans="1:4" ht="14.25" customHeight="1">
      <c r="A91" s="7" t="s">
        <v>298</v>
      </c>
      <c r="B91" s="9">
        <f>SUM(B89:B90)</f>
        <v>1280</v>
      </c>
      <c r="C91" s="9">
        <f>SUM(C89:C90)</f>
        <v>0</v>
      </c>
      <c r="D91" s="9">
        <f>SUM(D89:D90)</f>
        <v>1280</v>
      </c>
    </row>
    <row r="92" spans="1:4" ht="14.25" customHeight="1">
      <c r="A92" s="7"/>
      <c r="B92" s="9"/>
      <c r="C92" s="8"/>
      <c r="D92" s="8"/>
    </row>
    <row r="93" spans="1:4" ht="14.25" customHeight="1">
      <c r="A93" s="7" t="s">
        <v>418</v>
      </c>
      <c r="B93" s="9">
        <f>B91+B85+B76+B73+B65+B81</f>
        <v>11166</v>
      </c>
      <c r="C93" s="9">
        <f>C91+C85+C76+C73+C65+C81</f>
        <v>150</v>
      </c>
      <c r="D93" s="9">
        <f>D91+D85+D76+D73+D65+D81</f>
        <v>11316</v>
      </c>
    </row>
    <row r="94" spans="1:4" ht="14.25" customHeight="1">
      <c r="A94" s="7" t="s">
        <v>158</v>
      </c>
      <c r="B94" s="9">
        <f>B60+B93</f>
        <v>820874</v>
      </c>
      <c r="C94" s="9">
        <f>C60+C93</f>
        <v>27</v>
      </c>
      <c r="D94" s="9">
        <f>D60+D93</f>
        <v>820901</v>
      </c>
    </row>
    <row r="95" spans="1:4" s="7" customFormat="1" ht="14.25" customHeight="1">
      <c r="A95" s="7" t="s">
        <v>159</v>
      </c>
      <c r="B95" s="9">
        <f>B90+B76+B64+B71+B79+B84</f>
        <v>9334</v>
      </c>
      <c r="C95" s="9">
        <f>C90+C76+C64+C71+C79+C84</f>
        <v>150</v>
      </c>
      <c r="D95" s="9">
        <f>D90+D76+D64+D71+D79+D84</f>
        <v>9484</v>
      </c>
    </row>
    <row r="96" spans="2:4" s="7" customFormat="1" ht="14.25" customHeight="1">
      <c r="B96" s="69"/>
      <c r="C96" s="9"/>
      <c r="D96" s="8"/>
    </row>
    <row r="97" spans="1:4" ht="14.25" customHeight="1">
      <c r="A97" s="15" t="s">
        <v>137</v>
      </c>
      <c r="B97" s="27">
        <f>B94-B95</f>
        <v>811540</v>
      </c>
      <c r="C97" s="27">
        <f>C94-C95</f>
        <v>-123</v>
      </c>
      <c r="D97" s="9">
        <f>SUM(B97:C97)</f>
        <v>811417</v>
      </c>
    </row>
    <row r="98" spans="2:4" ht="14.25" customHeight="1">
      <c r="B98" s="8"/>
      <c r="C98" s="8"/>
      <c r="D98" s="8"/>
    </row>
    <row r="99" spans="1:4" ht="14.25" customHeight="1">
      <c r="A99" s="15" t="s">
        <v>202</v>
      </c>
      <c r="B99" s="27">
        <f>B72+B59+B58+B80</f>
        <v>744936</v>
      </c>
      <c r="C99" s="27">
        <f>C72+C59+C58+C80</f>
        <v>0</v>
      </c>
      <c r="D99" s="27">
        <f>D72+D59+D58+D80</f>
        <v>744936</v>
      </c>
    </row>
    <row r="100" spans="2:4" ht="14.25" customHeight="1">
      <c r="B100" s="8"/>
      <c r="C100" s="8"/>
      <c r="D100" s="8"/>
    </row>
    <row r="101" spans="1:4" ht="31.5">
      <c r="A101" s="51" t="s">
        <v>165</v>
      </c>
      <c r="B101" s="9">
        <f>B97-B99</f>
        <v>66604</v>
      </c>
      <c r="C101" s="9">
        <f>C97-C99</f>
        <v>-123</v>
      </c>
      <c r="D101" s="9">
        <f>D97-D99</f>
        <v>66481</v>
      </c>
    </row>
    <row r="102" spans="2:3" ht="14.25" customHeight="1">
      <c r="B102" s="8"/>
      <c r="C102" s="8"/>
    </row>
    <row r="103" spans="2:3" ht="14.25" customHeight="1">
      <c r="B103" s="8"/>
      <c r="C103" s="8"/>
    </row>
    <row r="104" ht="14.25" customHeight="1">
      <c r="C104" s="8"/>
    </row>
    <row r="105" ht="14.25" customHeight="1">
      <c r="C105" s="8"/>
    </row>
    <row r="106" ht="14.25" customHeight="1">
      <c r="C106" s="8"/>
    </row>
    <row r="107" ht="14.25" customHeight="1">
      <c r="C107" s="8"/>
    </row>
    <row r="108" ht="14.25" customHeight="1">
      <c r="C108" s="8"/>
    </row>
    <row r="109" ht="14.25" customHeight="1">
      <c r="C109" s="8"/>
    </row>
    <row r="110" ht="14.25" customHeight="1">
      <c r="C110" s="8"/>
    </row>
    <row r="111" ht="14.25" customHeight="1">
      <c r="C111" s="8"/>
    </row>
    <row r="112" ht="14.25" customHeight="1">
      <c r="C112" s="8"/>
    </row>
    <row r="113" ht="14.25" customHeight="1">
      <c r="C113" s="8"/>
    </row>
    <row r="114" ht="14.25" customHeight="1">
      <c r="C114" s="8"/>
    </row>
    <row r="115" ht="14.25" customHeight="1">
      <c r="C115" s="8"/>
    </row>
    <row r="116" ht="14.25" customHeight="1">
      <c r="C116" s="8"/>
    </row>
    <row r="117" ht="14.25" customHeight="1">
      <c r="C117" s="8"/>
    </row>
    <row r="118" ht="14.25" customHeight="1">
      <c r="C118" s="8"/>
    </row>
    <row r="119" ht="14.25" customHeight="1">
      <c r="C119" s="8"/>
    </row>
    <row r="120" ht="14.25" customHeight="1">
      <c r="C120" s="8"/>
    </row>
    <row r="121" ht="14.25" customHeight="1">
      <c r="C121" s="8"/>
    </row>
    <row r="122" ht="14.25" customHeight="1">
      <c r="C122" s="8"/>
    </row>
    <row r="123" ht="14.25" customHeight="1">
      <c r="C123" s="8"/>
    </row>
    <row r="124" ht="14.25" customHeight="1">
      <c r="C124" s="8"/>
    </row>
    <row r="125" ht="14.25" customHeight="1">
      <c r="C125" s="8"/>
    </row>
    <row r="126" ht="14.25" customHeight="1">
      <c r="C126" s="8"/>
    </row>
    <row r="127" ht="14.25" customHeight="1">
      <c r="C127" s="8"/>
    </row>
    <row r="128" ht="14.25" customHeight="1">
      <c r="C128" s="8"/>
    </row>
    <row r="129" ht="14.25" customHeight="1">
      <c r="C129" s="8"/>
    </row>
    <row r="130" ht="14.25" customHeight="1">
      <c r="C130" s="8"/>
    </row>
    <row r="131" ht="14.25" customHeight="1">
      <c r="C131" s="8"/>
    </row>
    <row r="132" ht="14.25" customHeight="1">
      <c r="C132" s="8"/>
    </row>
    <row r="133" ht="14.25" customHeight="1">
      <c r="C133" s="8"/>
    </row>
    <row r="134" ht="14.25" customHeight="1">
      <c r="C134" s="8"/>
    </row>
    <row r="135" ht="14.25" customHeight="1">
      <c r="C135" s="8"/>
    </row>
    <row r="136" ht="14.25" customHeight="1">
      <c r="C136" s="8"/>
    </row>
    <row r="137" ht="14.25" customHeight="1">
      <c r="C137" s="8"/>
    </row>
    <row r="138" ht="14.25" customHeight="1">
      <c r="C138" s="8"/>
    </row>
    <row r="139" ht="14.25" customHeight="1">
      <c r="C139" s="8"/>
    </row>
    <row r="140" ht="14.25" customHeight="1">
      <c r="C140" s="8"/>
    </row>
    <row r="141" ht="14.25" customHeight="1">
      <c r="C141" s="8"/>
    </row>
    <row r="142" ht="14.25" customHeight="1">
      <c r="C142" s="8"/>
    </row>
    <row r="143" ht="14.25" customHeight="1">
      <c r="C143" s="8"/>
    </row>
    <row r="144" ht="14.25" customHeight="1">
      <c r="C144" s="8"/>
    </row>
    <row r="145" ht="14.25" customHeight="1">
      <c r="C145" s="8"/>
    </row>
    <row r="146" ht="14.25" customHeight="1">
      <c r="C146" s="8"/>
    </row>
    <row r="147" ht="14.25" customHeight="1">
      <c r="C147" s="8"/>
    </row>
    <row r="148" ht="14.25" customHeight="1">
      <c r="C148" s="8"/>
    </row>
    <row r="149" ht="14.25" customHeight="1">
      <c r="C149" s="8"/>
    </row>
    <row r="150" ht="14.25" customHeight="1">
      <c r="C150" s="8"/>
    </row>
    <row r="151" ht="14.25" customHeight="1">
      <c r="C151" s="8"/>
    </row>
    <row r="152" ht="14.25" customHeight="1">
      <c r="C152" s="8"/>
    </row>
    <row r="153" ht="14.25" customHeight="1">
      <c r="C153" s="8"/>
    </row>
    <row r="154" ht="14.25" customHeight="1">
      <c r="C154" s="8"/>
    </row>
    <row r="155" ht="14.25" customHeight="1">
      <c r="C155" s="8"/>
    </row>
    <row r="156" ht="14.25" customHeight="1">
      <c r="C156" s="8"/>
    </row>
    <row r="157" ht="14.25" customHeight="1">
      <c r="C157" s="8"/>
    </row>
    <row r="158" ht="14.25" customHeight="1">
      <c r="C158" s="8"/>
    </row>
    <row r="159" ht="14.25" customHeight="1">
      <c r="C159" s="8"/>
    </row>
    <row r="160" ht="14.25" customHeight="1">
      <c r="C160" s="8"/>
    </row>
    <row r="161" ht="14.25" customHeight="1">
      <c r="C161" s="8"/>
    </row>
  </sheetData>
  <mergeCells count="4">
    <mergeCell ref="A2:D2"/>
    <mergeCell ref="A3:D3"/>
    <mergeCell ref="A4:D4"/>
    <mergeCell ref="A5:D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</sheetPr>
  <dimension ref="A1:V27"/>
  <sheetViews>
    <sheetView workbookViewId="0" topLeftCell="F1">
      <selection activeCell="R10" sqref="R10"/>
    </sheetView>
  </sheetViews>
  <sheetFormatPr defaultColWidth="9.140625" defaultRowHeight="12.75"/>
  <cols>
    <col min="1" max="1" width="30.00390625" style="1" customWidth="1"/>
    <col min="2" max="2" width="8.421875" style="1" bestFit="1" customWidth="1"/>
    <col min="3" max="3" width="7.28125" style="1" bestFit="1" customWidth="1"/>
    <col min="4" max="5" width="8.421875" style="1" bestFit="1" customWidth="1"/>
    <col min="6" max="6" width="6.57421875" style="1" customWidth="1"/>
    <col min="7" max="7" width="8.421875" style="1" customWidth="1"/>
    <col min="8" max="8" width="8.421875" style="1" bestFit="1" customWidth="1"/>
    <col min="9" max="9" width="7.28125" style="1" bestFit="1" customWidth="1"/>
    <col min="10" max="10" width="8.8515625" style="1" customWidth="1"/>
    <col min="11" max="11" width="8.421875" style="1" bestFit="1" customWidth="1"/>
    <col min="12" max="12" width="7.28125" style="1" bestFit="1" customWidth="1"/>
    <col min="13" max="13" width="8.7109375" style="1" customWidth="1"/>
    <col min="14" max="14" width="10.140625" style="1" bestFit="1" customWidth="1"/>
    <col min="15" max="15" width="7.28125" style="1" bestFit="1" customWidth="1"/>
    <col min="16" max="16" width="10.00390625" style="1" customWidth="1"/>
    <col min="17" max="17" width="8.421875" style="1" customWidth="1"/>
    <col min="18" max="18" width="7.28125" style="1" bestFit="1" customWidth="1"/>
    <col min="19" max="19" width="8.421875" style="1" customWidth="1"/>
    <col min="20" max="20" width="10.140625" style="1" bestFit="1" customWidth="1"/>
    <col min="21" max="21" width="8.421875" style="1" bestFit="1" customWidth="1"/>
    <col min="22" max="22" width="10.140625" style="1" bestFit="1" customWidth="1"/>
    <col min="23" max="16384" width="9.140625" style="1" customWidth="1"/>
  </cols>
  <sheetData>
    <row r="1" spans="1:22" ht="15.75">
      <c r="A1" s="174" t="s">
        <v>194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1:22" ht="15.75">
      <c r="A2" s="173" t="s">
        <v>198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2" s="7" customFormat="1" ht="15.75">
      <c r="A3" s="173" t="s">
        <v>241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1:22" ht="15.75">
      <c r="A4" s="173" t="s">
        <v>204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ht="15.75">
      <c r="A5" s="173" t="s">
        <v>110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8"/>
      <c r="O7" s="28"/>
      <c r="P7" s="28"/>
    </row>
    <row r="8" spans="1:22" s="12" customFormat="1" ht="29.25" customHeight="1">
      <c r="A8" s="178" t="s">
        <v>111</v>
      </c>
      <c r="B8" s="175" t="s">
        <v>205</v>
      </c>
      <c r="C8" s="176"/>
      <c r="D8" s="177"/>
      <c r="E8" s="175" t="s">
        <v>206</v>
      </c>
      <c r="F8" s="176"/>
      <c r="G8" s="177"/>
      <c r="H8" s="175" t="s">
        <v>207</v>
      </c>
      <c r="I8" s="176"/>
      <c r="J8" s="177"/>
      <c r="K8" s="175" t="s">
        <v>160</v>
      </c>
      <c r="L8" s="176"/>
      <c r="M8" s="177"/>
      <c r="N8" s="175" t="s">
        <v>126</v>
      </c>
      <c r="O8" s="176"/>
      <c r="P8" s="177"/>
      <c r="Q8" s="175" t="s">
        <v>191</v>
      </c>
      <c r="R8" s="176"/>
      <c r="S8" s="177"/>
      <c r="T8" s="178" t="s">
        <v>239</v>
      </c>
      <c r="U8" s="178"/>
      <c r="V8" s="178"/>
    </row>
    <row r="9" spans="1:22" s="12" customFormat="1" ht="38.25">
      <c r="A9" s="178"/>
      <c r="B9" s="6" t="s">
        <v>525</v>
      </c>
      <c r="C9" s="6" t="s">
        <v>19</v>
      </c>
      <c r="D9" s="6" t="s">
        <v>540</v>
      </c>
      <c r="E9" s="6" t="s">
        <v>525</v>
      </c>
      <c r="F9" s="6" t="s">
        <v>19</v>
      </c>
      <c r="G9" s="6" t="s">
        <v>540</v>
      </c>
      <c r="H9" s="6" t="s">
        <v>525</v>
      </c>
      <c r="I9" s="6" t="s">
        <v>19</v>
      </c>
      <c r="J9" s="6" t="s">
        <v>540</v>
      </c>
      <c r="K9" s="6" t="s">
        <v>525</v>
      </c>
      <c r="L9" s="6" t="s">
        <v>19</v>
      </c>
      <c r="M9" s="6" t="s">
        <v>540</v>
      </c>
      <c r="N9" s="6" t="s">
        <v>525</v>
      </c>
      <c r="O9" s="6" t="s">
        <v>19</v>
      </c>
      <c r="P9" s="6" t="s">
        <v>540</v>
      </c>
      <c r="Q9" s="6" t="s">
        <v>525</v>
      </c>
      <c r="R9" s="6" t="s">
        <v>19</v>
      </c>
      <c r="S9" s="6" t="s">
        <v>540</v>
      </c>
      <c r="T9" s="6" t="s">
        <v>525</v>
      </c>
      <c r="U9" s="6" t="s">
        <v>19</v>
      </c>
      <c r="V9" s="6" t="s">
        <v>540</v>
      </c>
    </row>
    <row r="10" spans="1:22" s="7" customFormat="1" ht="21.75" customHeight="1">
      <c r="A10" s="15" t="s">
        <v>302</v>
      </c>
      <c r="B10" s="27">
        <v>176364</v>
      </c>
      <c r="C10" s="27"/>
      <c r="D10" s="27">
        <f>SUM(B10:C10)</f>
        <v>176364</v>
      </c>
      <c r="E10" s="27">
        <v>785057</v>
      </c>
      <c r="F10" s="27"/>
      <c r="G10" s="27">
        <f>SUM(E10:F10)</f>
        <v>785057</v>
      </c>
      <c r="H10" s="27">
        <v>931316</v>
      </c>
      <c r="I10" s="27">
        <v>211</v>
      </c>
      <c r="J10" s="27">
        <f>SUM(H10:I10)</f>
        <v>931527</v>
      </c>
      <c r="K10" s="27"/>
      <c r="L10" s="27"/>
      <c r="M10" s="27"/>
      <c r="N10" s="27">
        <v>1892737</v>
      </c>
      <c r="O10" s="27">
        <v>211</v>
      </c>
      <c r="P10" s="27">
        <f aca="true" t="shared" si="0" ref="O10:P18">D10+G10+J10+M10</f>
        <v>1892948</v>
      </c>
      <c r="Q10" s="27">
        <v>319532</v>
      </c>
      <c r="R10" s="27"/>
      <c r="S10" s="27">
        <f>SUM(Q10:R10)</f>
        <v>319532</v>
      </c>
      <c r="T10" s="27">
        <f>N10+Q10</f>
        <v>2212269</v>
      </c>
      <c r="U10" s="27">
        <f aca="true" t="shared" si="1" ref="U10:V18">O10+R10</f>
        <v>211</v>
      </c>
      <c r="V10" s="27">
        <f t="shared" si="1"/>
        <v>2212480</v>
      </c>
    </row>
    <row r="11" spans="1:22" ht="21.75" customHeight="1">
      <c r="A11" s="11" t="s">
        <v>104</v>
      </c>
      <c r="B11" s="26">
        <v>117539</v>
      </c>
      <c r="C11" s="26"/>
      <c r="D11" s="26">
        <f aca="true" t="shared" si="2" ref="D11:D16">SUM(B11:C11)</f>
        <v>117539</v>
      </c>
      <c r="E11" s="26">
        <v>0</v>
      </c>
      <c r="F11" s="26"/>
      <c r="G11" s="27">
        <f aca="true" t="shared" si="3" ref="G11:G16">SUM(E11:F11)</f>
        <v>0</v>
      </c>
      <c r="H11" s="26">
        <v>7602</v>
      </c>
      <c r="I11" s="26"/>
      <c r="J11" s="26">
        <f aca="true" t="shared" si="4" ref="J11:J16">SUM(H11:I11)</f>
        <v>7602</v>
      </c>
      <c r="K11" s="26">
        <v>225449</v>
      </c>
      <c r="L11" s="26">
        <v>78</v>
      </c>
      <c r="M11" s="26">
        <f aca="true" t="shared" si="5" ref="M11:M16">SUM(K11:L11)</f>
        <v>225527</v>
      </c>
      <c r="N11" s="27">
        <f aca="true" t="shared" si="6" ref="N11:N18">B11+E11+H11+K11</f>
        <v>350590</v>
      </c>
      <c r="O11" s="27">
        <f t="shared" si="0"/>
        <v>78</v>
      </c>
      <c r="P11" s="27">
        <f t="shared" si="0"/>
        <v>350668</v>
      </c>
      <c r="Q11" s="26">
        <v>4568</v>
      </c>
      <c r="R11" s="26"/>
      <c r="S11" s="26">
        <f aca="true" t="shared" si="7" ref="S11:S16">SUM(Q11:R11)</f>
        <v>4568</v>
      </c>
      <c r="T11" s="27">
        <f aca="true" t="shared" si="8" ref="T11:T17">N11+Q11</f>
        <v>355158</v>
      </c>
      <c r="U11" s="27">
        <f t="shared" si="1"/>
        <v>78</v>
      </c>
      <c r="V11" s="27">
        <f t="shared" si="1"/>
        <v>355236</v>
      </c>
    </row>
    <row r="12" spans="1:22" ht="21.75" customHeight="1">
      <c r="A12" s="11" t="s">
        <v>105</v>
      </c>
      <c r="B12" s="26">
        <v>2010</v>
      </c>
      <c r="C12" s="26"/>
      <c r="D12" s="26">
        <f t="shared" si="2"/>
        <v>2010</v>
      </c>
      <c r="E12" s="26">
        <v>0</v>
      </c>
      <c r="F12" s="26"/>
      <c r="G12" s="27">
        <f t="shared" si="3"/>
        <v>0</v>
      </c>
      <c r="H12" s="26">
        <v>531</v>
      </c>
      <c r="I12" s="26"/>
      <c r="J12" s="26">
        <f t="shared" si="4"/>
        <v>531</v>
      </c>
      <c r="K12" s="26">
        <v>139483</v>
      </c>
      <c r="L12" s="26">
        <v>-225</v>
      </c>
      <c r="M12" s="26">
        <f t="shared" si="5"/>
        <v>139258</v>
      </c>
      <c r="N12" s="27">
        <f t="shared" si="6"/>
        <v>142024</v>
      </c>
      <c r="O12" s="27">
        <f t="shared" si="0"/>
        <v>-225</v>
      </c>
      <c r="P12" s="27">
        <f t="shared" si="0"/>
        <v>141799</v>
      </c>
      <c r="Q12" s="26">
        <v>1110</v>
      </c>
      <c r="R12" s="26"/>
      <c r="S12" s="26">
        <f t="shared" si="7"/>
        <v>1110</v>
      </c>
      <c r="T12" s="27">
        <f t="shared" si="8"/>
        <v>143134</v>
      </c>
      <c r="U12" s="27">
        <f t="shared" si="1"/>
        <v>-225</v>
      </c>
      <c r="V12" s="27">
        <f t="shared" si="1"/>
        <v>142909</v>
      </c>
    </row>
    <row r="13" spans="1:22" ht="21.75" customHeight="1">
      <c r="A13" s="11" t="s">
        <v>431</v>
      </c>
      <c r="B13" s="26">
        <v>1644</v>
      </c>
      <c r="C13" s="26"/>
      <c r="D13" s="26">
        <f t="shared" si="2"/>
        <v>1644</v>
      </c>
      <c r="E13" s="26">
        <v>0</v>
      </c>
      <c r="F13" s="26"/>
      <c r="G13" s="27">
        <f t="shared" si="3"/>
        <v>0</v>
      </c>
      <c r="H13" s="26">
        <v>0</v>
      </c>
      <c r="I13" s="26"/>
      <c r="J13" s="26">
        <f t="shared" si="4"/>
        <v>0</v>
      </c>
      <c r="K13" s="26">
        <v>261515</v>
      </c>
      <c r="L13" s="26">
        <v>-12</v>
      </c>
      <c r="M13" s="26">
        <f t="shared" si="5"/>
        <v>261503</v>
      </c>
      <c r="N13" s="27">
        <f t="shared" si="6"/>
        <v>263159</v>
      </c>
      <c r="O13" s="27">
        <f t="shared" si="0"/>
        <v>-12</v>
      </c>
      <c r="P13" s="27">
        <f t="shared" si="0"/>
        <v>263147</v>
      </c>
      <c r="Q13" s="26">
        <v>1306</v>
      </c>
      <c r="R13" s="26"/>
      <c r="S13" s="26">
        <f t="shared" si="7"/>
        <v>1306</v>
      </c>
      <c r="T13" s="27">
        <f t="shared" si="8"/>
        <v>264465</v>
      </c>
      <c r="U13" s="27">
        <f t="shared" si="1"/>
        <v>-12</v>
      </c>
      <c r="V13" s="27">
        <f t="shared" si="1"/>
        <v>264453</v>
      </c>
    </row>
    <row r="14" spans="1:22" ht="21.75" customHeight="1">
      <c r="A14" s="11" t="s">
        <v>22</v>
      </c>
      <c r="B14" s="26">
        <v>0</v>
      </c>
      <c r="C14" s="26"/>
      <c r="D14" s="26">
        <f t="shared" si="2"/>
        <v>0</v>
      </c>
      <c r="E14" s="26">
        <v>0</v>
      </c>
      <c r="F14" s="26"/>
      <c r="G14" s="27">
        <f t="shared" si="3"/>
        <v>0</v>
      </c>
      <c r="H14" s="26">
        <v>55</v>
      </c>
      <c r="I14" s="26"/>
      <c r="J14" s="26">
        <f t="shared" si="4"/>
        <v>55</v>
      </c>
      <c r="K14" s="26">
        <v>108736</v>
      </c>
      <c r="L14" s="26">
        <v>-63</v>
      </c>
      <c r="M14" s="26">
        <f t="shared" si="5"/>
        <v>108673</v>
      </c>
      <c r="N14" s="27">
        <f t="shared" si="6"/>
        <v>108791</v>
      </c>
      <c r="O14" s="27">
        <f t="shared" si="0"/>
        <v>-63</v>
      </c>
      <c r="P14" s="27">
        <f t="shared" si="0"/>
        <v>108728</v>
      </c>
      <c r="Q14" s="26">
        <v>193</v>
      </c>
      <c r="R14" s="26"/>
      <c r="S14" s="26">
        <f t="shared" si="7"/>
        <v>193</v>
      </c>
      <c r="T14" s="27">
        <f t="shared" si="8"/>
        <v>108984</v>
      </c>
      <c r="U14" s="27">
        <f t="shared" si="1"/>
        <v>-63</v>
      </c>
      <c r="V14" s="27">
        <f t="shared" si="1"/>
        <v>108921</v>
      </c>
    </row>
    <row r="15" spans="1:22" ht="21.75" customHeight="1">
      <c r="A15" s="11" t="s">
        <v>23</v>
      </c>
      <c r="B15" s="26">
        <v>62747</v>
      </c>
      <c r="C15" s="26"/>
      <c r="D15" s="26">
        <f t="shared" si="2"/>
        <v>62747</v>
      </c>
      <c r="E15" s="26">
        <v>0</v>
      </c>
      <c r="F15" s="26"/>
      <c r="G15" s="27">
        <f t="shared" si="3"/>
        <v>0</v>
      </c>
      <c r="H15" s="26">
        <v>8509</v>
      </c>
      <c r="I15" s="26"/>
      <c r="J15" s="26">
        <f t="shared" si="4"/>
        <v>8509</v>
      </c>
      <c r="K15" s="26">
        <v>120765</v>
      </c>
      <c r="L15" s="26">
        <v>-498</v>
      </c>
      <c r="M15" s="26">
        <f t="shared" si="5"/>
        <v>120267</v>
      </c>
      <c r="N15" s="27">
        <f t="shared" si="6"/>
        <v>192021</v>
      </c>
      <c r="O15" s="27">
        <f t="shared" si="0"/>
        <v>-498</v>
      </c>
      <c r="P15" s="27">
        <f t="shared" si="0"/>
        <v>191523</v>
      </c>
      <c r="Q15" s="26">
        <v>656</v>
      </c>
      <c r="R15" s="26"/>
      <c r="S15" s="26">
        <f t="shared" si="7"/>
        <v>656</v>
      </c>
      <c r="T15" s="27">
        <f t="shared" si="8"/>
        <v>192677</v>
      </c>
      <c r="U15" s="27">
        <f t="shared" si="1"/>
        <v>-498</v>
      </c>
      <c r="V15" s="27">
        <f t="shared" si="1"/>
        <v>192179</v>
      </c>
    </row>
    <row r="16" spans="1:22" ht="21.75" customHeight="1">
      <c r="A16" s="11" t="s">
        <v>24</v>
      </c>
      <c r="B16" s="26">
        <v>13060</v>
      </c>
      <c r="C16" s="26"/>
      <c r="D16" s="26">
        <f t="shared" si="2"/>
        <v>13060</v>
      </c>
      <c r="E16" s="26">
        <v>0</v>
      </c>
      <c r="F16" s="26"/>
      <c r="G16" s="27">
        <f t="shared" si="3"/>
        <v>0</v>
      </c>
      <c r="H16" s="26">
        <v>14310</v>
      </c>
      <c r="I16" s="26"/>
      <c r="J16" s="26">
        <f t="shared" si="4"/>
        <v>14310</v>
      </c>
      <c r="K16" s="26">
        <v>61667</v>
      </c>
      <c r="L16" s="26">
        <v>78</v>
      </c>
      <c r="M16" s="26">
        <f t="shared" si="5"/>
        <v>61745</v>
      </c>
      <c r="N16" s="27">
        <f t="shared" si="6"/>
        <v>89037</v>
      </c>
      <c r="O16" s="27">
        <f t="shared" si="0"/>
        <v>78</v>
      </c>
      <c r="P16" s="27">
        <f t="shared" si="0"/>
        <v>89115</v>
      </c>
      <c r="Q16" s="26">
        <v>676</v>
      </c>
      <c r="R16" s="26"/>
      <c r="S16" s="26">
        <f t="shared" si="7"/>
        <v>676</v>
      </c>
      <c r="T16" s="27">
        <f t="shared" si="8"/>
        <v>89713</v>
      </c>
      <c r="U16" s="27">
        <f t="shared" si="1"/>
        <v>78</v>
      </c>
      <c r="V16" s="27">
        <f t="shared" si="1"/>
        <v>89791</v>
      </c>
    </row>
    <row r="17" spans="1:22" s="7" customFormat="1" ht="29.25">
      <c r="A17" s="101" t="s">
        <v>539</v>
      </c>
      <c r="B17" s="27">
        <f aca="true" t="shared" si="9" ref="B17:M17">SUM(B11:B16)</f>
        <v>197000</v>
      </c>
      <c r="C17" s="27">
        <f t="shared" si="9"/>
        <v>0</v>
      </c>
      <c r="D17" s="27">
        <f t="shared" si="9"/>
        <v>197000</v>
      </c>
      <c r="E17" s="27">
        <f t="shared" si="9"/>
        <v>0</v>
      </c>
      <c r="F17" s="27">
        <f t="shared" si="9"/>
        <v>0</v>
      </c>
      <c r="G17" s="27">
        <f t="shared" si="9"/>
        <v>0</v>
      </c>
      <c r="H17" s="27">
        <f t="shared" si="9"/>
        <v>31007</v>
      </c>
      <c r="I17" s="27">
        <f t="shared" si="9"/>
        <v>0</v>
      </c>
      <c r="J17" s="27">
        <f t="shared" si="9"/>
        <v>31007</v>
      </c>
      <c r="K17" s="27">
        <f t="shared" si="9"/>
        <v>917615</v>
      </c>
      <c r="L17" s="27">
        <f t="shared" si="9"/>
        <v>-642</v>
      </c>
      <c r="M17" s="27">
        <f t="shared" si="9"/>
        <v>916973</v>
      </c>
      <c r="N17" s="27">
        <f t="shared" si="6"/>
        <v>1145622</v>
      </c>
      <c r="O17" s="27">
        <f t="shared" si="0"/>
        <v>-642</v>
      </c>
      <c r="P17" s="27">
        <f t="shared" si="0"/>
        <v>1144980</v>
      </c>
      <c r="Q17" s="27">
        <f>SUM(Q11:Q16)</f>
        <v>8509</v>
      </c>
      <c r="R17" s="27">
        <f>SUM(R11:R16)</f>
        <v>0</v>
      </c>
      <c r="S17" s="27">
        <f>SUM(S11:S16)</f>
        <v>8509</v>
      </c>
      <c r="T17" s="27">
        <f t="shared" si="8"/>
        <v>1154131</v>
      </c>
      <c r="U17" s="27">
        <f t="shared" si="1"/>
        <v>-642</v>
      </c>
      <c r="V17" s="27">
        <f t="shared" si="1"/>
        <v>1153489</v>
      </c>
    </row>
    <row r="18" spans="1:22" ht="21.75" customHeight="1">
      <c r="A18" s="15" t="s">
        <v>308</v>
      </c>
      <c r="B18" s="27">
        <f aca="true" t="shared" si="10" ref="B18:M18">B10+B17</f>
        <v>373364</v>
      </c>
      <c r="C18" s="27">
        <f t="shared" si="10"/>
        <v>0</v>
      </c>
      <c r="D18" s="27">
        <f t="shared" si="10"/>
        <v>373364</v>
      </c>
      <c r="E18" s="27">
        <f t="shared" si="10"/>
        <v>785057</v>
      </c>
      <c r="F18" s="27">
        <f t="shared" si="10"/>
        <v>0</v>
      </c>
      <c r="G18" s="27">
        <f t="shared" si="10"/>
        <v>785057</v>
      </c>
      <c r="H18" s="27">
        <f t="shared" si="10"/>
        <v>962323</v>
      </c>
      <c r="I18" s="27">
        <f t="shared" si="10"/>
        <v>211</v>
      </c>
      <c r="J18" s="27">
        <f t="shared" si="10"/>
        <v>962534</v>
      </c>
      <c r="K18" s="27">
        <f t="shared" si="10"/>
        <v>917615</v>
      </c>
      <c r="L18" s="27">
        <f t="shared" si="10"/>
        <v>-642</v>
      </c>
      <c r="M18" s="27">
        <f t="shared" si="10"/>
        <v>916973</v>
      </c>
      <c r="N18" s="27">
        <f t="shared" si="6"/>
        <v>3038359</v>
      </c>
      <c r="O18" s="27">
        <f t="shared" si="0"/>
        <v>-431</v>
      </c>
      <c r="P18" s="27">
        <f t="shared" si="0"/>
        <v>3037928</v>
      </c>
      <c r="Q18" s="27">
        <f>Q10+Q17</f>
        <v>328041</v>
      </c>
      <c r="R18" s="27">
        <f>R10+R17</f>
        <v>0</v>
      </c>
      <c r="S18" s="27">
        <f>S10+S17</f>
        <v>328041</v>
      </c>
      <c r="T18" s="27">
        <f>T10+T17</f>
        <v>3366400</v>
      </c>
      <c r="U18" s="27">
        <f t="shared" si="1"/>
        <v>-431</v>
      </c>
      <c r="V18" s="27">
        <f t="shared" si="1"/>
        <v>3365969</v>
      </c>
    </row>
    <row r="19" spans="1:22" ht="21.75" customHeight="1">
      <c r="A19" s="11" t="s">
        <v>238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>
        <f>K18*-1</f>
        <v>-917615</v>
      </c>
      <c r="O19" s="26">
        <f>L18*-1</f>
        <v>642</v>
      </c>
      <c r="P19" s="26">
        <f>M18*-1</f>
        <v>-916973</v>
      </c>
      <c r="Q19" s="26"/>
      <c r="R19" s="26"/>
      <c r="S19" s="26"/>
      <c r="T19" s="26">
        <f>N19</f>
        <v>-917615</v>
      </c>
      <c r="U19" s="26">
        <f>O19</f>
        <v>642</v>
      </c>
      <c r="V19" s="26">
        <f>P19</f>
        <v>-916973</v>
      </c>
    </row>
    <row r="20" spans="1:22" ht="21.75" customHeight="1">
      <c r="A20" s="11" t="s">
        <v>25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>
        <f>N18+N19</f>
        <v>2120744</v>
      </c>
      <c r="O20" s="27">
        <f>O18+O19</f>
        <v>211</v>
      </c>
      <c r="P20" s="27">
        <f>P18+P19</f>
        <v>2120955</v>
      </c>
      <c r="Q20" s="27"/>
      <c r="R20" s="27"/>
      <c r="S20" s="27"/>
      <c r="T20" s="27">
        <f>T18+T19</f>
        <v>2448785</v>
      </c>
      <c r="U20" s="27">
        <f>U18+U19</f>
        <v>211</v>
      </c>
      <c r="V20" s="27">
        <f>V18+V19</f>
        <v>2448996</v>
      </c>
    </row>
    <row r="21" spans="2:16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</row>
    <row r="22" spans="2:16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9"/>
    </row>
    <row r="23" spans="14:16" ht="15.75">
      <c r="N23" s="7"/>
      <c r="O23" s="7"/>
      <c r="P23" s="7"/>
    </row>
    <row r="24" spans="14:16" ht="15.75">
      <c r="N24" s="7"/>
      <c r="O24" s="7"/>
      <c r="P24" s="7"/>
    </row>
    <row r="25" spans="14:16" ht="15.75">
      <c r="N25" s="7"/>
      <c r="O25" s="7"/>
      <c r="P25" s="7"/>
    </row>
    <row r="26" spans="14:16" ht="15.75">
      <c r="N26" s="7"/>
      <c r="O26" s="7"/>
      <c r="P26" s="7"/>
    </row>
    <row r="27" spans="14:16" ht="15.75">
      <c r="N27" s="7"/>
      <c r="O27" s="7"/>
      <c r="P27" s="7"/>
    </row>
  </sheetData>
  <mergeCells count="13">
    <mergeCell ref="A5:V5"/>
    <mergeCell ref="E8:G8"/>
    <mergeCell ref="H8:J8"/>
    <mergeCell ref="K8:M8"/>
    <mergeCell ref="N8:P8"/>
    <mergeCell ref="A8:A9"/>
    <mergeCell ref="B8:D8"/>
    <mergeCell ref="Q8:S8"/>
    <mergeCell ref="T8:V8"/>
    <mergeCell ref="A2:V2"/>
    <mergeCell ref="A3:V3"/>
    <mergeCell ref="A4:V4"/>
    <mergeCell ref="A1:V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N52"/>
  <sheetViews>
    <sheetView workbookViewId="0" topLeftCell="A25">
      <selection activeCell="A53" sqref="A53"/>
    </sheetView>
  </sheetViews>
  <sheetFormatPr defaultColWidth="9.140625" defaultRowHeight="15" customHeight="1"/>
  <cols>
    <col min="1" max="1" width="40.7109375" style="11" bestFit="1" customWidth="1"/>
    <col min="2" max="2" width="8.421875" style="11" bestFit="1" customWidth="1"/>
    <col min="3" max="3" width="7.28125" style="11" bestFit="1" customWidth="1"/>
    <col min="4" max="5" width="8.421875" style="11" bestFit="1" customWidth="1"/>
    <col min="6" max="6" width="6.8515625" style="11" bestFit="1" customWidth="1"/>
    <col min="7" max="7" width="8.57421875" style="11" customWidth="1"/>
    <col min="8" max="8" width="8.421875" style="11" bestFit="1" customWidth="1"/>
    <col min="9" max="9" width="7.28125" style="11" bestFit="1" customWidth="1"/>
    <col min="10" max="10" width="9.140625" style="11" customWidth="1"/>
    <col min="11" max="11" width="10.140625" style="11" bestFit="1" customWidth="1"/>
    <col min="12" max="12" width="8.00390625" style="11" bestFit="1" customWidth="1"/>
    <col min="13" max="13" width="10.7109375" style="11" customWidth="1"/>
    <col min="14" max="14" width="11.140625" style="11" customWidth="1"/>
    <col min="15" max="16384" width="9.140625" style="11" customWidth="1"/>
  </cols>
  <sheetData>
    <row r="1" spans="1:13" ht="15" customHeight="1">
      <c r="A1" s="179" t="s">
        <v>203</v>
      </c>
      <c r="B1" s="179"/>
      <c r="C1" s="179"/>
      <c r="D1" s="179"/>
      <c r="E1" s="179"/>
      <c r="F1" s="179"/>
      <c r="G1" s="179"/>
      <c r="H1" s="181" t="s">
        <v>235</v>
      </c>
      <c r="I1" s="181"/>
      <c r="J1" s="181"/>
      <c r="K1" s="181"/>
      <c r="L1" s="181"/>
      <c r="M1" s="181"/>
    </row>
    <row r="2" spans="1:14" ht="15" customHeight="1">
      <c r="A2" s="157" t="s">
        <v>241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"/>
    </row>
    <row r="3" spans="1:14" s="15" customFormat="1" ht="15" customHeight="1">
      <c r="A3" s="157" t="s">
        <v>179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1"/>
    </row>
    <row r="4" spans="1:14" s="15" customFormat="1" ht="15" customHeight="1">
      <c r="A4" s="186" t="s">
        <v>110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1"/>
    </row>
    <row r="5" spans="1:13" ht="26.25" customHeight="1">
      <c r="A5" s="180" t="s">
        <v>111</v>
      </c>
      <c r="B5" s="182" t="s">
        <v>205</v>
      </c>
      <c r="C5" s="183"/>
      <c r="D5" s="184"/>
      <c r="E5" s="182" t="s">
        <v>206</v>
      </c>
      <c r="F5" s="183"/>
      <c r="G5" s="184"/>
      <c r="H5" s="182" t="s">
        <v>207</v>
      </c>
      <c r="I5" s="183"/>
      <c r="J5" s="184"/>
      <c r="K5" s="185" t="s">
        <v>200</v>
      </c>
      <c r="L5" s="185"/>
      <c r="M5" s="185"/>
    </row>
    <row r="6" spans="1:13" ht="24">
      <c r="A6" s="180"/>
      <c r="B6" s="108" t="s">
        <v>526</v>
      </c>
      <c r="C6" s="108" t="s">
        <v>19</v>
      </c>
      <c r="D6" s="108" t="s">
        <v>530</v>
      </c>
      <c r="E6" s="108" t="s">
        <v>526</v>
      </c>
      <c r="F6" s="108" t="s">
        <v>19</v>
      </c>
      <c r="G6" s="108" t="s">
        <v>530</v>
      </c>
      <c r="H6" s="108" t="s">
        <v>526</v>
      </c>
      <c r="I6" s="108" t="s">
        <v>19</v>
      </c>
      <c r="J6" s="108" t="s">
        <v>530</v>
      </c>
      <c r="K6" s="108" t="s">
        <v>526</v>
      </c>
      <c r="L6" s="108" t="s">
        <v>19</v>
      </c>
      <c r="M6" s="108" t="s">
        <v>530</v>
      </c>
    </row>
    <row r="7" spans="1:13" ht="15">
      <c r="A7" s="102" t="s">
        <v>208</v>
      </c>
      <c r="B7" s="103">
        <v>84</v>
      </c>
      <c r="C7" s="103"/>
      <c r="D7" s="103">
        <f>SUM(B7:C7)</f>
        <v>84</v>
      </c>
      <c r="E7" s="103"/>
      <c r="F7" s="103"/>
      <c r="G7" s="103"/>
      <c r="H7" s="103"/>
      <c r="I7" s="103"/>
      <c r="J7" s="103"/>
      <c r="K7" s="104">
        <f aca="true" t="shared" si="0" ref="K7:K49">B7+E7+H7</f>
        <v>84</v>
      </c>
      <c r="L7" s="104">
        <f aca="true" t="shared" si="1" ref="L7:M24">C7+F7+I7</f>
        <v>0</v>
      </c>
      <c r="M7" s="104">
        <f t="shared" si="1"/>
        <v>84</v>
      </c>
    </row>
    <row r="8" spans="1:13" ht="15">
      <c r="A8" s="72" t="s">
        <v>209</v>
      </c>
      <c r="B8" s="54"/>
      <c r="C8" s="54"/>
      <c r="D8" s="54"/>
      <c r="E8" s="54"/>
      <c r="F8" s="54"/>
      <c r="G8" s="54"/>
      <c r="H8" s="54"/>
      <c r="I8" s="54"/>
      <c r="J8" s="54"/>
      <c r="K8" s="55">
        <f t="shared" si="0"/>
        <v>0</v>
      </c>
      <c r="L8" s="55">
        <f t="shared" si="1"/>
        <v>0</v>
      </c>
      <c r="M8" s="55">
        <f t="shared" si="1"/>
        <v>0</v>
      </c>
    </row>
    <row r="9" spans="1:13" ht="15">
      <c r="A9" s="72" t="s">
        <v>124</v>
      </c>
      <c r="B9" s="54">
        <v>5584</v>
      </c>
      <c r="C9" s="54"/>
      <c r="D9" s="54">
        <f>SUM(B9:C9)</f>
        <v>5584</v>
      </c>
      <c r="E9" s="54"/>
      <c r="F9" s="54"/>
      <c r="G9" s="54"/>
      <c r="H9" s="54"/>
      <c r="I9" s="54"/>
      <c r="J9" s="54"/>
      <c r="K9" s="55">
        <f t="shared" si="0"/>
        <v>5584</v>
      </c>
      <c r="L9" s="55">
        <f t="shared" si="1"/>
        <v>0</v>
      </c>
      <c r="M9" s="55">
        <f t="shared" si="1"/>
        <v>5584</v>
      </c>
    </row>
    <row r="10" spans="1:13" ht="15">
      <c r="A10" s="72" t="s">
        <v>210</v>
      </c>
      <c r="B10" s="54"/>
      <c r="C10" s="54"/>
      <c r="D10" s="54"/>
      <c r="E10" s="54"/>
      <c r="F10" s="54"/>
      <c r="G10" s="54"/>
      <c r="H10" s="54"/>
      <c r="I10" s="54"/>
      <c r="J10" s="54"/>
      <c r="K10" s="55">
        <f t="shared" si="0"/>
        <v>0</v>
      </c>
      <c r="L10" s="55">
        <f t="shared" si="1"/>
        <v>0</v>
      </c>
      <c r="M10" s="55">
        <f t="shared" si="1"/>
        <v>0</v>
      </c>
    </row>
    <row r="11" spans="1:13" ht="15">
      <c r="A11" s="72" t="s">
        <v>211</v>
      </c>
      <c r="B11" s="54">
        <v>39312</v>
      </c>
      <c r="C11" s="54"/>
      <c r="D11" s="54">
        <f aca="true" t="shared" si="2" ref="D11:D19">SUM(B11:C11)</f>
        <v>39312</v>
      </c>
      <c r="E11" s="54"/>
      <c r="F11" s="54"/>
      <c r="G11" s="54"/>
      <c r="H11" s="54"/>
      <c r="I11" s="54"/>
      <c r="J11" s="54"/>
      <c r="K11" s="55">
        <f t="shared" si="0"/>
        <v>39312</v>
      </c>
      <c r="L11" s="55">
        <f t="shared" si="1"/>
        <v>0</v>
      </c>
      <c r="M11" s="55">
        <f t="shared" si="1"/>
        <v>39312</v>
      </c>
    </row>
    <row r="12" spans="1:13" ht="15">
      <c r="A12" s="72" t="s">
        <v>419</v>
      </c>
      <c r="B12" s="54"/>
      <c r="C12" s="54"/>
      <c r="D12" s="54"/>
      <c r="E12" s="54"/>
      <c r="F12" s="54"/>
      <c r="G12" s="54"/>
      <c r="H12" s="54"/>
      <c r="I12" s="54"/>
      <c r="J12" s="54"/>
      <c r="K12" s="55">
        <f t="shared" si="0"/>
        <v>0</v>
      </c>
      <c r="L12" s="55">
        <f t="shared" si="1"/>
        <v>0</v>
      </c>
      <c r="M12" s="55">
        <f t="shared" si="1"/>
        <v>0</v>
      </c>
    </row>
    <row r="13" spans="1:13" ht="15">
      <c r="A13" s="72" t="s">
        <v>212</v>
      </c>
      <c r="B13" s="54">
        <v>129372</v>
      </c>
      <c r="C13" s="54"/>
      <c r="D13" s="54">
        <f t="shared" si="2"/>
        <v>129372</v>
      </c>
      <c r="E13" s="54"/>
      <c r="F13" s="54"/>
      <c r="G13" s="54"/>
      <c r="H13" s="54">
        <v>7600</v>
      </c>
      <c r="I13" s="54"/>
      <c r="J13" s="54">
        <f>SUM(H13:I13)</f>
        <v>7600</v>
      </c>
      <c r="K13" s="55">
        <f t="shared" si="0"/>
        <v>136972</v>
      </c>
      <c r="L13" s="55">
        <f t="shared" si="1"/>
        <v>0</v>
      </c>
      <c r="M13" s="55">
        <f>D13+G13+J13</f>
        <v>136972</v>
      </c>
    </row>
    <row r="14" spans="1:13" ht="15">
      <c r="A14" s="72" t="s">
        <v>531</v>
      </c>
      <c r="B14" s="54"/>
      <c r="C14" s="54"/>
      <c r="D14" s="54"/>
      <c r="E14" s="54"/>
      <c r="F14" s="54"/>
      <c r="G14" s="54"/>
      <c r="H14" s="54">
        <v>0</v>
      </c>
      <c r="I14" s="54">
        <v>6826</v>
      </c>
      <c r="J14" s="54">
        <f>SUM(H14:I14)</f>
        <v>6826</v>
      </c>
      <c r="K14" s="55">
        <f t="shared" si="0"/>
        <v>0</v>
      </c>
      <c r="L14" s="55">
        <f t="shared" si="1"/>
        <v>6826</v>
      </c>
      <c r="M14" s="55">
        <f>D14+G14+J14</f>
        <v>6826</v>
      </c>
    </row>
    <row r="15" spans="1:13" ht="15">
      <c r="A15" s="72" t="s">
        <v>420</v>
      </c>
      <c r="B15" s="55"/>
      <c r="C15" s="55"/>
      <c r="D15" s="55"/>
      <c r="E15" s="54"/>
      <c r="F15" s="54"/>
      <c r="G15" s="54"/>
      <c r="H15" s="54"/>
      <c r="I15" s="54"/>
      <c r="J15" s="54">
        <f>SUM(H15:I15)</f>
        <v>0</v>
      </c>
      <c r="K15" s="55">
        <f>B15+E15+H15</f>
        <v>0</v>
      </c>
      <c r="L15" s="55">
        <f>C15+F15+I15</f>
        <v>0</v>
      </c>
      <c r="M15" s="55">
        <f>D15+G15+J15</f>
        <v>0</v>
      </c>
    </row>
    <row r="16" spans="1:13" ht="15">
      <c r="A16" s="105" t="s">
        <v>27</v>
      </c>
      <c r="B16" s="80"/>
      <c r="C16" s="80"/>
      <c r="D16" s="80"/>
      <c r="E16" s="106"/>
      <c r="F16" s="106"/>
      <c r="G16" s="106"/>
      <c r="H16" s="106">
        <v>1112</v>
      </c>
      <c r="I16" s="106"/>
      <c r="J16" s="54">
        <f>SUM(H16:I16)</f>
        <v>1112</v>
      </c>
      <c r="K16" s="55">
        <f t="shared" si="0"/>
        <v>1112</v>
      </c>
      <c r="L16" s="55">
        <f t="shared" si="1"/>
        <v>0</v>
      </c>
      <c r="M16" s="55">
        <f t="shared" si="1"/>
        <v>1112</v>
      </c>
    </row>
    <row r="17" spans="1:13" ht="15">
      <c r="A17" s="72" t="s">
        <v>213</v>
      </c>
      <c r="B17" s="54">
        <v>500</v>
      </c>
      <c r="C17" s="54"/>
      <c r="D17" s="54">
        <f t="shared" si="2"/>
        <v>500</v>
      </c>
      <c r="E17" s="54"/>
      <c r="F17" s="54"/>
      <c r="G17" s="54"/>
      <c r="H17" s="54"/>
      <c r="I17" s="54"/>
      <c r="J17" s="54"/>
      <c r="K17" s="55">
        <f t="shared" si="0"/>
        <v>500</v>
      </c>
      <c r="L17" s="55">
        <f t="shared" si="1"/>
        <v>0</v>
      </c>
      <c r="M17" s="55">
        <f t="shared" si="1"/>
        <v>500</v>
      </c>
    </row>
    <row r="18" spans="1:13" ht="15">
      <c r="A18" s="72" t="s">
        <v>214</v>
      </c>
      <c r="B18" s="54">
        <v>1300</v>
      </c>
      <c r="C18" s="54"/>
      <c r="D18" s="54">
        <f t="shared" si="2"/>
        <v>1300</v>
      </c>
      <c r="E18" s="54"/>
      <c r="F18" s="54"/>
      <c r="G18" s="54"/>
      <c r="H18" s="54"/>
      <c r="I18" s="54"/>
      <c r="J18" s="54"/>
      <c r="K18" s="55">
        <f t="shared" si="0"/>
        <v>1300</v>
      </c>
      <c r="L18" s="55">
        <f t="shared" si="1"/>
        <v>0</v>
      </c>
      <c r="M18" s="55">
        <f t="shared" si="1"/>
        <v>1300</v>
      </c>
    </row>
    <row r="19" spans="1:13" ht="15">
      <c r="A19" s="72" t="s">
        <v>215</v>
      </c>
      <c r="B19" s="54">
        <v>12</v>
      </c>
      <c r="C19" s="54"/>
      <c r="D19" s="54">
        <f t="shared" si="2"/>
        <v>12</v>
      </c>
      <c r="E19" s="54"/>
      <c r="F19" s="54"/>
      <c r="G19" s="54"/>
      <c r="H19" s="54">
        <v>294</v>
      </c>
      <c r="I19" s="54"/>
      <c r="J19" s="54">
        <f>SUM(H19:I19)</f>
        <v>294</v>
      </c>
      <c r="K19" s="55">
        <f t="shared" si="0"/>
        <v>306</v>
      </c>
      <c r="L19" s="55">
        <f t="shared" si="1"/>
        <v>0</v>
      </c>
      <c r="M19" s="55">
        <f t="shared" si="1"/>
        <v>306</v>
      </c>
    </row>
    <row r="20" spans="1:13" ht="15">
      <c r="A20" s="72" t="s">
        <v>216</v>
      </c>
      <c r="B20" s="54"/>
      <c r="C20" s="54"/>
      <c r="D20" s="54"/>
      <c r="E20" s="54"/>
      <c r="F20" s="54"/>
      <c r="G20" s="54"/>
      <c r="H20" s="54"/>
      <c r="I20" s="54"/>
      <c r="J20" s="54"/>
      <c r="K20" s="55">
        <f t="shared" si="0"/>
        <v>0</v>
      </c>
      <c r="L20" s="55">
        <f t="shared" si="1"/>
        <v>0</v>
      </c>
      <c r="M20" s="55">
        <f t="shared" si="1"/>
        <v>0</v>
      </c>
    </row>
    <row r="21" spans="1:13" ht="15">
      <c r="A21" s="72" t="s">
        <v>152</v>
      </c>
      <c r="B21" s="54"/>
      <c r="C21" s="54"/>
      <c r="D21" s="54"/>
      <c r="E21" s="54">
        <v>676400</v>
      </c>
      <c r="F21" s="54"/>
      <c r="G21" s="54">
        <f>SUM(E21:F21)</f>
        <v>676400</v>
      </c>
      <c r="H21" s="54"/>
      <c r="I21" s="54"/>
      <c r="J21" s="54"/>
      <c r="K21" s="55">
        <f t="shared" si="0"/>
        <v>676400</v>
      </c>
      <c r="L21" s="55">
        <f t="shared" si="1"/>
        <v>0</v>
      </c>
      <c r="M21" s="55">
        <f t="shared" si="1"/>
        <v>676400</v>
      </c>
    </row>
    <row r="22" spans="1:13" ht="15">
      <c r="A22" s="72" t="s">
        <v>182</v>
      </c>
      <c r="B22" s="54"/>
      <c r="C22" s="54"/>
      <c r="D22" s="54"/>
      <c r="E22" s="54">
        <v>71507</v>
      </c>
      <c r="F22" s="54"/>
      <c r="G22" s="54">
        <f>SUM(E22:F22)</f>
        <v>71507</v>
      </c>
      <c r="H22" s="54"/>
      <c r="I22" s="54"/>
      <c r="J22" s="54"/>
      <c r="K22" s="55">
        <f t="shared" si="0"/>
        <v>71507</v>
      </c>
      <c r="L22" s="55">
        <f t="shared" si="1"/>
        <v>0</v>
      </c>
      <c r="M22" s="55">
        <f t="shared" si="1"/>
        <v>71507</v>
      </c>
    </row>
    <row r="23" spans="1:14" ht="15">
      <c r="A23" s="72" t="s">
        <v>140</v>
      </c>
      <c r="B23" s="54"/>
      <c r="C23" s="54"/>
      <c r="D23" s="54"/>
      <c r="E23" s="54">
        <v>36000</v>
      </c>
      <c r="F23" s="54"/>
      <c r="G23" s="54">
        <f>SUM(E23:F23)</f>
        <v>36000</v>
      </c>
      <c r="H23" s="54"/>
      <c r="I23" s="54"/>
      <c r="J23" s="54"/>
      <c r="K23" s="55">
        <f t="shared" si="0"/>
        <v>36000</v>
      </c>
      <c r="L23" s="55">
        <f t="shared" si="1"/>
        <v>0</v>
      </c>
      <c r="M23" s="55">
        <f t="shared" si="1"/>
        <v>36000</v>
      </c>
      <c r="N23" s="15"/>
    </row>
    <row r="24" spans="1:14" s="15" customFormat="1" ht="15">
      <c r="A24" s="72" t="s">
        <v>153</v>
      </c>
      <c r="B24" s="54"/>
      <c r="C24" s="54"/>
      <c r="D24" s="54"/>
      <c r="E24" s="54">
        <v>1150</v>
      </c>
      <c r="F24" s="54"/>
      <c r="G24" s="54">
        <f>SUM(E24:F24)</f>
        <v>1150</v>
      </c>
      <c r="H24" s="54"/>
      <c r="I24" s="54"/>
      <c r="J24" s="54"/>
      <c r="K24" s="55">
        <f t="shared" si="0"/>
        <v>1150</v>
      </c>
      <c r="L24" s="55">
        <f t="shared" si="1"/>
        <v>0</v>
      </c>
      <c r="M24" s="55">
        <f t="shared" si="1"/>
        <v>1150</v>
      </c>
      <c r="N24" s="11"/>
    </row>
    <row r="25" spans="1:14" s="15" customFormat="1" ht="15">
      <c r="A25" s="72" t="s">
        <v>217</v>
      </c>
      <c r="B25" s="54"/>
      <c r="C25" s="54"/>
      <c r="D25" s="54"/>
      <c r="E25" s="54"/>
      <c r="F25" s="54"/>
      <c r="G25" s="54"/>
      <c r="H25" s="54">
        <v>796345</v>
      </c>
      <c r="I25" s="54">
        <v>-1159</v>
      </c>
      <c r="J25" s="54">
        <f aca="true" t="shared" si="3" ref="J25:J46">SUM(H25:I25)</f>
        <v>795186</v>
      </c>
      <c r="K25" s="55">
        <f t="shared" si="0"/>
        <v>796345</v>
      </c>
      <c r="L25" s="55">
        <f aca="true" t="shared" si="4" ref="L25:L49">C25+F25+I25</f>
        <v>-1159</v>
      </c>
      <c r="M25" s="55">
        <f aca="true" t="shared" si="5" ref="M25:M49">D25+G25+J25</f>
        <v>795186</v>
      </c>
      <c r="N25" s="11"/>
    </row>
    <row r="26" spans="1:13" ht="15">
      <c r="A26" s="72" t="s">
        <v>218</v>
      </c>
      <c r="B26" s="55"/>
      <c r="C26" s="55"/>
      <c r="D26" s="55"/>
      <c r="E26" s="54"/>
      <c r="F26" s="54"/>
      <c r="G26" s="54"/>
      <c r="H26" s="54">
        <v>24288</v>
      </c>
      <c r="I26" s="54">
        <v>-1520</v>
      </c>
      <c r="J26" s="54">
        <f t="shared" si="3"/>
        <v>22768</v>
      </c>
      <c r="K26" s="55">
        <f t="shared" si="0"/>
        <v>24288</v>
      </c>
      <c r="L26" s="55">
        <f t="shared" si="4"/>
        <v>-1520</v>
      </c>
      <c r="M26" s="55">
        <f t="shared" si="5"/>
        <v>22768</v>
      </c>
    </row>
    <row r="27" spans="1:13" ht="15">
      <c r="A27" s="72" t="s">
        <v>28</v>
      </c>
      <c r="B27" s="55"/>
      <c r="C27" s="55"/>
      <c r="D27" s="55"/>
      <c r="E27" s="54"/>
      <c r="F27" s="54"/>
      <c r="G27" s="54"/>
      <c r="H27" s="54">
        <v>29780</v>
      </c>
      <c r="I27" s="54">
        <v>2251</v>
      </c>
      <c r="J27" s="54">
        <f>SUM(H27:I27)</f>
        <v>32031</v>
      </c>
      <c r="K27" s="55">
        <f>B27+E27+H27</f>
        <v>29780</v>
      </c>
      <c r="L27" s="55">
        <f>C27+F27+I27</f>
        <v>2251</v>
      </c>
      <c r="M27" s="55">
        <f>D27+G27+J27</f>
        <v>32031</v>
      </c>
    </row>
    <row r="28" spans="1:13" ht="15">
      <c r="A28" s="105" t="s">
        <v>51</v>
      </c>
      <c r="B28" s="80"/>
      <c r="C28" s="80"/>
      <c r="D28" s="80"/>
      <c r="E28" s="106"/>
      <c r="F28" s="106"/>
      <c r="G28" s="106"/>
      <c r="H28" s="106">
        <v>7590</v>
      </c>
      <c r="I28" s="106">
        <v>2203</v>
      </c>
      <c r="J28" s="54">
        <f t="shared" si="3"/>
        <v>9793</v>
      </c>
      <c r="K28" s="55">
        <f t="shared" si="0"/>
        <v>7590</v>
      </c>
      <c r="L28" s="55">
        <f t="shared" si="4"/>
        <v>2203</v>
      </c>
      <c r="M28" s="55">
        <f t="shared" si="5"/>
        <v>9793</v>
      </c>
    </row>
    <row r="29" spans="1:13" ht="15">
      <c r="A29" s="105" t="s">
        <v>421</v>
      </c>
      <c r="B29" s="80"/>
      <c r="C29" s="80"/>
      <c r="D29" s="80"/>
      <c r="E29" s="106"/>
      <c r="F29" s="106"/>
      <c r="G29" s="106"/>
      <c r="H29" s="106">
        <v>415</v>
      </c>
      <c r="I29" s="106"/>
      <c r="J29" s="54">
        <f t="shared" si="3"/>
        <v>415</v>
      </c>
      <c r="K29" s="55">
        <f t="shared" si="0"/>
        <v>415</v>
      </c>
      <c r="L29" s="55">
        <f t="shared" si="4"/>
        <v>0</v>
      </c>
      <c r="M29" s="55">
        <f t="shared" si="5"/>
        <v>415</v>
      </c>
    </row>
    <row r="30" spans="1:13" ht="15">
      <c r="A30" s="105" t="s">
        <v>422</v>
      </c>
      <c r="B30" s="80"/>
      <c r="C30" s="80"/>
      <c r="D30" s="80"/>
      <c r="E30" s="106"/>
      <c r="F30" s="106"/>
      <c r="G30" s="106"/>
      <c r="H30" s="106">
        <v>64</v>
      </c>
      <c r="I30" s="106"/>
      <c r="J30" s="54">
        <f t="shared" si="3"/>
        <v>64</v>
      </c>
      <c r="K30" s="55">
        <f t="shared" si="0"/>
        <v>64</v>
      </c>
      <c r="L30" s="55">
        <f t="shared" si="4"/>
        <v>0</v>
      </c>
      <c r="M30" s="55">
        <f t="shared" si="5"/>
        <v>64</v>
      </c>
    </row>
    <row r="31" spans="1:13" ht="15">
      <c r="A31" s="105" t="s">
        <v>347</v>
      </c>
      <c r="B31" s="80"/>
      <c r="C31" s="80"/>
      <c r="D31" s="80"/>
      <c r="E31" s="106"/>
      <c r="F31" s="106"/>
      <c r="G31" s="106"/>
      <c r="H31" s="106">
        <v>35136</v>
      </c>
      <c r="I31" s="106">
        <v>-13649</v>
      </c>
      <c r="J31" s="54">
        <f t="shared" si="3"/>
        <v>21487</v>
      </c>
      <c r="K31" s="55">
        <f t="shared" si="0"/>
        <v>35136</v>
      </c>
      <c r="L31" s="55">
        <f t="shared" si="4"/>
        <v>-13649</v>
      </c>
      <c r="M31" s="55">
        <f t="shared" si="5"/>
        <v>21487</v>
      </c>
    </row>
    <row r="32" spans="1:13" ht="15">
      <c r="A32" s="105" t="s">
        <v>423</v>
      </c>
      <c r="B32" s="80"/>
      <c r="C32" s="80"/>
      <c r="D32" s="80"/>
      <c r="E32" s="106"/>
      <c r="F32" s="106"/>
      <c r="G32" s="106"/>
      <c r="H32" s="106">
        <v>329</v>
      </c>
      <c r="I32" s="106"/>
      <c r="J32" s="54">
        <f t="shared" si="3"/>
        <v>329</v>
      </c>
      <c r="K32" s="55">
        <f t="shared" si="0"/>
        <v>329</v>
      </c>
      <c r="L32" s="55">
        <f t="shared" si="4"/>
        <v>0</v>
      </c>
      <c r="M32" s="55">
        <f t="shared" si="5"/>
        <v>329</v>
      </c>
    </row>
    <row r="33" spans="1:13" ht="15">
      <c r="A33" s="105" t="s">
        <v>166</v>
      </c>
      <c r="B33" s="80"/>
      <c r="C33" s="80"/>
      <c r="D33" s="80"/>
      <c r="E33" s="106"/>
      <c r="F33" s="106"/>
      <c r="G33" s="106"/>
      <c r="H33" s="106">
        <v>402</v>
      </c>
      <c r="I33" s="106"/>
      <c r="J33" s="54">
        <f>SUM(H33:I33)</f>
        <v>402</v>
      </c>
      <c r="K33" s="55">
        <f t="shared" si="0"/>
        <v>402</v>
      </c>
      <c r="L33" s="55">
        <f t="shared" si="4"/>
        <v>0</v>
      </c>
      <c r="M33" s="55">
        <f t="shared" si="5"/>
        <v>402</v>
      </c>
    </row>
    <row r="34" spans="1:13" ht="15">
      <c r="A34" s="105" t="s">
        <v>532</v>
      </c>
      <c r="B34" s="80"/>
      <c r="C34" s="80"/>
      <c r="D34" s="80"/>
      <c r="E34" s="106"/>
      <c r="F34" s="106"/>
      <c r="G34" s="106"/>
      <c r="H34" s="106">
        <v>583</v>
      </c>
      <c r="I34" s="106"/>
      <c r="J34" s="54">
        <f>SUM(H34:I34)</f>
        <v>583</v>
      </c>
      <c r="K34" s="55">
        <f t="shared" si="0"/>
        <v>583</v>
      </c>
      <c r="L34" s="55">
        <f t="shared" si="4"/>
        <v>0</v>
      </c>
      <c r="M34" s="55">
        <f t="shared" si="5"/>
        <v>583</v>
      </c>
    </row>
    <row r="35" spans="1:13" ht="15">
      <c r="A35" s="105" t="s">
        <v>533</v>
      </c>
      <c r="B35" s="80"/>
      <c r="C35" s="80"/>
      <c r="D35" s="80"/>
      <c r="E35" s="106"/>
      <c r="F35" s="106"/>
      <c r="G35" s="106"/>
      <c r="H35" s="106"/>
      <c r="I35" s="106">
        <v>4743</v>
      </c>
      <c r="J35" s="54">
        <f>SUM(H35:I35)</f>
        <v>4743</v>
      </c>
      <c r="K35" s="55">
        <f t="shared" si="0"/>
        <v>0</v>
      </c>
      <c r="L35" s="55">
        <f t="shared" si="4"/>
        <v>4743</v>
      </c>
      <c r="M35" s="55">
        <f t="shared" si="5"/>
        <v>4743</v>
      </c>
    </row>
    <row r="36" spans="1:13" ht="15">
      <c r="A36" s="105" t="s">
        <v>26</v>
      </c>
      <c r="B36" s="80"/>
      <c r="C36" s="80"/>
      <c r="D36" s="80"/>
      <c r="E36" s="106"/>
      <c r="F36" s="106"/>
      <c r="G36" s="106"/>
      <c r="H36" s="106">
        <v>0</v>
      </c>
      <c r="I36" s="106"/>
      <c r="J36" s="54">
        <f t="shared" si="3"/>
        <v>0</v>
      </c>
      <c r="K36" s="55">
        <f t="shared" si="0"/>
        <v>0</v>
      </c>
      <c r="L36" s="55">
        <f t="shared" si="4"/>
        <v>0</v>
      </c>
      <c r="M36" s="55">
        <f t="shared" si="5"/>
        <v>0</v>
      </c>
    </row>
    <row r="37" spans="1:13" ht="15">
      <c r="A37" s="105" t="s">
        <v>91</v>
      </c>
      <c r="B37" s="80"/>
      <c r="C37" s="80"/>
      <c r="D37" s="80"/>
      <c r="E37" s="106"/>
      <c r="F37" s="106"/>
      <c r="G37" s="106"/>
      <c r="H37" s="106">
        <v>5048</v>
      </c>
      <c r="I37" s="106"/>
      <c r="J37" s="54">
        <f t="shared" si="3"/>
        <v>5048</v>
      </c>
      <c r="K37" s="55">
        <f t="shared" si="0"/>
        <v>5048</v>
      </c>
      <c r="L37" s="55">
        <f t="shared" si="4"/>
        <v>0</v>
      </c>
      <c r="M37" s="55">
        <f t="shared" si="5"/>
        <v>5048</v>
      </c>
    </row>
    <row r="38" spans="1:13" ht="15">
      <c r="A38" s="105" t="s">
        <v>428</v>
      </c>
      <c r="B38" s="80"/>
      <c r="C38" s="80"/>
      <c r="D38" s="80"/>
      <c r="E38" s="106"/>
      <c r="F38" s="106"/>
      <c r="G38" s="106"/>
      <c r="H38" s="106">
        <v>-389</v>
      </c>
      <c r="I38" s="106"/>
      <c r="J38" s="54">
        <f t="shared" si="3"/>
        <v>-389</v>
      </c>
      <c r="K38" s="55">
        <f t="shared" si="0"/>
        <v>-389</v>
      </c>
      <c r="L38" s="55">
        <f t="shared" si="4"/>
        <v>0</v>
      </c>
      <c r="M38" s="55">
        <f t="shared" si="5"/>
        <v>-389</v>
      </c>
    </row>
    <row r="39" spans="1:13" ht="15">
      <c r="A39" s="114" t="s">
        <v>358</v>
      </c>
      <c r="B39" s="80"/>
      <c r="C39" s="80"/>
      <c r="D39" s="80"/>
      <c r="E39" s="106"/>
      <c r="F39" s="106"/>
      <c r="G39" s="106"/>
      <c r="H39" s="106">
        <v>0</v>
      </c>
      <c r="I39" s="106"/>
      <c r="J39" s="54">
        <f t="shared" si="3"/>
        <v>0</v>
      </c>
      <c r="K39" s="55">
        <f t="shared" si="0"/>
        <v>0</v>
      </c>
      <c r="L39" s="55">
        <f t="shared" si="4"/>
        <v>0</v>
      </c>
      <c r="M39" s="55">
        <f t="shared" si="5"/>
        <v>0</v>
      </c>
    </row>
    <row r="40" spans="1:13" ht="15">
      <c r="A40" s="105" t="s">
        <v>261</v>
      </c>
      <c r="B40" s="80"/>
      <c r="C40" s="80"/>
      <c r="D40" s="80"/>
      <c r="E40" s="106"/>
      <c r="F40" s="106"/>
      <c r="G40" s="106"/>
      <c r="H40" s="106">
        <v>4137</v>
      </c>
      <c r="I40" s="106"/>
      <c r="J40" s="54">
        <f t="shared" si="3"/>
        <v>4137</v>
      </c>
      <c r="K40" s="55">
        <f t="shared" si="0"/>
        <v>4137</v>
      </c>
      <c r="L40" s="55">
        <f t="shared" si="4"/>
        <v>0</v>
      </c>
      <c r="M40" s="55">
        <f t="shared" si="5"/>
        <v>4137</v>
      </c>
    </row>
    <row r="41" spans="1:13" ht="15">
      <c r="A41" s="105" t="s">
        <v>307</v>
      </c>
      <c r="B41" s="80"/>
      <c r="C41" s="80"/>
      <c r="D41" s="80"/>
      <c r="E41" s="106"/>
      <c r="F41" s="106"/>
      <c r="G41" s="106"/>
      <c r="H41" s="106">
        <v>9871</v>
      </c>
      <c r="I41" s="106"/>
      <c r="J41" s="54">
        <f t="shared" si="3"/>
        <v>9871</v>
      </c>
      <c r="K41" s="55">
        <f t="shared" si="0"/>
        <v>9871</v>
      </c>
      <c r="L41" s="55">
        <f t="shared" si="4"/>
        <v>0</v>
      </c>
      <c r="M41" s="55">
        <f t="shared" si="5"/>
        <v>9871</v>
      </c>
    </row>
    <row r="42" spans="1:13" ht="15">
      <c r="A42" s="105" t="s">
        <v>424</v>
      </c>
      <c r="B42" s="80"/>
      <c r="C42" s="80"/>
      <c r="D42" s="80"/>
      <c r="E42" s="106"/>
      <c r="F42" s="106"/>
      <c r="G42" s="106"/>
      <c r="H42" s="106">
        <v>22</v>
      </c>
      <c r="I42" s="106"/>
      <c r="J42" s="54">
        <f t="shared" si="3"/>
        <v>22</v>
      </c>
      <c r="K42" s="55">
        <f t="shared" si="0"/>
        <v>22</v>
      </c>
      <c r="L42" s="55">
        <f t="shared" si="4"/>
        <v>0</v>
      </c>
      <c r="M42" s="55">
        <f t="shared" si="5"/>
        <v>22</v>
      </c>
    </row>
    <row r="43" spans="1:13" ht="15">
      <c r="A43" s="105" t="s">
        <v>262</v>
      </c>
      <c r="B43" s="80"/>
      <c r="C43" s="80"/>
      <c r="D43" s="80"/>
      <c r="E43" s="106"/>
      <c r="F43" s="106"/>
      <c r="G43" s="106"/>
      <c r="H43" s="106">
        <v>3069</v>
      </c>
      <c r="I43" s="106"/>
      <c r="J43" s="54">
        <f t="shared" si="3"/>
        <v>3069</v>
      </c>
      <c r="K43" s="55">
        <f t="shared" si="0"/>
        <v>3069</v>
      </c>
      <c r="L43" s="55">
        <f t="shared" si="4"/>
        <v>0</v>
      </c>
      <c r="M43" s="55">
        <f t="shared" si="5"/>
        <v>3069</v>
      </c>
    </row>
    <row r="44" spans="1:13" ht="15">
      <c r="A44" s="105" t="s">
        <v>425</v>
      </c>
      <c r="B44" s="80"/>
      <c r="C44" s="80"/>
      <c r="D44" s="80"/>
      <c r="E44" s="106"/>
      <c r="F44" s="106"/>
      <c r="G44" s="106"/>
      <c r="H44" s="106">
        <v>1667</v>
      </c>
      <c r="I44" s="106"/>
      <c r="J44" s="54">
        <f t="shared" si="3"/>
        <v>1667</v>
      </c>
      <c r="K44" s="55">
        <f t="shared" si="0"/>
        <v>1667</v>
      </c>
      <c r="L44" s="55">
        <f t="shared" si="4"/>
        <v>0</v>
      </c>
      <c r="M44" s="55">
        <f t="shared" si="5"/>
        <v>1667</v>
      </c>
    </row>
    <row r="45" spans="1:13" ht="15">
      <c r="A45" s="105" t="s">
        <v>426</v>
      </c>
      <c r="B45" s="80"/>
      <c r="C45" s="80"/>
      <c r="D45" s="80"/>
      <c r="E45" s="106"/>
      <c r="F45" s="106"/>
      <c r="G45" s="106"/>
      <c r="H45" s="106">
        <v>140</v>
      </c>
      <c r="I45" s="106"/>
      <c r="J45" s="54">
        <f t="shared" si="3"/>
        <v>140</v>
      </c>
      <c r="K45" s="55">
        <f t="shared" si="0"/>
        <v>140</v>
      </c>
      <c r="L45" s="55">
        <f t="shared" si="4"/>
        <v>0</v>
      </c>
      <c r="M45" s="55">
        <f t="shared" si="5"/>
        <v>140</v>
      </c>
    </row>
    <row r="46" spans="1:13" ht="15">
      <c r="A46" s="105" t="s">
        <v>614</v>
      </c>
      <c r="B46" s="80"/>
      <c r="C46" s="80"/>
      <c r="D46" s="80"/>
      <c r="E46" s="106"/>
      <c r="F46" s="106"/>
      <c r="G46" s="106"/>
      <c r="H46" s="106"/>
      <c r="I46" s="106">
        <v>516</v>
      </c>
      <c r="J46" s="54">
        <f t="shared" si="3"/>
        <v>516</v>
      </c>
      <c r="K46" s="55">
        <f t="shared" si="0"/>
        <v>0</v>
      </c>
      <c r="L46" s="55">
        <f>C46+F46+I46</f>
        <v>516</v>
      </c>
      <c r="M46" s="55">
        <f t="shared" si="5"/>
        <v>516</v>
      </c>
    </row>
    <row r="47" spans="1:13" ht="15">
      <c r="A47" s="105" t="s">
        <v>7</v>
      </c>
      <c r="B47" s="80"/>
      <c r="C47" s="80"/>
      <c r="D47" s="80"/>
      <c r="E47" s="106"/>
      <c r="F47" s="106"/>
      <c r="G47" s="106"/>
      <c r="H47" s="106">
        <v>273</v>
      </c>
      <c r="I47" s="106"/>
      <c r="J47" s="54">
        <f>SUM(H47:I47)</f>
        <v>273</v>
      </c>
      <c r="K47" s="55">
        <f t="shared" si="0"/>
        <v>273</v>
      </c>
      <c r="L47" s="55">
        <f t="shared" si="4"/>
        <v>0</v>
      </c>
      <c r="M47" s="55">
        <f t="shared" si="5"/>
        <v>273</v>
      </c>
    </row>
    <row r="48" spans="1:13" ht="15">
      <c r="A48" s="105" t="s">
        <v>486</v>
      </c>
      <c r="B48" s="106">
        <v>200</v>
      </c>
      <c r="C48" s="106"/>
      <c r="D48" s="106">
        <f>SUM(B48:C48)</f>
        <v>200</v>
      </c>
      <c r="E48" s="106"/>
      <c r="F48" s="106"/>
      <c r="G48" s="106"/>
      <c r="H48" s="106"/>
      <c r="I48" s="106"/>
      <c r="J48" s="54"/>
      <c r="K48" s="55">
        <f t="shared" si="0"/>
        <v>200</v>
      </c>
      <c r="L48" s="55">
        <f t="shared" si="4"/>
        <v>0</v>
      </c>
      <c r="M48" s="55">
        <f t="shared" si="5"/>
        <v>200</v>
      </c>
    </row>
    <row r="49" spans="1:13" ht="15">
      <c r="A49" s="105" t="s">
        <v>427</v>
      </c>
      <c r="B49" s="80"/>
      <c r="C49" s="80"/>
      <c r="D49" s="80"/>
      <c r="E49" s="106"/>
      <c r="F49" s="106"/>
      <c r="G49" s="106"/>
      <c r="H49" s="106">
        <v>3540</v>
      </c>
      <c r="I49" s="106"/>
      <c r="J49" s="54">
        <f>SUM(H49:I49)</f>
        <v>3540</v>
      </c>
      <c r="K49" s="55">
        <f t="shared" si="0"/>
        <v>3540</v>
      </c>
      <c r="L49" s="55">
        <f t="shared" si="4"/>
        <v>0</v>
      </c>
      <c r="M49" s="55">
        <f t="shared" si="5"/>
        <v>3540</v>
      </c>
    </row>
    <row r="50" spans="1:13" ht="15">
      <c r="A50" s="107" t="s">
        <v>329</v>
      </c>
      <c r="B50" s="80">
        <f>SUM(B7:B49)</f>
        <v>176364</v>
      </c>
      <c r="C50" s="80">
        <f aca="true" t="shared" si="6" ref="C50:M50">SUM(C7:C49)</f>
        <v>0</v>
      </c>
      <c r="D50" s="80">
        <f t="shared" si="6"/>
        <v>176364</v>
      </c>
      <c r="E50" s="80">
        <f t="shared" si="6"/>
        <v>785057</v>
      </c>
      <c r="F50" s="80">
        <f t="shared" si="6"/>
        <v>0</v>
      </c>
      <c r="G50" s="80">
        <f t="shared" si="6"/>
        <v>785057</v>
      </c>
      <c r="H50" s="80">
        <f t="shared" si="6"/>
        <v>931316</v>
      </c>
      <c r="I50" s="80">
        <f t="shared" si="6"/>
        <v>211</v>
      </c>
      <c r="J50" s="80">
        <f t="shared" si="6"/>
        <v>931527</v>
      </c>
      <c r="K50" s="80">
        <f t="shared" si="6"/>
        <v>1892737</v>
      </c>
      <c r="L50" s="80">
        <f>SUM(L7:L49)</f>
        <v>211</v>
      </c>
      <c r="M50" s="80">
        <f t="shared" si="6"/>
        <v>1892948</v>
      </c>
    </row>
    <row r="51" ht="15" customHeight="1">
      <c r="K51" s="26"/>
    </row>
    <row r="52" ht="15" customHeight="1">
      <c r="K52" s="26"/>
    </row>
  </sheetData>
  <mergeCells count="10">
    <mergeCell ref="A1:G1"/>
    <mergeCell ref="A5:A6"/>
    <mergeCell ref="H1:M1"/>
    <mergeCell ref="B5:D5"/>
    <mergeCell ref="E5:G5"/>
    <mergeCell ref="H5:J5"/>
    <mergeCell ref="K5:M5"/>
    <mergeCell ref="A2:M2"/>
    <mergeCell ref="A3:M3"/>
    <mergeCell ref="A4:M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A1:Y21"/>
  <sheetViews>
    <sheetView workbookViewId="0" topLeftCell="D1">
      <selection activeCell="W8" sqref="W8:Y9"/>
    </sheetView>
  </sheetViews>
  <sheetFormatPr defaultColWidth="9.140625" defaultRowHeight="12.75"/>
  <cols>
    <col min="1" max="1" width="26.57421875" style="0" customWidth="1"/>
    <col min="2" max="2" width="7.421875" style="0" bestFit="1" customWidth="1"/>
    <col min="3" max="3" width="7.00390625" style="0" bestFit="1" customWidth="1"/>
    <col min="4" max="4" width="7.421875" style="0" customWidth="1"/>
    <col min="5" max="5" width="7.421875" style="0" bestFit="1" customWidth="1"/>
    <col min="6" max="6" width="8.00390625" style="0" bestFit="1" customWidth="1"/>
    <col min="7" max="7" width="7.28125" style="0" customWidth="1"/>
    <col min="8" max="8" width="5.140625" style="0" customWidth="1"/>
    <col min="9" max="9" width="4.7109375" style="0" customWidth="1"/>
    <col min="10" max="10" width="6.421875" style="0" customWidth="1"/>
    <col min="11" max="11" width="6.140625" style="0" bestFit="1" customWidth="1"/>
    <col min="12" max="12" width="6.28125" style="0" customWidth="1"/>
    <col min="13" max="13" width="6.140625" style="0" customWidth="1"/>
    <col min="14" max="14" width="5.140625" style="0" customWidth="1"/>
    <col min="15" max="15" width="6.00390625" style="0" customWidth="1"/>
    <col min="16" max="16" width="6.421875" style="0" customWidth="1"/>
    <col min="17" max="17" width="6.421875" style="0" bestFit="1" customWidth="1"/>
    <col min="18" max="18" width="5.7109375" style="0" customWidth="1"/>
    <col min="19" max="19" width="6.28125" style="0" customWidth="1"/>
    <col min="20" max="20" width="5.57421875" style="0" bestFit="1" customWidth="1"/>
    <col min="21" max="21" width="5.7109375" style="0" customWidth="1"/>
    <col min="22" max="22" width="6.7109375" style="0" customWidth="1"/>
    <col min="23" max="23" width="7.421875" style="0" bestFit="1" customWidth="1"/>
    <col min="24" max="24" width="8.00390625" style="0" bestFit="1" customWidth="1"/>
    <col min="25" max="25" width="7.8515625" style="0" customWidth="1"/>
  </cols>
  <sheetData>
    <row r="1" spans="20:25" ht="15.75" customHeight="1">
      <c r="T1" s="174" t="s">
        <v>128</v>
      </c>
      <c r="U1" s="174"/>
      <c r="V1" s="174"/>
      <c r="W1" s="174"/>
      <c r="X1" s="174"/>
      <c r="Y1" s="174"/>
    </row>
    <row r="2" spans="1:25" s="10" customFormat="1" ht="15.75">
      <c r="A2" s="173" t="s">
        <v>198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25" s="10" customFormat="1" ht="15.75">
      <c r="A3" s="173" t="s">
        <v>241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</row>
    <row r="4" spans="1:25" s="10" customFormat="1" ht="15.75">
      <c r="A4" s="173" t="s">
        <v>12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5" spans="1:25" s="10" customFormat="1" ht="15.75">
      <c r="A5" s="173" t="s">
        <v>110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</row>
    <row r="6" spans="1:23" s="10" customFormat="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82"/>
    </row>
    <row r="7" spans="1:22" s="1" customFormat="1" ht="15.75">
      <c r="A7" s="3"/>
      <c r="B7" s="3"/>
      <c r="C7" s="3"/>
      <c r="D7" s="3"/>
      <c r="E7" s="3"/>
      <c r="F7" s="3"/>
      <c r="G7" s="3"/>
      <c r="T7" s="3"/>
      <c r="U7" s="3"/>
      <c r="V7" s="3"/>
    </row>
    <row r="8" spans="1:25" s="48" customFormat="1" ht="39.75" customHeight="1">
      <c r="A8" s="187" t="s">
        <v>199</v>
      </c>
      <c r="B8" s="190" t="s">
        <v>6</v>
      </c>
      <c r="C8" s="191"/>
      <c r="D8" s="192"/>
      <c r="E8" s="190" t="s">
        <v>220</v>
      </c>
      <c r="F8" s="191"/>
      <c r="G8" s="192"/>
      <c r="H8" s="175" t="s">
        <v>125</v>
      </c>
      <c r="I8" s="176"/>
      <c r="J8" s="177"/>
      <c r="K8" s="175" t="s">
        <v>29</v>
      </c>
      <c r="L8" s="176"/>
      <c r="M8" s="177"/>
      <c r="N8" s="199" t="s">
        <v>13</v>
      </c>
      <c r="O8" s="200"/>
      <c r="P8" s="200"/>
      <c r="Q8" s="200"/>
      <c r="R8" s="200"/>
      <c r="S8" s="201"/>
      <c r="T8" s="175" t="s">
        <v>162</v>
      </c>
      <c r="U8" s="176"/>
      <c r="V8" s="177"/>
      <c r="W8" s="202" t="s">
        <v>200</v>
      </c>
      <c r="X8" s="202"/>
      <c r="Y8" s="202"/>
    </row>
    <row r="9" spans="1:25" s="48" customFormat="1" ht="12.75">
      <c r="A9" s="188"/>
      <c r="B9" s="193"/>
      <c r="C9" s="194"/>
      <c r="D9" s="195"/>
      <c r="E9" s="193"/>
      <c r="F9" s="194"/>
      <c r="G9" s="195"/>
      <c r="H9" s="196"/>
      <c r="I9" s="197"/>
      <c r="J9" s="198"/>
      <c r="K9" s="196"/>
      <c r="L9" s="197"/>
      <c r="M9" s="198"/>
      <c r="N9" s="178" t="s">
        <v>30</v>
      </c>
      <c r="O9" s="178"/>
      <c r="P9" s="178"/>
      <c r="Q9" s="178" t="s">
        <v>31</v>
      </c>
      <c r="R9" s="178"/>
      <c r="S9" s="178"/>
      <c r="T9" s="196"/>
      <c r="U9" s="197"/>
      <c r="V9" s="198"/>
      <c r="W9" s="202"/>
      <c r="X9" s="202"/>
      <c r="Y9" s="202"/>
    </row>
    <row r="10" spans="1:25" s="48" customFormat="1" ht="51">
      <c r="A10" s="189"/>
      <c r="B10" s="6" t="s">
        <v>527</v>
      </c>
      <c r="C10" s="6" t="s">
        <v>19</v>
      </c>
      <c r="D10" s="6" t="s">
        <v>541</v>
      </c>
      <c r="E10" s="6" t="s">
        <v>527</v>
      </c>
      <c r="F10" s="6" t="s">
        <v>19</v>
      </c>
      <c r="G10" s="6" t="s">
        <v>541</v>
      </c>
      <c r="H10" s="6" t="s">
        <v>527</v>
      </c>
      <c r="I10" s="6" t="s">
        <v>19</v>
      </c>
      <c r="J10" s="6" t="s">
        <v>541</v>
      </c>
      <c r="K10" s="6" t="s">
        <v>527</v>
      </c>
      <c r="L10" s="6" t="s">
        <v>19</v>
      </c>
      <c r="M10" s="6" t="s">
        <v>541</v>
      </c>
      <c r="N10" s="6" t="s">
        <v>527</v>
      </c>
      <c r="O10" s="6" t="s">
        <v>19</v>
      </c>
      <c r="P10" s="6" t="s">
        <v>541</v>
      </c>
      <c r="Q10" s="6" t="s">
        <v>542</v>
      </c>
      <c r="R10" s="6" t="s">
        <v>19</v>
      </c>
      <c r="S10" s="6" t="s">
        <v>541</v>
      </c>
      <c r="T10" s="6" t="s">
        <v>527</v>
      </c>
      <c r="U10" s="6" t="s">
        <v>19</v>
      </c>
      <c r="V10" s="6" t="s">
        <v>541</v>
      </c>
      <c r="W10" s="6" t="s">
        <v>527</v>
      </c>
      <c r="X10" s="6" t="s">
        <v>19</v>
      </c>
      <c r="Y10" s="6" t="s">
        <v>552</v>
      </c>
    </row>
    <row r="11" spans="2:22" s="1" customFormat="1" ht="15.75">
      <c r="B11" s="84"/>
      <c r="C11" s="84"/>
      <c r="D11" s="84"/>
      <c r="E11" s="2"/>
      <c r="F11" s="2"/>
      <c r="G11" s="2"/>
      <c r="T11" s="2"/>
      <c r="U11" s="2"/>
      <c r="V11" s="2"/>
    </row>
    <row r="12" spans="1:25" s="7" customFormat="1" ht="24.75" customHeight="1">
      <c r="A12" s="48" t="s">
        <v>302</v>
      </c>
      <c r="B12" s="109">
        <v>120988</v>
      </c>
      <c r="C12" s="109">
        <v>-5625</v>
      </c>
      <c r="D12" s="109">
        <f aca="true" t="shared" si="0" ref="D12:D18">SUM(B12:C12)</f>
        <v>115363</v>
      </c>
      <c r="E12" s="64">
        <v>201667</v>
      </c>
      <c r="F12" s="64">
        <v>6190</v>
      </c>
      <c r="G12" s="64">
        <f>SUM(E12:F12)</f>
        <v>207857</v>
      </c>
      <c r="H12" s="64">
        <v>0</v>
      </c>
      <c r="I12" s="64"/>
      <c r="J12" s="64">
        <f>SUM(H12:I12)</f>
        <v>0</v>
      </c>
      <c r="K12" s="64">
        <v>0</v>
      </c>
      <c r="L12" s="64"/>
      <c r="M12" s="64">
        <f>SUM(K12:L12)</f>
        <v>0</v>
      </c>
      <c r="N12" s="64">
        <v>1520</v>
      </c>
      <c r="O12" s="64"/>
      <c r="P12" s="64">
        <f>SUM(N12:O12)</f>
        <v>1520</v>
      </c>
      <c r="Q12" s="64">
        <v>10031</v>
      </c>
      <c r="R12" s="64">
        <v>420</v>
      </c>
      <c r="S12" s="64">
        <f>SUM(Q12:R12)</f>
        <v>10451</v>
      </c>
      <c r="T12" s="64">
        <v>4000</v>
      </c>
      <c r="U12" s="64"/>
      <c r="V12" s="64">
        <f>SUM(T12:U12)</f>
        <v>4000</v>
      </c>
      <c r="W12" s="64">
        <f>B12+E12+H12+K12+N12+Q12+T12</f>
        <v>338206</v>
      </c>
      <c r="X12" s="64">
        <f aca="true" t="shared" si="1" ref="X12:Y20">C12+F12+I12+L12+O12+R12+U12</f>
        <v>985</v>
      </c>
      <c r="Y12" s="64">
        <f t="shared" si="1"/>
        <v>339191</v>
      </c>
    </row>
    <row r="13" spans="1:25" s="1" customFormat="1" ht="24.75" customHeight="1">
      <c r="A13" s="12" t="s">
        <v>154</v>
      </c>
      <c r="B13" s="65">
        <v>0</v>
      </c>
      <c r="C13" s="65"/>
      <c r="D13" s="65">
        <f t="shared" si="0"/>
        <v>0</v>
      </c>
      <c r="E13" s="65">
        <v>3844</v>
      </c>
      <c r="F13" s="65"/>
      <c r="G13" s="65">
        <f aca="true" t="shared" si="2" ref="G13:G18">SUM(E13:F13)</f>
        <v>3844</v>
      </c>
      <c r="H13" s="65">
        <v>0</v>
      </c>
      <c r="I13" s="65"/>
      <c r="J13" s="65">
        <f aca="true" t="shared" si="3" ref="J13:J18">SUM(H13:I13)</f>
        <v>0</v>
      </c>
      <c r="K13" s="65">
        <v>0</v>
      </c>
      <c r="L13" s="65"/>
      <c r="M13" s="65">
        <f aca="true" t="shared" si="4" ref="M13:M18">SUM(K13:L13)</f>
        <v>0</v>
      </c>
      <c r="N13" s="65"/>
      <c r="O13" s="65"/>
      <c r="P13" s="65">
        <f aca="true" t="shared" si="5" ref="P13:P18">SUM(N13:O13)</f>
        <v>0</v>
      </c>
      <c r="Q13" s="65"/>
      <c r="R13" s="65"/>
      <c r="S13" s="65">
        <f aca="true" t="shared" si="6" ref="S13:S18">SUM(Q13:R13)</f>
        <v>0</v>
      </c>
      <c r="T13" s="65">
        <v>0</v>
      </c>
      <c r="U13" s="65"/>
      <c r="V13" s="65"/>
      <c r="W13" s="64">
        <f aca="true" t="shared" si="7" ref="W13:W20">B13+E13+H13+K13+N13+Q13+T13</f>
        <v>3844</v>
      </c>
      <c r="X13" s="64">
        <f t="shared" si="1"/>
        <v>0</v>
      </c>
      <c r="Y13" s="64">
        <f t="shared" si="1"/>
        <v>3844</v>
      </c>
    </row>
    <row r="14" spans="1:25" s="7" customFormat="1" ht="24.75" customHeight="1">
      <c r="A14" s="12" t="s">
        <v>250</v>
      </c>
      <c r="B14" s="65">
        <v>0</v>
      </c>
      <c r="C14" s="65"/>
      <c r="D14" s="65">
        <f t="shared" si="0"/>
        <v>0</v>
      </c>
      <c r="E14" s="65">
        <v>1400</v>
      </c>
      <c r="F14" s="65"/>
      <c r="G14" s="65">
        <f t="shared" si="2"/>
        <v>1400</v>
      </c>
      <c r="H14" s="65">
        <v>0</v>
      </c>
      <c r="I14" s="65"/>
      <c r="J14" s="65">
        <f t="shared" si="3"/>
        <v>0</v>
      </c>
      <c r="K14" s="65">
        <v>0</v>
      </c>
      <c r="L14" s="65"/>
      <c r="M14" s="65">
        <f t="shared" si="4"/>
        <v>0</v>
      </c>
      <c r="N14" s="65"/>
      <c r="O14" s="65"/>
      <c r="P14" s="65">
        <f t="shared" si="5"/>
        <v>0</v>
      </c>
      <c r="Q14" s="65">
        <v>1832</v>
      </c>
      <c r="R14" s="65"/>
      <c r="S14" s="65">
        <f t="shared" si="6"/>
        <v>1832</v>
      </c>
      <c r="T14" s="65">
        <v>0</v>
      </c>
      <c r="U14" s="65"/>
      <c r="V14" s="65"/>
      <c r="W14" s="64">
        <f t="shared" si="7"/>
        <v>3232</v>
      </c>
      <c r="X14" s="64">
        <f t="shared" si="1"/>
        <v>0</v>
      </c>
      <c r="Y14" s="64">
        <f t="shared" si="1"/>
        <v>3232</v>
      </c>
    </row>
    <row r="15" spans="1:25" s="1" customFormat="1" ht="24.75" customHeight="1">
      <c r="A15" s="12" t="s">
        <v>430</v>
      </c>
      <c r="B15" s="65">
        <v>0</v>
      </c>
      <c r="C15" s="65"/>
      <c r="D15" s="65">
        <f t="shared" si="0"/>
        <v>0</v>
      </c>
      <c r="E15" s="65">
        <v>1480</v>
      </c>
      <c r="F15" s="65"/>
      <c r="G15" s="65">
        <f t="shared" si="2"/>
        <v>1480</v>
      </c>
      <c r="H15" s="65">
        <v>0</v>
      </c>
      <c r="I15" s="65"/>
      <c r="J15" s="65">
        <f t="shared" si="3"/>
        <v>0</v>
      </c>
      <c r="K15" s="65">
        <v>0</v>
      </c>
      <c r="L15" s="65"/>
      <c r="M15" s="65">
        <f t="shared" si="4"/>
        <v>0</v>
      </c>
      <c r="N15" s="65"/>
      <c r="O15" s="65"/>
      <c r="P15" s="65">
        <f t="shared" si="5"/>
        <v>0</v>
      </c>
      <c r="Q15" s="65"/>
      <c r="R15" s="65"/>
      <c r="S15" s="65">
        <f t="shared" si="6"/>
        <v>0</v>
      </c>
      <c r="T15" s="65">
        <v>0</v>
      </c>
      <c r="U15" s="65"/>
      <c r="V15" s="65"/>
      <c r="W15" s="64">
        <f t="shared" si="7"/>
        <v>1480</v>
      </c>
      <c r="X15" s="64">
        <f t="shared" si="1"/>
        <v>0</v>
      </c>
      <c r="Y15" s="64">
        <f t="shared" si="1"/>
        <v>1480</v>
      </c>
    </row>
    <row r="16" spans="1:25" s="1" customFormat="1" ht="24.75" customHeight="1">
      <c r="A16" s="12" t="s">
        <v>174</v>
      </c>
      <c r="B16" s="65">
        <v>0</v>
      </c>
      <c r="C16" s="65"/>
      <c r="D16" s="65">
        <f t="shared" si="0"/>
        <v>0</v>
      </c>
      <c r="E16" s="65">
        <v>450</v>
      </c>
      <c r="F16" s="65">
        <v>150</v>
      </c>
      <c r="G16" s="65">
        <f t="shared" si="2"/>
        <v>600</v>
      </c>
      <c r="H16" s="65">
        <v>0</v>
      </c>
      <c r="I16" s="65"/>
      <c r="J16" s="65">
        <f t="shared" si="3"/>
        <v>0</v>
      </c>
      <c r="K16" s="65">
        <v>0</v>
      </c>
      <c r="L16" s="65"/>
      <c r="M16" s="65">
        <f t="shared" si="4"/>
        <v>0</v>
      </c>
      <c r="N16" s="65"/>
      <c r="O16" s="65"/>
      <c r="P16" s="65">
        <f t="shared" si="5"/>
        <v>0</v>
      </c>
      <c r="Q16" s="65"/>
      <c r="R16" s="65"/>
      <c r="S16" s="65">
        <f t="shared" si="6"/>
        <v>0</v>
      </c>
      <c r="T16" s="65">
        <v>0</v>
      </c>
      <c r="U16" s="65"/>
      <c r="V16" s="65"/>
      <c r="W16" s="64">
        <f t="shared" si="7"/>
        <v>450</v>
      </c>
      <c r="X16" s="64">
        <f t="shared" si="1"/>
        <v>150</v>
      </c>
      <c r="Y16" s="64">
        <f t="shared" si="1"/>
        <v>600</v>
      </c>
    </row>
    <row r="17" spans="1:25" s="1" customFormat="1" ht="24.75" customHeight="1">
      <c r="A17" s="12" t="s">
        <v>33</v>
      </c>
      <c r="B17" s="65">
        <v>0</v>
      </c>
      <c r="C17" s="65"/>
      <c r="D17" s="65">
        <f t="shared" si="0"/>
        <v>0</v>
      </c>
      <c r="E17" s="65">
        <v>880</v>
      </c>
      <c r="F17" s="65"/>
      <c r="G17" s="65">
        <f t="shared" si="2"/>
        <v>880</v>
      </c>
      <c r="H17" s="65">
        <v>0</v>
      </c>
      <c r="I17" s="65"/>
      <c r="J17" s="65">
        <f t="shared" si="3"/>
        <v>0</v>
      </c>
      <c r="K17" s="65">
        <v>0</v>
      </c>
      <c r="L17" s="65"/>
      <c r="M17" s="65">
        <f t="shared" si="4"/>
        <v>0</v>
      </c>
      <c r="N17" s="65"/>
      <c r="O17" s="65"/>
      <c r="P17" s="65">
        <f t="shared" si="5"/>
        <v>0</v>
      </c>
      <c r="Q17" s="65"/>
      <c r="R17" s="65"/>
      <c r="S17" s="65">
        <f t="shared" si="6"/>
        <v>0</v>
      </c>
      <c r="T17" s="65">
        <v>0</v>
      </c>
      <c r="U17" s="65"/>
      <c r="V17" s="65"/>
      <c r="W17" s="64">
        <f t="shared" si="7"/>
        <v>880</v>
      </c>
      <c r="X17" s="64">
        <f t="shared" si="1"/>
        <v>0</v>
      </c>
      <c r="Y17" s="64">
        <f t="shared" si="1"/>
        <v>880</v>
      </c>
    </row>
    <row r="18" spans="1:25" s="1" customFormat="1" ht="24.75" customHeight="1">
      <c r="A18" s="12" t="s">
        <v>32</v>
      </c>
      <c r="B18" s="65">
        <v>0</v>
      </c>
      <c r="C18" s="65"/>
      <c r="D18" s="65">
        <f t="shared" si="0"/>
        <v>0</v>
      </c>
      <c r="E18" s="65">
        <v>1280</v>
      </c>
      <c r="F18" s="65"/>
      <c r="G18" s="65">
        <f t="shared" si="2"/>
        <v>1280</v>
      </c>
      <c r="H18" s="65">
        <v>0</v>
      </c>
      <c r="I18" s="65"/>
      <c r="J18" s="65">
        <f t="shared" si="3"/>
        <v>0</v>
      </c>
      <c r="K18" s="65">
        <v>0</v>
      </c>
      <c r="L18" s="65"/>
      <c r="M18" s="65">
        <f t="shared" si="4"/>
        <v>0</v>
      </c>
      <c r="N18" s="65"/>
      <c r="O18" s="65"/>
      <c r="P18" s="65">
        <f t="shared" si="5"/>
        <v>0</v>
      </c>
      <c r="Q18" s="65"/>
      <c r="R18" s="65"/>
      <c r="S18" s="65">
        <f t="shared" si="6"/>
        <v>0</v>
      </c>
      <c r="T18" s="65">
        <v>0</v>
      </c>
      <c r="U18" s="65"/>
      <c r="V18" s="65"/>
      <c r="W18" s="64">
        <f t="shared" si="7"/>
        <v>1280</v>
      </c>
      <c r="X18" s="64">
        <f t="shared" si="1"/>
        <v>0</v>
      </c>
      <c r="Y18" s="64">
        <f t="shared" si="1"/>
        <v>1280</v>
      </c>
    </row>
    <row r="19" spans="1:25" s="7" customFormat="1" ht="28.5" customHeight="1">
      <c r="A19" s="110" t="s">
        <v>429</v>
      </c>
      <c r="B19" s="64">
        <f aca="true" t="shared" si="8" ref="B19:V19">SUM(B13:B18)</f>
        <v>0</v>
      </c>
      <c r="C19" s="64">
        <f t="shared" si="8"/>
        <v>0</v>
      </c>
      <c r="D19" s="64">
        <f t="shared" si="8"/>
        <v>0</v>
      </c>
      <c r="E19" s="64">
        <f t="shared" si="8"/>
        <v>9334</v>
      </c>
      <c r="F19" s="64">
        <f t="shared" si="8"/>
        <v>150</v>
      </c>
      <c r="G19" s="64">
        <f t="shared" si="8"/>
        <v>9484</v>
      </c>
      <c r="H19" s="64">
        <f t="shared" si="8"/>
        <v>0</v>
      </c>
      <c r="I19" s="64">
        <f t="shared" si="8"/>
        <v>0</v>
      </c>
      <c r="J19" s="64">
        <f t="shared" si="8"/>
        <v>0</v>
      </c>
      <c r="K19" s="64">
        <f t="shared" si="8"/>
        <v>0</v>
      </c>
      <c r="L19" s="64">
        <f t="shared" si="8"/>
        <v>0</v>
      </c>
      <c r="M19" s="64">
        <f t="shared" si="8"/>
        <v>0</v>
      </c>
      <c r="N19" s="64">
        <f t="shared" si="8"/>
        <v>0</v>
      </c>
      <c r="O19" s="64">
        <f t="shared" si="8"/>
        <v>0</v>
      </c>
      <c r="P19" s="64">
        <f t="shared" si="8"/>
        <v>0</v>
      </c>
      <c r="Q19" s="64">
        <f t="shared" si="8"/>
        <v>1832</v>
      </c>
      <c r="R19" s="64">
        <f t="shared" si="8"/>
        <v>0</v>
      </c>
      <c r="S19" s="64">
        <f t="shared" si="8"/>
        <v>1832</v>
      </c>
      <c r="T19" s="64">
        <f t="shared" si="8"/>
        <v>0</v>
      </c>
      <c r="U19" s="64">
        <f t="shared" si="8"/>
        <v>0</v>
      </c>
      <c r="V19" s="64">
        <f t="shared" si="8"/>
        <v>0</v>
      </c>
      <c r="W19" s="64">
        <f t="shared" si="7"/>
        <v>11166</v>
      </c>
      <c r="X19" s="64">
        <f t="shared" si="1"/>
        <v>150</v>
      </c>
      <c r="Y19" s="64">
        <f t="shared" si="1"/>
        <v>11316</v>
      </c>
    </row>
    <row r="20" spans="1:25" s="7" customFormat="1" ht="24.75" customHeight="1">
      <c r="A20" s="48" t="s">
        <v>197</v>
      </c>
      <c r="B20" s="64">
        <f aca="true" t="shared" si="9" ref="B20:V20">B12+B19</f>
        <v>120988</v>
      </c>
      <c r="C20" s="64">
        <f t="shared" si="9"/>
        <v>-5625</v>
      </c>
      <c r="D20" s="64">
        <f t="shared" si="9"/>
        <v>115363</v>
      </c>
      <c r="E20" s="64">
        <f t="shared" si="9"/>
        <v>211001</v>
      </c>
      <c r="F20" s="64">
        <f t="shared" si="9"/>
        <v>6340</v>
      </c>
      <c r="G20" s="64">
        <f t="shared" si="9"/>
        <v>217341</v>
      </c>
      <c r="H20" s="64">
        <f t="shared" si="9"/>
        <v>0</v>
      </c>
      <c r="I20" s="64">
        <f t="shared" si="9"/>
        <v>0</v>
      </c>
      <c r="J20" s="64">
        <f t="shared" si="9"/>
        <v>0</v>
      </c>
      <c r="K20" s="64">
        <f t="shared" si="9"/>
        <v>0</v>
      </c>
      <c r="L20" s="64">
        <f t="shared" si="9"/>
        <v>0</v>
      </c>
      <c r="M20" s="64">
        <f t="shared" si="9"/>
        <v>0</v>
      </c>
      <c r="N20" s="64">
        <f t="shared" si="9"/>
        <v>1520</v>
      </c>
      <c r="O20" s="64">
        <f t="shared" si="9"/>
        <v>0</v>
      </c>
      <c r="P20" s="64">
        <f t="shared" si="9"/>
        <v>1520</v>
      </c>
      <c r="Q20" s="64">
        <f t="shared" si="9"/>
        <v>11863</v>
      </c>
      <c r="R20" s="64">
        <f t="shared" si="9"/>
        <v>420</v>
      </c>
      <c r="S20" s="64">
        <f t="shared" si="9"/>
        <v>12283</v>
      </c>
      <c r="T20" s="64">
        <f t="shared" si="9"/>
        <v>4000</v>
      </c>
      <c r="U20" s="64">
        <f t="shared" si="9"/>
        <v>0</v>
      </c>
      <c r="V20" s="64">
        <f t="shared" si="9"/>
        <v>4000</v>
      </c>
      <c r="W20" s="64">
        <f t="shared" si="7"/>
        <v>349372</v>
      </c>
      <c r="X20" s="64">
        <f t="shared" si="1"/>
        <v>1135</v>
      </c>
      <c r="Y20" s="64">
        <f t="shared" si="1"/>
        <v>350507</v>
      </c>
    </row>
    <row r="21" spans="1:25" ht="12.7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</sheetData>
  <mergeCells count="15">
    <mergeCell ref="T1:Y1"/>
    <mergeCell ref="N9:P9"/>
    <mergeCell ref="Q9:S9"/>
    <mergeCell ref="B8:D9"/>
    <mergeCell ref="E8:G9"/>
    <mergeCell ref="H8:J9"/>
    <mergeCell ref="K8:M9"/>
    <mergeCell ref="N8:S8"/>
    <mergeCell ref="T8:V9"/>
    <mergeCell ref="W8:Y9"/>
    <mergeCell ref="A8:A10"/>
    <mergeCell ref="A2:Y2"/>
    <mergeCell ref="A3:Y3"/>
    <mergeCell ref="A4:Y4"/>
    <mergeCell ref="A5:Y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J168"/>
  <sheetViews>
    <sheetView workbookViewId="0" topLeftCell="G139">
      <selection activeCell="B155" sqref="B155"/>
    </sheetView>
  </sheetViews>
  <sheetFormatPr defaultColWidth="9.140625" defaultRowHeight="13.5" customHeight="1"/>
  <cols>
    <col min="1" max="1" width="3.421875" style="56" customWidth="1"/>
    <col min="2" max="2" width="80.8515625" style="56" customWidth="1"/>
    <col min="3" max="16384" width="9.140625" style="56" customWidth="1"/>
  </cols>
  <sheetData>
    <row r="1" spans="1:9" ht="12.75" customHeight="1">
      <c r="A1" s="203" t="s">
        <v>193</v>
      </c>
      <c r="B1" s="203"/>
      <c r="C1" s="203"/>
      <c r="D1" s="203"/>
      <c r="E1" s="203"/>
      <c r="F1" s="203"/>
      <c r="G1" s="203"/>
      <c r="H1" s="203"/>
      <c r="I1" s="203"/>
    </row>
    <row r="2" spans="1:4" ht="12.75" customHeight="1">
      <c r="A2" s="117"/>
      <c r="B2" s="117"/>
      <c r="C2" s="117"/>
      <c r="D2" s="117"/>
    </row>
    <row r="3" spans="1:10" ht="13.5" customHeight="1">
      <c r="A3" s="207" t="s">
        <v>198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ht="13.5" customHeight="1">
      <c r="A4" s="207" t="s">
        <v>241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3.5" customHeight="1">
      <c r="A5" s="207" t="s">
        <v>5</v>
      </c>
      <c r="B5" s="207"/>
      <c r="C5" s="207"/>
      <c r="D5" s="207"/>
      <c r="E5" s="207"/>
      <c r="F5" s="207"/>
      <c r="G5" s="207"/>
      <c r="H5" s="207"/>
      <c r="I5" s="207"/>
      <c r="J5" s="207"/>
    </row>
    <row r="6" spans="1:10" ht="13.5" customHeight="1">
      <c r="A6" s="208" t="s">
        <v>110</v>
      </c>
      <c r="B6" s="208"/>
      <c r="C6" s="208"/>
      <c r="D6" s="208"/>
      <c r="E6" s="208"/>
      <c r="F6" s="208"/>
      <c r="G6" s="208"/>
      <c r="H6" s="208"/>
      <c r="I6" s="208"/>
      <c r="J6" s="208"/>
    </row>
    <row r="7" spans="1:2" ht="6" customHeight="1">
      <c r="A7" s="208"/>
      <c r="B7" s="208"/>
    </row>
    <row r="8" spans="1:10" ht="15" customHeight="1">
      <c r="A8" s="205" t="s">
        <v>163</v>
      </c>
      <c r="B8" s="206" t="s">
        <v>111</v>
      </c>
      <c r="C8" s="204" t="s">
        <v>528</v>
      </c>
      <c r="D8" s="204"/>
      <c r="E8" s="204"/>
      <c r="F8" s="204" t="s">
        <v>543</v>
      </c>
      <c r="G8" s="204"/>
      <c r="H8" s="204"/>
      <c r="I8" s="204"/>
      <c r="J8" s="204"/>
    </row>
    <row r="9" spans="1:10" ht="25.5">
      <c r="A9" s="205"/>
      <c r="B9" s="206"/>
      <c r="C9" s="6" t="s">
        <v>435</v>
      </c>
      <c r="D9" s="6" t="s">
        <v>436</v>
      </c>
      <c r="E9" s="6" t="s">
        <v>437</v>
      </c>
      <c r="F9" s="6" t="s">
        <v>439</v>
      </c>
      <c r="G9" s="6" t="s">
        <v>438</v>
      </c>
      <c r="H9" s="6" t="s">
        <v>442</v>
      </c>
      <c r="I9" s="6" t="s">
        <v>443</v>
      </c>
      <c r="J9" s="6" t="s">
        <v>441</v>
      </c>
    </row>
    <row r="10" spans="1:2" ht="4.5" customHeight="1" hidden="1">
      <c r="A10" s="53"/>
      <c r="B10" s="73"/>
    </row>
    <row r="11" spans="2:4" ht="13.5" customHeight="1">
      <c r="B11" s="57" t="s">
        <v>248</v>
      </c>
      <c r="C11" s="115"/>
      <c r="D11" s="115"/>
    </row>
    <row r="12" spans="2:4" ht="1.5" customHeight="1">
      <c r="B12" s="57"/>
      <c r="C12" s="115"/>
      <c r="D12" s="115"/>
    </row>
    <row r="13" spans="2:4" ht="12" customHeight="1">
      <c r="B13" s="57" t="s">
        <v>6</v>
      </c>
      <c r="C13" s="115"/>
      <c r="D13" s="115"/>
    </row>
    <row r="14" spans="2:4" ht="13.5" customHeight="1">
      <c r="B14" s="61" t="s">
        <v>177</v>
      </c>
      <c r="C14" s="115"/>
      <c r="D14" s="115"/>
    </row>
    <row r="15" spans="1:10" ht="25.5">
      <c r="A15" s="58" t="s">
        <v>185</v>
      </c>
      <c r="B15" s="59" t="s">
        <v>172</v>
      </c>
      <c r="C15" s="116">
        <v>18352</v>
      </c>
      <c r="D15" s="116">
        <v>4588</v>
      </c>
      <c r="E15" s="116">
        <f>C15+D15</f>
        <v>22940</v>
      </c>
      <c r="F15" s="60"/>
      <c r="G15" s="60"/>
      <c r="H15" s="60">
        <f aca="true" t="shared" si="0" ref="H15:H22">C15+F15</f>
        <v>18352</v>
      </c>
      <c r="I15" s="60">
        <f aca="true" t="shared" si="1" ref="I15:I20">D15+G15</f>
        <v>4588</v>
      </c>
      <c r="J15" s="60">
        <f aca="true" t="shared" si="2" ref="J15:J20">H15+I15</f>
        <v>22940</v>
      </c>
    </row>
    <row r="16" spans="1:10" ht="12.75">
      <c r="A16" s="58" t="s">
        <v>186</v>
      </c>
      <c r="B16" s="59" t="s">
        <v>175</v>
      </c>
      <c r="C16" s="116">
        <v>3500</v>
      </c>
      <c r="D16" s="116">
        <v>872</v>
      </c>
      <c r="E16" s="116">
        <f aca="true" t="shared" si="3" ref="E16:E34">C16+D16</f>
        <v>4372</v>
      </c>
      <c r="F16" s="60"/>
      <c r="G16" s="60"/>
      <c r="H16" s="60">
        <f t="shared" si="0"/>
        <v>3500</v>
      </c>
      <c r="I16" s="60">
        <f t="shared" si="1"/>
        <v>872</v>
      </c>
      <c r="J16" s="60">
        <f t="shared" si="2"/>
        <v>4372</v>
      </c>
    </row>
    <row r="17" spans="1:10" ht="12.75">
      <c r="A17" s="58" t="s">
        <v>187</v>
      </c>
      <c r="B17" s="59" t="s">
        <v>336</v>
      </c>
      <c r="C17" s="116">
        <v>2500</v>
      </c>
      <c r="D17" s="116">
        <v>564</v>
      </c>
      <c r="E17" s="116">
        <f t="shared" si="3"/>
        <v>3064</v>
      </c>
      <c r="F17" s="60"/>
      <c r="G17" s="60"/>
      <c r="H17" s="60">
        <f t="shared" si="0"/>
        <v>2500</v>
      </c>
      <c r="I17" s="60">
        <f t="shared" si="1"/>
        <v>564</v>
      </c>
      <c r="J17" s="60">
        <f t="shared" si="2"/>
        <v>3064</v>
      </c>
    </row>
    <row r="18" spans="1:10" ht="12.75">
      <c r="A18" s="58" t="s">
        <v>188</v>
      </c>
      <c r="B18" s="59" t="s">
        <v>331</v>
      </c>
      <c r="C18" s="116">
        <v>10084</v>
      </c>
      <c r="D18" s="116">
        <v>2270</v>
      </c>
      <c r="E18" s="116">
        <f t="shared" si="3"/>
        <v>12354</v>
      </c>
      <c r="F18" s="60"/>
      <c r="G18" s="60">
        <v>-200</v>
      </c>
      <c r="H18" s="60">
        <f t="shared" si="0"/>
        <v>10084</v>
      </c>
      <c r="I18" s="60">
        <f t="shared" si="1"/>
        <v>2070</v>
      </c>
      <c r="J18" s="60">
        <f t="shared" si="2"/>
        <v>12154</v>
      </c>
    </row>
    <row r="19" spans="1:10" ht="12.75">
      <c r="A19" s="58" t="s">
        <v>189</v>
      </c>
      <c r="B19" s="59" t="s">
        <v>67</v>
      </c>
      <c r="C19" s="116">
        <v>5183</v>
      </c>
      <c r="D19" s="116">
        <v>1296</v>
      </c>
      <c r="E19" s="116">
        <f t="shared" si="3"/>
        <v>6479</v>
      </c>
      <c r="F19" s="60">
        <v>-4500</v>
      </c>
      <c r="G19" s="60">
        <v>-1125</v>
      </c>
      <c r="H19" s="60">
        <f t="shared" si="0"/>
        <v>683</v>
      </c>
      <c r="I19" s="60">
        <f t="shared" si="1"/>
        <v>171</v>
      </c>
      <c r="J19" s="60">
        <f t="shared" si="2"/>
        <v>854</v>
      </c>
    </row>
    <row r="20" spans="1:10" ht="12.75">
      <c r="A20" s="58" t="s">
        <v>68</v>
      </c>
      <c r="B20" s="59" t="s">
        <v>409</v>
      </c>
      <c r="C20" s="116">
        <v>11000</v>
      </c>
      <c r="D20" s="116">
        <v>2750</v>
      </c>
      <c r="E20" s="116">
        <f t="shared" si="3"/>
        <v>13750</v>
      </c>
      <c r="F20" s="60"/>
      <c r="G20" s="60"/>
      <c r="H20" s="60">
        <f t="shared" si="0"/>
        <v>11000</v>
      </c>
      <c r="I20" s="60">
        <f t="shared" si="1"/>
        <v>2750</v>
      </c>
      <c r="J20" s="60">
        <f t="shared" si="2"/>
        <v>13750</v>
      </c>
    </row>
    <row r="21" spans="1:10" ht="12.75">
      <c r="A21" s="58" t="s">
        <v>69</v>
      </c>
      <c r="B21" s="59" t="s">
        <v>440</v>
      </c>
      <c r="C21" s="116">
        <v>8804</v>
      </c>
      <c r="D21" s="116">
        <v>2199</v>
      </c>
      <c r="E21" s="116">
        <f t="shared" si="3"/>
        <v>11003</v>
      </c>
      <c r="F21" s="60"/>
      <c r="G21" s="60"/>
      <c r="H21" s="60">
        <f t="shared" si="0"/>
        <v>8804</v>
      </c>
      <c r="I21" s="60">
        <f>D21+G21</f>
        <v>2199</v>
      </c>
      <c r="J21" s="60">
        <f>H21+I21</f>
        <v>11003</v>
      </c>
    </row>
    <row r="22" spans="1:10" ht="12.75">
      <c r="A22" s="58" t="s">
        <v>70</v>
      </c>
      <c r="B22" s="59" t="s">
        <v>493</v>
      </c>
      <c r="C22" s="116">
        <v>1152</v>
      </c>
      <c r="D22" s="116">
        <v>88</v>
      </c>
      <c r="E22" s="116">
        <f t="shared" si="3"/>
        <v>1240</v>
      </c>
      <c r="F22" s="60"/>
      <c r="G22" s="60">
        <v>200</v>
      </c>
      <c r="H22" s="60">
        <f t="shared" si="0"/>
        <v>1152</v>
      </c>
      <c r="I22" s="60">
        <f>D22+G22</f>
        <v>288</v>
      </c>
      <c r="J22" s="60">
        <f>H22+I22</f>
        <v>1440</v>
      </c>
    </row>
    <row r="23" spans="1:10" ht="4.5" customHeight="1" hidden="1">
      <c r="A23" s="58"/>
      <c r="B23" s="59"/>
      <c r="C23" s="116"/>
      <c r="D23" s="116"/>
      <c r="E23" s="116"/>
      <c r="F23" s="60"/>
      <c r="G23" s="60"/>
      <c r="H23" s="60"/>
      <c r="I23" s="60"/>
      <c r="J23" s="60"/>
    </row>
    <row r="24" spans="1:10" ht="12.75">
      <c r="A24" s="58"/>
      <c r="B24" s="61" t="s">
        <v>176</v>
      </c>
      <c r="C24" s="116"/>
      <c r="D24" s="116"/>
      <c r="E24" s="116"/>
      <c r="F24" s="60"/>
      <c r="G24" s="60"/>
      <c r="H24" s="60"/>
      <c r="I24" s="60"/>
      <c r="J24" s="60"/>
    </row>
    <row r="25" spans="1:10" ht="12.75">
      <c r="A25" s="58" t="s">
        <v>71</v>
      </c>
      <c r="B25" s="59" t="s">
        <v>335</v>
      </c>
      <c r="C25" s="116">
        <v>1970</v>
      </c>
      <c r="D25" s="116">
        <v>493</v>
      </c>
      <c r="E25" s="116">
        <f t="shared" si="3"/>
        <v>2463</v>
      </c>
      <c r="F25" s="60"/>
      <c r="G25" s="60"/>
      <c r="H25" s="60">
        <f aca="true" t="shared" si="4" ref="H25:H109">C25+F25</f>
        <v>1970</v>
      </c>
      <c r="I25" s="60">
        <f aca="true" t="shared" si="5" ref="I25:I109">D25+G25</f>
        <v>493</v>
      </c>
      <c r="J25" s="60">
        <f aca="true" t="shared" si="6" ref="J25:J109">H25+I25</f>
        <v>2463</v>
      </c>
    </row>
    <row r="26" spans="1:10" ht="12.75">
      <c r="A26" s="58" t="s">
        <v>72</v>
      </c>
      <c r="B26" s="59" t="s">
        <v>408</v>
      </c>
      <c r="C26" s="116">
        <v>1009</v>
      </c>
      <c r="D26" s="116">
        <v>200</v>
      </c>
      <c r="E26" s="116">
        <f t="shared" si="3"/>
        <v>1209</v>
      </c>
      <c r="F26" s="60"/>
      <c r="G26" s="60"/>
      <c r="H26" s="60">
        <f t="shared" si="4"/>
        <v>1009</v>
      </c>
      <c r="I26" s="60">
        <f t="shared" si="5"/>
        <v>200</v>
      </c>
      <c r="J26" s="60">
        <f t="shared" si="6"/>
        <v>1209</v>
      </c>
    </row>
    <row r="27" spans="1:10" ht="12.75">
      <c r="A27" s="58" t="s">
        <v>73</v>
      </c>
      <c r="B27" s="59" t="s">
        <v>342</v>
      </c>
      <c r="C27" s="116">
        <v>500</v>
      </c>
      <c r="D27" s="116">
        <v>109</v>
      </c>
      <c r="E27" s="116">
        <f t="shared" si="3"/>
        <v>609</v>
      </c>
      <c r="F27" s="60"/>
      <c r="G27" s="60"/>
      <c r="H27" s="60">
        <f t="shared" si="4"/>
        <v>500</v>
      </c>
      <c r="I27" s="60">
        <f t="shared" si="5"/>
        <v>109</v>
      </c>
      <c r="J27" s="60">
        <f t="shared" si="6"/>
        <v>609</v>
      </c>
    </row>
    <row r="28" spans="1:10" ht="12.75">
      <c r="A28" s="58" t="s">
        <v>448</v>
      </c>
      <c r="B28" s="59" t="s">
        <v>338</v>
      </c>
      <c r="C28" s="116">
        <v>9980</v>
      </c>
      <c r="D28" s="116">
        <v>2474</v>
      </c>
      <c r="E28" s="116">
        <f t="shared" si="3"/>
        <v>12454</v>
      </c>
      <c r="F28" s="60"/>
      <c r="G28" s="60"/>
      <c r="H28" s="60">
        <f t="shared" si="4"/>
        <v>9980</v>
      </c>
      <c r="I28" s="60">
        <f t="shared" si="5"/>
        <v>2474</v>
      </c>
      <c r="J28" s="60">
        <f t="shared" si="6"/>
        <v>12454</v>
      </c>
    </row>
    <row r="29" spans="1:10" ht="12.75">
      <c r="A29" s="58" t="s">
        <v>449</v>
      </c>
      <c r="B29" s="59" t="s">
        <v>112</v>
      </c>
      <c r="C29" s="116">
        <v>3400</v>
      </c>
      <c r="D29" s="116">
        <v>850</v>
      </c>
      <c r="E29" s="116">
        <f t="shared" si="3"/>
        <v>4250</v>
      </c>
      <c r="F29" s="60"/>
      <c r="G29" s="60"/>
      <c r="H29" s="60">
        <f t="shared" si="4"/>
        <v>3400</v>
      </c>
      <c r="I29" s="60">
        <f t="shared" si="5"/>
        <v>850</v>
      </c>
      <c r="J29" s="60">
        <f t="shared" si="6"/>
        <v>4250</v>
      </c>
    </row>
    <row r="30" spans="1:10" ht="12.75">
      <c r="A30" s="58" t="s">
        <v>450</v>
      </c>
      <c r="B30" s="59" t="s">
        <v>444</v>
      </c>
      <c r="C30" s="116">
        <v>1140</v>
      </c>
      <c r="D30" s="116">
        <v>286</v>
      </c>
      <c r="E30" s="116">
        <f t="shared" si="3"/>
        <v>1426</v>
      </c>
      <c r="F30" s="60"/>
      <c r="G30" s="60"/>
      <c r="H30" s="60">
        <f t="shared" si="4"/>
        <v>1140</v>
      </c>
      <c r="I30" s="60">
        <f t="shared" si="5"/>
        <v>286</v>
      </c>
      <c r="J30" s="60">
        <f t="shared" si="6"/>
        <v>1426</v>
      </c>
    </row>
    <row r="31" spans="1:10" ht="12.75">
      <c r="A31" s="58" t="s">
        <v>451</v>
      </c>
      <c r="B31" s="59" t="s">
        <v>445</v>
      </c>
      <c r="C31" s="116">
        <v>1000</v>
      </c>
      <c r="D31" s="116">
        <v>250</v>
      </c>
      <c r="E31" s="116">
        <f t="shared" si="3"/>
        <v>1250</v>
      </c>
      <c r="F31" s="60"/>
      <c r="G31" s="60"/>
      <c r="H31" s="60">
        <f t="shared" si="4"/>
        <v>1000</v>
      </c>
      <c r="I31" s="60">
        <f t="shared" si="5"/>
        <v>250</v>
      </c>
      <c r="J31" s="60">
        <f t="shared" si="6"/>
        <v>1250</v>
      </c>
    </row>
    <row r="32" spans="1:10" ht="12.75">
      <c r="A32" s="58" t="s">
        <v>359</v>
      </c>
      <c r="B32" s="59" t="s">
        <v>446</v>
      </c>
      <c r="C32" s="60">
        <v>1400</v>
      </c>
      <c r="D32" s="60">
        <v>350</v>
      </c>
      <c r="E32" s="116">
        <f t="shared" si="3"/>
        <v>1750</v>
      </c>
      <c r="F32" s="60"/>
      <c r="G32" s="60"/>
      <c r="H32" s="60">
        <f t="shared" si="4"/>
        <v>1400</v>
      </c>
      <c r="I32" s="60">
        <f t="shared" si="5"/>
        <v>350</v>
      </c>
      <c r="J32" s="60">
        <f t="shared" si="6"/>
        <v>1750</v>
      </c>
    </row>
    <row r="33" spans="1:10" ht="12.75">
      <c r="A33" s="58" t="s">
        <v>360</v>
      </c>
      <c r="B33" s="59" t="s">
        <v>447</v>
      </c>
      <c r="C33" s="60">
        <v>15000</v>
      </c>
      <c r="D33" s="60">
        <v>3750</v>
      </c>
      <c r="E33" s="116">
        <f t="shared" si="3"/>
        <v>18750</v>
      </c>
      <c r="F33" s="60"/>
      <c r="G33" s="60"/>
      <c r="H33" s="60">
        <f t="shared" si="4"/>
        <v>15000</v>
      </c>
      <c r="I33" s="60">
        <f t="shared" si="5"/>
        <v>3750</v>
      </c>
      <c r="J33" s="60">
        <f t="shared" si="6"/>
        <v>18750</v>
      </c>
    </row>
    <row r="34" spans="1:10" ht="12.75">
      <c r="A34" s="58" t="s">
        <v>361</v>
      </c>
      <c r="B34" s="59" t="s">
        <v>489</v>
      </c>
      <c r="C34" s="60">
        <v>1300</v>
      </c>
      <c r="D34" s="60">
        <v>325</v>
      </c>
      <c r="E34" s="116">
        <f t="shared" si="3"/>
        <v>1625</v>
      </c>
      <c r="F34" s="60"/>
      <c r="G34" s="60"/>
      <c r="H34" s="60">
        <f t="shared" si="4"/>
        <v>1300</v>
      </c>
      <c r="I34" s="60">
        <f t="shared" si="5"/>
        <v>325</v>
      </c>
      <c r="J34" s="60">
        <f t="shared" si="6"/>
        <v>1625</v>
      </c>
    </row>
    <row r="35" spans="1:10" ht="13.5" customHeight="1">
      <c r="A35" s="58"/>
      <c r="B35" s="57" t="s">
        <v>245</v>
      </c>
      <c r="C35" s="118">
        <f>SUM(C15:C34)</f>
        <v>97274</v>
      </c>
      <c r="D35" s="118">
        <f aca="true" t="shared" si="7" ref="D35:J35">SUM(D15:D34)</f>
        <v>23714</v>
      </c>
      <c r="E35" s="118">
        <f t="shared" si="7"/>
        <v>120988</v>
      </c>
      <c r="F35" s="118">
        <f t="shared" si="7"/>
        <v>-4500</v>
      </c>
      <c r="G35" s="118">
        <f t="shared" si="7"/>
        <v>-1125</v>
      </c>
      <c r="H35" s="118">
        <f t="shared" si="7"/>
        <v>92774</v>
      </c>
      <c r="I35" s="118">
        <f t="shared" si="7"/>
        <v>22589</v>
      </c>
      <c r="J35" s="118">
        <f t="shared" si="7"/>
        <v>115363</v>
      </c>
    </row>
    <row r="36" spans="1:10" ht="4.5" customHeight="1" hidden="1">
      <c r="A36" s="58"/>
      <c r="B36" s="57"/>
      <c r="C36" s="116"/>
      <c r="D36" s="116"/>
      <c r="E36" s="116"/>
      <c r="F36" s="60"/>
      <c r="G36" s="60"/>
      <c r="H36" s="60"/>
      <c r="I36" s="60"/>
      <c r="J36" s="60"/>
    </row>
    <row r="37" spans="1:10" ht="13.5" customHeight="1">
      <c r="A37" s="58"/>
      <c r="B37" s="57" t="s">
        <v>220</v>
      </c>
      <c r="C37" s="116"/>
      <c r="D37" s="116"/>
      <c r="E37" s="116"/>
      <c r="F37" s="60"/>
      <c r="G37" s="60"/>
      <c r="H37" s="60"/>
      <c r="I37" s="60"/>
      <c r="J37" s="60"/>
    </row>
    <row r="38" spans="1:10" ht="13.5" customHeight="1">
      <c r="A38" s="58"/>
      <c r="B38" s="61" t="s">
        <v>98</v>
      </c>
      <c r="C38" s="116"/>
      <c r="D38" s="116"/>
      <c r="E38" s="116"/>
      <c r="F38" s="60"/>
      <c r="G38" s="60"/>
      <c r="H38" s="60"/>
      <c r="I38" s="60"/>
      <c r="J38" s="60"/>
    </row>
    <row r="39" spans="1:10" ht="13.5" customHeight="1">
      <c r="A39" s="58" t="s">
        <v>362</v>
      </c>
      <c r="B39" s="59" t="s">
        <v>113</v>
      </c>
      <c r="C39" s="116">
        <v>9000</v>
      </c>
      <c r="D39" s="116">
        <v>2240</v>
      </c>
      <c r="E39" s="116">
        <f aca="true" t="shared" si="8" ref="E39:E46">C39+D39</f>
        <v>11240</v>
      </c>
      <c r="F39" s="60"/>
      <c r="G39" s="60"/>
      <c r="H39" s="60">
        <f t="shared" si="4"/>
        <v>9000</v>
      </c>
      <c r="I39" s="60">
        <f t="shared" si="5"/>
        <v>2240</v>
      </c>
      <c r="J39" s="60">
        <f t="shared" si="6"/>
        <v>11240</v>
      </c>
    </row>
    <row r="40" spans="1:10" ht="13.5" customHeight="1">
      <c r="A40" s="58" t="s">
        <v>363</v>
      </c>
      <c r="B40" s="59" t="s">
        <v>352</v>
      </c>
      <c r="C40" s="116">
        <v>2384</v>
      </c>
      <c r="D40" s="116">
        <v>596</v>
      </c>
      <c r="E40" s="116">
        <f>C40+D40</f>
        <v>2980</v>
      </c>
      <c r="F40" s="60"/>
      <c r="G40" s="60"/>
      <c r="H40" s="60">
        <f t="shared" si="4"/>
        <v>2384</v>
      </c>
      <c r="I40" s="60">
        <f t="shared" si="5"/>
        <v>596</v>
      </c>
      <c r="J40" s="60">
        <f t="shared" si="6"/>
        <v>2980</v>
      </c>
    </row>
    <row r="41" spans="1:10" ht="13.5" customHeight="1">
      <c r="A41" s="58" t="s">
        <v>364</v>
      </c>
      <c r="B41" s="59" t="s">
        <v>161</v>
      </c>
      <c r="C41" s="116">
        <v>1000</v>
      </c>
      <c r="D41" s="116">
        <v>250</v>
      </c>
      <c r="E41" s="116">
        <f t="shared" si="8"/>
        <v>1250</v>
      </c>
      <c r="F41" s="60">
        <v>-100</v>
      </c>
      <c r="G41" s="60">
        <v>-25</v>
      </c>
      <c r="H41" s="60">
        <f t="shared" si="4"/>
        <v>900</v>
      </c>
      <c r="I41" s="60">
        <f t="shared" si="5"/>
        <v>225</v>
      </c>
      <c r="J41" s="60">
        <f t="shared" si="6"/>
        <v>1125</v>
      </c>
    </row>
    <row r="42" spans="1:10" ht="14.25" customHeight="1">
      <c r="A42" s="58" t="s">
        <v>365</v>
      </c>
      <c r="B42" s="59" t="s">
        <v>333</v>
      </c>
      <c r="C42" s="116">
        <v>1000</v>
      </c>
      <c r="D42" s="116">
        <v>200</v>
      </c>
      <c r="E42" s="116">
        <f t="shared" si="8"/>
        <v>1200</v>
      </c>
      <c r="F42" s="60"/>
      <c r="G42" s="60"/>
      <c r="H42" s="60">
        <f t="shared" si="4"/>
        <v>1000</v>
      </c>
      <c r="I42" s="60">
        <f t="shared" si="5"/>
        <v>200</v>
      </c>
      <c r="J42" s="60">
        <f t="shared" si="6"/>
        <v>1200</v>
      </c>
    </row>
    <row r="43" spans="1:10" ht="14.25" customHeight="1">
      <c r="A43" s="58" t="s">
        <v>366</v>
      </c>
      <c r="B43" s="59" t="s">
        <v>334</v>
      </c>
      <c r="C43" s="116">
        <v>0</v>
      </c>
      <c r="D43" s="116">
        <v>0</v>
      </c>
      <c r="E43" s="116">
        <f t="shared" si="8"/>
        <v>0</v>
      </c>
      <c r="F43" s="60"/>
      <c r="G43" s="60"/>
      <c r="H43" s="60">
        <f t="shared" si="4"/>
        <v>0</v>
      </c>
      <c r="I43" s="60">
        <f t="shared" si="5"/>
        <v>0</v>
      </c>
      <c r="J43" s="60">
        <f t="shared" si="6"/>
        <v>0</v>
      </c>
    </row>
    <row r="44" spans="1:10" ht="14.25" customHeight="1">
      <c r="A44" s="58" t="s">
        <v>367</v>
      </c>
      <c r="B44" s="59" t="s">
        <v>167</v>
      </c>
      <c r="C44" s="116">
        <v>1000</v>
      </c>
      <c r="D44" s="116">
        <v>250</v>
      </c>
      <c r="E44" s="116">
        <f t="shared" si="8"/>
        <v>1250</v>
      </c>
      <c r="F44" s="60"/>
      <c r="G44" s="60"/>
      <c r="H44" s="60">
        <f t="shared" si="4"/>
        <v>1000</v>
      </c>
      <c r="I44" s="60">
        <f t="shared" si="5"/>
        <v>250</v>
      </c>
      <c r="J44" s="60">
        <f t="shared" si="6"/>
        <v>1250</v>
      </c>
    </row>
    <row r="45" spans="1:10" ht="13.5" customHeight="1">
      <c r="A45" s="58" t="s">
        <v>368</v>
      </c>
      <c r="B45" s="59" t="s">
        <v>151</v>
      </c>
      <c r="C45" s="116">
        <v>0</v>
      </c>
      <c r="D45" s="116">
        <v>0</v>
      </c>
      <c r="E45" s="116">
        <f t="shared" si="8"/>
        <v>0</v>
      </c>
      <c r="F45" s="60"/>
      <c r="G45" s="60"/>
      <c r="H45" s="60">
        <f t="shared" si="4"/>
        <v>0</v>
      </c>
      <c r="I45" s="60">
        <f t="shared" si="5"/>
        <v>0</v>
      </c>
      <c r="J45" s="60">
        <f t="shared" si="6"/>
        <v>0</v>
      </c>
    </row>
    <row r="46" spans="1:10" ht="13.5" customHeight="1">
      <c r="A46" s="58" t="s">
        <v>369</v>
      </c>
      <c r="B46" s="59" t="s">
        <v>494</v>
      </c>
      <c r="C46" s="116">
        <v>123</v>
      </c>
      <c r="D46" s="116">
        <v>30</v>
      </c>
      <c r="E46" s="116">
        <f t="shared" si="8"/>
        <v>153</v>
      </c>
      <c r="F46" s="60"/>
      <c r="G46" s="60"/>
      <c r="H46" s="60">
        <f t="shared" si="4"/>
        <v>123</v>
      </c>
      <c r="I46" s="60">
        <f t="shared" si="5"/>
        <v>30</v>
      </c>
      <c r="J46" s="60">
        <f t="shared" si="6"/>
        <v>153</v>
      </c>
    </row>
    <row r="47" spans="1:10" ht="13.5" customHeight="1">
      <c r="A47" s="58" t="s">
        <v>370</v>
      </c>
      <c r="B47" s="59" t="s">
        <v>544</v>
      </c>
      <c r="C47" s="116"/>
      <c r="D47" s="116"/>
      <c r="E47" s="116"/>
      <c r="F47" s="60">
        <v>100</v>
      </c>
      <c r="G47" s="60">
        <v>25</v>
      </c>
      <c r="H47" s="60">
        <f t="shared" si="4"/>
        <v>100</v>
      </c>
      <c r="I47" s="60">
        <f t="shared" si="5"/>
        <v>25</v>
      </c>
      <c r="J47" s="60">
        <f t="shared" si="6"/>
        <v>125</v>
      </c>
    </row>
    <row r="48" spans="1:10" ht="13.5" customHeight="1">
      <c r="A48" s="58"/>
      <c r="B48" s="57" t="s">
        <v>170</v>
      </c>
      <c r="C48" s="118">
        <f>SUM(C39:C46)</f>
        <v>14507</v>
      </c>
      <c r="D48" s="118">
        <f>SUM(D39:D46)</f>
        <v>3566</v>
      </c>
      <c r="E48" s="118">
        <f>SUM(E39:E46)</f>
        <v>18073</v>
      </c>
      <c r="F48" s="118">
        <f>SUM(F39:F47)</f>
        <v>0</v>
      </c>
      <c r="G48" s="118">
        <f>SUM(G39:G47)</f>
        <v>0</v>
      </c>
      <c r="H48" s="118">
        <f>SUM(H39:H47)</f>
        <v>14507</v>
      </c>
      <c r="I48" s="118">
        <f>SUM(I39:I47)</f>
        <v>3566</v>
      </c>
      <c r="J48" s="118">
        <f>SUM(J39:J47)</f>
        <v>18073</v>
      </c>
    </row>
    <row r="49" spans="1:10" ht="12.75">
      <c r="A49" s="58"/>
      <c r="B49" s="81"/>
      <c r="C49" s="116"/>
      <c r="D49" s="116"/>
      <c r="E49" s="116"/>
      <c r="F49" s="60"/>
      <c r="G49" s="60"/>
      <c r="H49" s="60"/>
      <c r="I49" s="60"/>
      <c r="J49" s="60"/>
    </row>
    <row r="50" spans="1:10" ht="13.5" customHeight="1">
      <c r="A50" s="58"/>
      <c r="B50" s="61" t="s">
        <v>244</v>
      </c>
      <c r="C50" s="116"/>
      <c r="D50" s="116"/>
      <c r="E50" s="116"/>
      <c r="F50" s="60"/>
      <c r="G50" s="60"/>
      <c r="H50" s="60"/>
      <c r="I50" s="60"/>
      <c r="J50" s="60"/>
    </row>
    <row r="51" spans="1:10" ht="13.5" customHeight="1">
      <c r="A51" s="58" t="s">
        <v>371</v>
      </c>
      <c r="B51" s="59" t="s">
        <v>330</v>
      </c>
      <c r="C51" s="116">
        <v>8000</v>
      </c>
      <c r="D51" s="116">
        <v>1857</v>
      </c>
      <c r="E51" s="116">
        <f aca="true" t="shared" si="9" ref="E51:E72">C51+D51</f>
        <v>9857</v>
      </c>
      <c r="F51" s="60"/>
      <c r="G51" s="60"/>
      <c r="H51" s="60">
        <f t="shared" si="4"/>
        <v>8000</v>
      </c>
      <c r="I51" s="60">
        <f t="shared" si="5"/>
        <v>1857</v>
      </c>
      <c r="J51" s="60">
        <f t="shared" si="6"/>
        <v>9857</v>
      </c>
    </row>
    <row r="52" spans="1:10" ht="13.5" customHeight="1">
      <c r="A52" s="58" t="s">
        <v>372</v>
      </c>
      <c r="B52" s="59" t="s">
        <v>34</v>
      </c>
      <c r="C52" s="116">
        <v>43070</v>
      </c>
      <c r="D52" s="116">
        <v>10768</v>
      </c>
      <c r="E52" s="116">
        <f t="shared" si="9"/>
        <v>53838</v>
      </c>
      <c r="F52" s="60"/>
      <c r="G52" s="60"/>
      <c r="H52" s="60">
        <f t="shared" si="4"/>
        <v>43070</v>
      </c>
      <c r="I52" s="60">
        <f t="shared" si="5"/>
        <v>10768</v>
      </c>
      <c r="J52" s="60">
        <f t="shared" si="6"/>
        <v>53838</v>
      </c>
    </row>
    <row r="53" spans="1:10" ht="13.5" customHeight="1">
      <c r="A53" s="58" t="s">
        <v>373</v>
      </c>
      <c r="B53" s="59" t="s">
        <v>168</v>
      </c>
      <c r="C53" s="116">
        <v>9108</v>
      </c>
      <c r="D53" s="116">
        <v>2291</v>
      </c>
      <c r="E53" s="116">
        <f t="shared" si="9"/>
        <v>11399</v>
      </c>
      <c r="F53" s="60"/>
      <c r="G53" s="60"/>
      <c r="H53" s="60">
        <f t="shared" si="4"/>
        <v>9108</v>
      </c>
      <c r="I53" s="60">
        <f t="shared" si="5"/>
        <v>2291</v>
      </c>
      <c r="J53" s="60">
        <f t="shared" si="6"/>
        <v>11399</v>
      </c>
    </row>
    <row r="54" spans="1:10" ht="13.5" customHeight="1">
      <c r="A54" s="58" t="s">
        <v>374</v>
      </c>
      <c r="B54" s="59" t="s">
        <v>332</v>
      </c>
      <c r="C54" s="116">
        <v>138</v>
      </c>
      <c r="D54" s="116">
        <v>34</v>
      </c>
      <c r="E54" s="116">
        <f t="shared" si="9"/>
        <v>172</v>
      </c>
      <c r="F54" s="60"/>
      <c r="G54" s="60"/>
      <c r="H54" s="60">
        <f t="shared" si="4"/>
        <v>138</v>
      </c>
      <c r="I54" s="60">
        <f t="shared" si="5"/>
        <v>34</v>
      </c>
      <c r="J54" s="60">
        <f t="shared" si="6"/>
        <v>172</v>
      </c>
    </row>
    <row r="55" spans="1:10" ht="13.5" customHeight="1">
      <c r="A55" s="58" t="s">
        <v>375</v>
      </c>
      <c r="B55" s="59" t="s">
        <v>545</v>
      </c>
      <c r="C55" s="116"/>
      <c r="D55" s="116"/>
      <c r="E55" s="116"/>
      <c r="F55" s="60">
        <v>4500</v>
      </c>
      <c r="G55" s="60">
        <v>1125</v>
      </c>
      <c r="H55" s="60">
        <f t="shared" si="4"/>
        <v>4500</v>
      </c>
      <c r="I55" s="60">
        <f t="shared" si="5"/>
        <v>1125</v>
      </c>
      <c r="J55" s="60">
        <f t="shared" si="6"/>
        <v>5625</v>
      </c>
    </row>
    <row r="56" spans="1:10" ht="12.75">
      <c r="A56" s="58" t="s">
        <v>376</v>
      </c>
      <c r="B56" s="59" t="s">
        <v>616</v>
      </c>
      <c r="C56" s="116">
        <v>4549</v>
      </c>
      <c r="D56" s="116">
        <v>1137</v>
      </c>
      <c r="E56" s="116">
        <f t="shared" si="9"/>
        <v>5686</v>
      </c>
      <c r="F56" s="60"/>
      <c r="G56" s="60"/>
      <c r="H56" s="60">
        <f t="shared" si="4"/>
        <v>4549</v>
      </c>
      <c r="I56" s="60">
        <f t="shared" si="5"/>
        <v>1137</v>
      </c>
      <c r="J56" s="60">
        <f t="shared" si="6"/>
        <v>5686</v>
      </c>
    </row>
    <row r="57" spans="1:10" ht="13.5" customHeight="1">
      <c r="A57" s="58" t="s">
        <v>377</v>
      </c>
      <c r="B57" s="59" t="s">
        <v>169</v>
      </c>
      <c r="C57" s="116">
        <v>4000</v>
      </c>
      <c r="D57" s="116">
        <v>990</v>
      </c>
      <c r="E57" s="116">
        <f t="shared" si="9"/>
        <v>4990</v>
      </c>
      <c r="F57" s="60"/>
      <c r="G57" s="60"/>
      <c r="H57" s="60">
        <f t="shared" si="4"/>
        <v>4000</v>
      </c>
      <c r="I57" s="60">
        <f t="shared" si="5"/>
        <v>990</v>
      </c>
      <c r="J57" s="60">
        <f t="shared" si="6"/>
        <v>4990</v>
      </c>
    </row>
    <row r="58" spans="1:10" ht="13.5" customHeight="1">
      <c r="A58" s="58" t="s">
        <v>378</v>
      </c>
      <c r="B58" s="59" t="s">
        <v>337</v>
      </c>
      <c r="C58" s="116">
        <v>3500</v>
      </c>
      <c r="D58" s="116">
        <v>875</v>
      </c>
      <c r="E58" s="116">
        <f t="shared" si="9"/>
        <v>4375</v>
      </c>
      <c r="F58" s="60"/>
      <c r="G58" s="60"/>
      <c r="H58" s="60">
        <f t="shared" si="4"/>
        <v>3500</v>
      </c>
      <c r="I58" s="60">
        <f t="shared" si="5"/>
        <v>875</v>
      </c>
      <c r="J58" s="60">
        <f t="shared" si="6"/>
        <v>4375</v>
      </c>
    </row>
    <row r="59" spans="1:10" ht="13.5" customHeight="1">
      <c r="A59" s="58" t="s">
        <v>379</v>
      </c>
      <c r="B59" s="59" t="s">
        <v>339</v>
      </c>
      <c r="C59" s="116">
        <v>328</v>
      </c>
      <c r="D59" s="116">
        <v>32</v>
      </c>
      <c r="E59" s="116">
        <f t="shared" si="9"/>
        <v>360</v>
      </c>
      <c r="F59" s="60"/>
      <c r="G59" s="60"/>
      <c r="H59" s="60">
        <f t="shared" si="4"/>
        <v>328</v>
      </c>
      <c r="I59" s="60">
        <f t="shared" si="5"/>
        <v>32</v>
      </c>
      <c r="J59" s="60">
        <f t="shared" si="6"/>
        <v>360</v>
      </c>
    </row>
    <row r="60" spans="1:10" ht="13.5" customHeight="1">
      <c r="A60" s="58" t="s">
        <v>380</v>
      </c>
      <c r="B60" s="59" t="s">
        <v>114</v>
      </c>
      <c r="C60" s="116">
        <v>3000</v>
      </c>
      <c r="D60" s="116">
        <v>750</v>
      </c>
      <c r="E60" s="116">
        <f t="shared" si="9"/>
        <v>3750</v>
      </c>
      <c r="F60" s="60"/>
      <c r="G60" s="60"/>
      <c r="H60" s="60">
        <f t="shared" si="4"/>
        <v>3000</v>
      </c>
      <c r="I60" s="60">
        <f t="shared" si="5"/>
        <v>750</v>
      </c>
      <c r="J60" s="60">
        <f t="shared" si="6"/>
        <v>3750</v>
      </c>
    </row>
    <row r="61" spans="1:10" ht="12.75">
      <c r="A61" s="58" t="s">
        <v>381</v>
      </c>
      <c r="B61" s="59" t="s">
        <v>171</v>
      </c>
      <c r="C61" s="116">
        <v>10000</v>
      </c>
      <c r="D61" s="116">
        <v>2500</v>
      </c>
      <c r="E61" s="116">
        <f t="shared" si="9"/>
        <v>12500</v>
      </c>
      <c r="F61" s="60"/>
      <c r="G61" s="60"/>
      <c r="H61" s="60">
        <f t="shared" si="4"/>
        <v>10000</v>
      </c>
      <c r="I61" s="60">
        <f t="shared" si="5"/>
        <v>2500</v>
      </c>
      <c r="J61" s="60">
        <f t="shared" si="6"/>
        <v>12500</v>
      </c>
    </row>
    <row r="62" spans="1:10" ht="13.5" customHeight="1">
      <c r="A62" s="58" t="s">
        <v>382</v>
      </c>
      <c r="B62" s="59" t="s">
        <v>340</v>
      </c>
      <c r="C62" s="116">
        <v>500</v>
      </c>
      <c r="D62" s="116">
        <v>125</v>
      </c>
      <c r="E62" s="116">
        <f t="shared" si="9"/>
        <v>625</v>
      </c>
      <c r="F62" s="60"/>
      <c r="G62" s="60"/>
      <c r="H62" s="60">
        <f t="shared" si="4"/>
        <v>500</v>
      </c>
      <c r="I62" s="60">
        <f t="shared" si="5"/>
        <v>125</v>
      </c>
      <c r="J62" s="60">
        <f t="shared" si="6"/>
        <v>625</v>
      </c>
    </row>
    <row r="63" spans="1:10" ht="13.5" customHeight="1">
      <c r="A63" s="58" t="s">
        <v>383</v>
      </c>
      <c r="B63" s="59" t="s">
        <v>341</v>
      </c>
      <c r="C63" s="116">
        <v>12891</v>
      </c>
      <c r="D63" s="116">
        <v>3223</v>
      </c>
      <c r="E63" s="116">
        <f t="shared" si="9"/>
        <v>16114</v>
      </c>
      <c r="F63" s="60"/>
      <c r="G63" s="60"/>
      <c r="H63" s="60">
        <f t="shared" si="4"/>
        <v>12891</v>
      </c>
      <c r="I63" s="60">
        <f t="shared" si="5"/>
        <v>3223</v>
      </c>
      <c r="J63" s="60">
        <f t="shared" si="6"/>
        <v>16114</v>
      </c>
    </row>
    <row r="64" spans="1:10" ht="13.5" customHeight="1">
      <c r="A64" s="58" t="s">
        <v>384</v>
      </c>
      <c r="B64" s="59" t="s">
        <v>118</v>
      </c>
      <c r="C64" s="116">
        <v>2000</v>
      </c>
      <c r="D64" s="116">
        <v>500</v>
      </c>
      <c r="E64" s="116">
        <f t="shared" si="9"/>
        <v>2500</v>
      </c>
      <c r="F64" s="60"/>
      <c r="G64" s="60"/>
      <c r="H64" s="60">
        <f t="shared" si="4"/>
        <v>2000</v>
      </c>
      <c r="I64" s="60">
        <f t="shared" si="5"/>
        <v>500</v>
      </c>
      <c r="J64" s="60">
        <f t="shared" si="6"/>
        <v>2500</v>
      </c>
    </row>
    <row r="65" spans="1:10" ht="13.5" customHeight="1">
      <c r="A65" s="58" t="s">
        <v>385</v>
      </c>
      <c r="B65" s="59" t="s">
        <v>260</v>
      </c>
      <c r="C65" s="116">
        <v>1500</v>
      </c>
      <c r="D65" s="116">
        <v>375</v>
      </c>
      <c r="E65" s="116">
        <f t="shared" si="9"/>
        <v>1875</v>
      </c>
      <c r="F65" s="60"/>
      <c r="G65" s="60"/>
      <c r="H65" s="60">
        <f t="shared" si="4"/>
        <v>1500</v>
      </c>
      <c r="I65" s="60">
        <f t="shared" si="5"/>
        <v>375</v>
      </c>
      <c r="J65" s="60">
        <f t="shared" si="6"/>
        <v>1875</v>
      </c>
    </row>
    <row r="66" spans="1:10" ht="13.5" customHeight="1">
      <c r="A66" s="58" t="s">
        <v>386</v>
      </c>
      <c r="B66" s="111" t="s">
        <v>36</v>
      </c>
      <c r="C66" s="116">
        <v>10000</v>
      </c>
      <c r="D66" s="116">
        <v>2500</v>
      </c>
      <c r="E66" s="116">
        <f t="shared" si="9"/>
        <v>12500</v>
      </c>
      <c r="F66" s="60"/>
      <c r="G66" s="60"/>
      <c r="H66" s="60">
        <f t="shared" si="4"/>
        <v>10000</v>
      </c>
      <c r="I66" s="60">
        <f t="shared" si="5"/>
        <v>2500</v>
      </c>
      <c r="J66" s="60">
        <f t="shared" si="6"/>
        <v>12500</v>
      </c>
    </row>
    <row r="67" spans="1:10" ht="13.5" customHeight="1">
      <c r="A67" s="58" t="s">
        <v>387</v>
      </c>
      <c r="B67" s="111" t="s">
        <v>452</v>
      </c>
      <c r="C67" s="60">
        <v>20255</v>
      </c>
      <c r="D67" s="60">
        <v>5064</v>
      </c>
      <c r="E67" s="116">
        <f t="shared" si="9"/>
        <v>25319</v>
      </c>
      <c r="F67" s="60"/>
      <c r="G67" s="60"/>
      <c r="H67" s="60">
        <f t="shared" si="4"/>
        <v>20255</v>
      </c>
      <c r="I67" s="60">
        <f t="shared" si="5"/>
        <v>5064</v>
      </c>
      <c r="J67" s="60">
        <f t="shared" si="6"/>
        <v>25319</v>
      </c>
    </row>
    <row r="68" spans="1:10" ht="13.5" customHeight="1">
      <c r="A68" s="58" t="s">
        <v>388</v>
      </c>
      <c r="B68" s="111" t="s">
        <v>453</v>
      </c>
      <c r="C68" s="60">
        <v>1500</v>
      </c>
      <c r="D68" s="60">
        <v>375</v>
      </c>
      <c r="E68" s="116">
        <f t="shared" si="9"/>
        <v>1875</v>
      </c>
      <c r="F68" s="60"/>
      <c r="G68" s="60"/>
      <c r="H68" s="60">
        <f t="shared" si="4"/>
        <v>1500</v>
      </c>
      <c r="I68" s="60">
        <f t="shared" si="5"/>
        <v>375</v>
      </c>
      <c r="J68" s="60">
        <f t="shared" si="6"/>
        <v>1875</v>
      </c>
    </row>
    <row r="69" spans="1:10" ht="13.5" customHeight="1">
      <c r="A69" s="58" t="s">
        <v>389</v>
      </c>
      <c r="B69" s="111" t="s">
        <v>454</v>
      </c>
      <c r="C69" s="60">
        <v>36</v>
      </c>
      <c r="D69" s="60">
        <v>0</v>
      </c>
      <c r="E69" s="116">
        <f t="shared" si="9"/>
        <v>36</v>
      </c>
      <c r="F69" s="60"/>
      <c r="G69" s="60"/>
      <c r="H69" s="60">
        <f t="shared" si="4"/>
        <v>36</v>
      </c>
      <c r="I69" s="60">
        <f t="shared" si="5"/>
        <v>0</v>
      </c>
      <c r="J69" s="60">
        <f t="shared" si="6"/>
        <v>36</v>
      </c>
    </row>
    <row r="70" spans="1:10" ht="13.5" customHeight="1">
      <c r="A70" s="58" t="s">
        <v>390</v>
      </c>
      <c r="B70" s="111" t="s">
        <v>546</v>
      </c>
      <c r="C70" s="60"/>
      <c r="D70" s="60"/>
      <c r="E70" s="116"/>
      <c r="F70" s="60">
        <v>80</v>
      </c>
      <c r="G70" s="60">
        <v>20</v>
      </c>
      <c r="H70" s="60">
        <f t="shared" si="4"/>
        <v>80</v>
      </c>
      <c r="I70" s="60">
        <f t="shared" si="5"/>
        <v>20</v>
      </c>
      <c r="J70" s="60">
        <f t="shared" si="6"/>
        <v>100</v>
      </c>
    </row>
    <row r="71" spans="1:10" ht="13.5" customHeight="1">
      <c r="A71" s="58" t="s">
        <v>391</v>
      </c>
      <c r="B71" s="111" t="s">
        <v>495</v>
      </c>
      <c r="C71" s="116">
        <v>409</v>
      </c>
      <c r="D71" s="116">
        <v>102</v>
      </c>
      <c r="E71" s="116">
        <f t="shared" si="9"/>
        <v>511</v>
      </c>
      <c r="F71" s="60"/>
      <c r="G71" s="60"/>
      <c r="H71" s="60">
        <f t="shared" si="4"/>
        <v>409</v>
      </c>
      <c r="I71" s="60">
        <f t="shared" si="5"/>
        <v>102</v>
      </c>
      <c r="J71" s="60">
        <f t="shared" si="6"/>
        <v>511</v>
      </c>
    </row>
    <row r="72" spans="1:10" ht="13.5" customHeight="1">
      <c r="A72" s="58" t="s">
        <v>392</v>
      </c>
      <c r="B72" s="111" t="s">
        <v>496</v>
      </c>
      <c r="C72" s="116">
        <v>2786</v>
      </c>
      <c r="D72" s="116">
        <v>695</v>
      </c>
      <c r="E72" s="116">
        <f t="shared" si="9"/>
        <v>3481</v>
      </c>
      <c r="F72" s="60"/>
      <c r="G72" s="60"/>
      <c r="H72" s="60">
        <f t="shared" si="4"/>
        <v>2786</v>
      </c>
      <c r="I72" s="60">
        <f t="shared" si="5"/>
        <v>695</v>
      </c>
      <c r="J72" s="60">
        <f t="shared" si="6"/>
        <v>3481</v>
      </c>
    </row>
    <row r="73" spans="1:10" ht="12.75">
      <c r="A73" s="58"/>
      <c r="B73" s="57" t="s">
        <v>246</v>
      </c>
      <c r="C73" s="118">
        <f>SUM(C51:C72)</f>
        <v>137570</v>
      </c>
      <c r="D73" s="118">
        <f aca="true" t="shared" si="10" ref="D73:J73">SUM(D51:D72)</f>
        <v>34193</v>
      </c>
      <c r="E73" s="118">
        <f t="shared" si="10"/>
        <v>171763</v>
      </c>
      <c r="F73" s="118">
        <f t="shared" si="10"/>
        <v>4580</v>
      </c>
      <c r="G73" s="118">
        <f t="shared" si="10"/>
        <v>1145</v>
      </c>
      <c r="H73" s="118">
        <f t="shared" si="10"/>
        <v>142150</v>
      </c>
      <c r="I73" s="118">
        <f t="shared" si="10"/>
        <v>35338</v>
      </c>
      <c r="J73" s="118">
        <f t="shared" si="10"/>
        <v>177488</v>
      </c>
    </row>
    <row r="74" spans="1:10" ht="6" customHeight="1">
      <c r="A74" s="58"/>
      <c r="B74" s="59"/>
      <c r="C74" s="116"/>
      <c r="D74" s="116"/>
      <c r="E74" s="116"/>
      <c r="F74" s="60"/>
      <c r="G74" s="60"/>
      <c r="H74" s="60"/>
      <c r="I74" s="60"/>
      <c r="J74" s="60"/>
    </row>
    <row r="75" spans="1:10" ht="13.5" customHeight="1">
      <c r="A75" s="58"/>
      <c r="B75" s="61" t="s">
        <v>219</v>
      </c>
      <c r="C75" s="116"/>
      <c r="D75" s="116"/>
      <c r="E75" s="116"/>
      <c r="F75" s="60"/>
      <c r="G75" s="60"/>
      <c r="H75" s="60"/>
      <c r="I75" s="60"/>
      <c r="J75" s="60"/>
    </row>
    <row r="76" spans="1:10" ht="13.5" customHeight="1">
      <c r="A76" s="58" t="s">
        <v>393</v>
      </c>
      <c r="B76" s="59" t="s">
        <v>96</v>
      </c>
      <c r="C76" s="116">
        <v>1491</v>
      </c>
      <c r="D76" s="116">
        <v>298</v>
      </c>
      <c r="E76" s="116">
        <f aca="true" t="shared" si="11" ref="E76:E81">C76+D76</f>
        <v>1789</v>
      </c>
      <c r="F76" s="60"/>
      <c r="G76" s="60"/>
      <c r="H76" s="60">
        <f t="shared" si="4"/>
        <v>1491</v>
      </c>
      <c r="I76" s="60">
        <f t="shared" si="5"/>
        <v>298</v>
      </c>
      <c r="J76" s="60">
        <f t="shared" si="6"/>
        <v>1789</v>
      </c>
    </row>
    <row r="77" spans="1:10" ht="13.5" customHeight="1">
      <c r="A77" s="58" t="s">
        <v>394</v>
      </c>
      <c r="B77" s="59" t="s">
        <v>97</v>
      </c>
      <c r="C77" s="116">
        <v>240</v>
      </c>
      <c r="D77" s="116">
        <v>60</v>
      </c>
      <c r="E77" s="116">
        <f t="shared" si="11"/>
        <v>300</v>
      </c>
      <c r="F77" s="60">
        <v>-80</v>
      </c>
      <c r="G77" s="60">
        <v>-20</v>
      </c>
      <c r="H77" s="60">
        <f t="shared" si="4"/>
        <v>160</v>
      </c>
      <c r="I77" s="60">
        <f t="shared" si="5"/>
        <v>40</v>
      </c>
      <c r="J77" s="60">
        <f t="shared" si="6"/>
        <v>200</v>
      </c>
    </row>
    <row r="78" spans="1:10" ht="13.5" customHeight="1">
      <c r="A78" s="58" t="s">
        <v>395</v>
      </c>
      <c r="B78" s="59" t="s">
        <v>115</v>
      </c>
      <c r="C78" s="116">
        <v>130</v>
      </c>
      <c r="D78" s="116">
        <v>32</v>
      </c>
      <c r="E78" s="116">
        <v>162</v>
      </c>
      <c r="F78" s="60">
        <v>-98</v>
      </c>
      <c r="G78" s="60">
        <v>-25</v>
      </c>
      <c r="H78" s="60">
        <f t="shared" si="4"/>
        <v>32</v>
      </c>
      <c r="I78" s="60">
        <f t="shared" si="5"/>
        <v>7</v>
      </c>
      <c r="J78" s="60">
        <f t="shared" si="6"/>
        <v>39</v>
      </c>
    </row>
    <row r="79" spans="1:10" ht="13.5" customHeight="1">
      <c r="A79" s="58" t="s">
        <v>396</v>
      </c>
      <c r="B79" s="59" t="s">
        <v>304</v>
      </c>
      <c r="C79" s="116">
        <v>1000</v>
      </c>
      <c r="D79" s="116">
        <v>235</v>
      </c>
      <c r="E79" s="116">
        <f t="shared" si="11"/>
        <v>1235</v>
      </c>
      <c r="F79" s="60"/>
      <c r="G79" s="60"/>
      <c r="H79" s="60">
        <f t="shared" si="4"/>
        <v>1000</v>
      </c>
      <c r="I79" s="60">
        <f t="shared" si="5"/>
        <v>235</v>
      </c>
      <c r="J79" s="60">
        <f t="shared" si="6"/>
        <v>1235</v>
      </c>
    </row>
    <row r="80" spans="1:10" ht="12.75" customHeight="1">
      <c r="A80" s="58" t="s">
        <v>397</v>
      </c>
      <c r="B80" s="59" t="s">
        <v>615</v>
      </c>
      <c r="C80" s="116">
        <v>2500</v>
      </c>
      <c r="D80" s="116">
        <v>500</v>
      </c>
      <c r="E80" s="116">
        <f t="shared" si="11"/>
        <v>3000</v>
      </c>
      <c r="F80" s="60"/>
      <c r="G80" s="60">
        <v>123</v>
      </c>
      <c r="H80" s="60">
        <f t="shared" si="4"/>
        <v>2500</v>
      </c>
      <c r="I80" s="60">
        <f t="shared" si="5"/>
        <v>623</v>
      </c>
      <c r="J80" s="60">
        <f t="shared" si="6"/>
        <v>3123</v>
      </c>
    </row>
    <row r="81" spans="1:10" ht="12.75">
      <c r="A81" s="58" t="s">
        <v>398</v>
      </c>
      <c r="B81" s="59" t="s">
        <v>35</v>
      </c>
      <c r="C81" s="116">
        <v>1199</v>
      </c>
      <c r="D81" s="116">
        <v>240</v>
      </c>
      <c r="E81" s="116">
        <f t="shared" si="11"/>
        <v>1439</v>
      </c>
      <c r="F81" s="60"/>
      <c r="G81" s="60"/>
      <c r="H81" s="60">
        <f t="shared" si="4"/>
        <v>1199</v>
      </c>
      <c r="I81" s="60">
        <f t="shared" si="5"/>
        <v>240</v>
      </c>
      <c r="J81" s="60">
        <f t="shared" si="6"/>
        <v>1439</v>
      </c>
    </row>
    <row r="82" spans="1:10" ht="13.5" customHeight="1">
      <c r="A82" s="58" t="s">
        <v>399</v>
      </c>
      <c r="B82" s="59" t="s">
        <v>353</v>
      </c>
      <c r="C82" s="116">
        <v>286</v>
      </c>
      <c r="D82" s="116">
        <v>57</v>
      </c>
      <c r="E82" s="116">
        <f>C82+D82</f>
        <v>343</v>
      </c>
      <c r="F82" s="60"/>
      <c r="G82" s="60"/>
      <c r="H82" s="60">
        <f t="shared" si="4"/>
        <v>286</v>
      </c>
      <c r="I82" s="60">
        <f t="shared" si="5"/>
        <v>57</v>
      </c>
      <c r="J82" s="60">
        <f t="shared" si="6"/>
        <v>343</v>
      </c>
    </row>
    <row r="83" spans="1:10" ht="12.75">
      <c r="A83" s="58" t="s">
        <v>400</v>
      </c>
      <c r="B83" s="59" t="s">
        <v>354</v>
      </c>
      <c r="C83" s="116">
        <v>256</v>
      </c>
      <c r="D83" s="116">
        <v>52</v>
      </c>
      <c r="E83" s="116">
        <f>C83+D83</f>
        <v>308</v>
      </c>
      <c r="F83" s="60"/>
      <c r="G83" s="60"/>
      <c r="H83" s="60">
        <f t="shared" si="4"/>
        <v>256</v>
      </c>
      <c r="I83" s="60">
        <f t="shared" si="5"/>
        <v>52</v>
      </c>
      <c r="J83" s="60">
        <f t="shared" si="6"/>
        <v>308</v>
      </c>
    </row>
    <row r="84" spans="1:10" ht="12.75">
      <c r="A84" s="58" t="s">
        <v>401</v>
      </c>
      <c r="B84" s="59" t="s">
        <v>455</v>
      </c>
      <c r="C84" s="60">
        <v>492</v>
      </c>
      <c r="D84" s="60">
        <v>123</v>
      </c>
      <c r="E84" s="116">
        <f>C84+D84</f>
        <v>615</v>
      </c>
      <c r="F84" s="60"/>
      <c r="G84" s="60"/>
      <c r="H84" s="60">
        <f t="shared" si="4"/>
        <v>492</v>
      </c>
      <c r="I84" s="60">
        <f t="shared" si="5"/>
        <v>123</v>
      </c>
      <c r="J84" s="60">
        <f t="shared" si="6"/>
        <v>615</v>
      </c>
    </row>
    <row r="85" spans="1:10" ht="12.75">
      <c r="A85" s="58" t="s">
        <v>457</v>
      </c>
      <c r="B85" s="59" t="s">
        <v>490</v>
      </c>
      <c r="C85" s="60">
        <v>2112</v>
      </c>
      <c r="D85" s="60">
        <v>528</v>
      </c>
      <c r="E85" s="116">
        <f>C85+D85</f>
        <v>2640</v>
      </c>
      <c r="F85" s="60">
        <v>-98</v>
      </c>
      <c r="G85" s="60">
        <v>-25</v>
      </c>
      <c r="H85" s="60">
        <f t="shared" si="4"/>
        <v>2014</v>
      </c>
      <c r="I85" s="60">
        <f t="shared" si="5"/>
        <v>503</v>
      </c>
      <c r="J85" s="60">
        <f t="shared" si="6"/>
        <v>2517</v>
      </c>
    </row>
    <row r="86" spans="1:10" ht="12.75">
      <c r="A86" s="58" t="s">
        <v>460</v>
      </c>
      <c r="B86" s="59" t="s">
        <v>547</v>
      </c>
      <c r="C86" s="60"/>
      <c r="D86" s="60"/>
      <c r="E86" s="116"/>
      <c r="F86" s="60">
        <v>300</v>
      </c>
      <c r="G86" s="60">
        <v>75</v>
      </c>
      <c r="H86" s="60">
        <f t="shared" si="4"/>
        <v>300</v>
      </c>
      <c r="I86" s="60">
        <f t="shared" si="5"/>
        <v>75</v>
      </c>
      <c r="J86" s="60">
        <f t="shared" si="6"/>
        <v>375</v>
      </c>
    </row>
    <row r="87" spans="1:10" ht="12.75">
      <c r="A87" s="58" t="s">
        <v>461</v>
      </c>
      <c r="B87" s="59" t="s">
        <v>548</v>
      </c>
      <c r="C87" s="60"/>
      <c r="D87" s="60"/>
      <c r="E87" s="116"/>
      <c r="F87" s="60">
        <v>250</v>
      </c>
      <c r="G87" s="60">
        <v>63</v>
      </c>
      <c r="H87" s="60">
        <f t="shared" si="4"/>
        <v>250</v>
      </c>
      <c r="I87" s="60">
        <f t="shared" si="5"/>
        <v>63</v>
      </c>
      <c r="J87" s="60">
        <f t="shared" si="6"/>
        <v>313</v>
      </c>
    </row>
    <row r="88" spans="1:10" ht="13.5" customHeight="1">
      <c r="A88" s="58"/>
      <c r="B88" s="57" t="s">
        <v>221</v>
      </c>
      <c r="C88" s="118">
        <f>SUM(C76:C85)</f>
        <v>9706</v>
      </c>
      <c r="D88" s="118">
        <f>SUM(D76:D85)</f>
        <v>2125</v>
      </c>
      <c r="E88" s="118">
        <f>SUM(E76:E85)</f>
        <v>11831</v>
      </c>
      <c r="F88" s="118">
        <f>SUM(F76:F87)</f>
        <v>274</v>
      </c>
      <c r="G88" s="118">
        <f>SUM(G76:G87)</f>
        <v>191</v>
      </c>
      <c r="H88" s="118">
        <f>SUM(H76:H87)</f>
        <v>9980</v>
      </c>
      <c r="I88" s="118">
        <f>SUM(I76:I87)</f>
        <v>2316</v>
      </c>
      <c r="J88" s="118">
        <f>SUM(J76:J87)</f>
        <v>12296</v>
      </c>
    </row>
    <row r="89" spans="1:10" ht="12.75">
      <c r="A89" s="58"/>
      <c r="B89" s="59"/>
      <c r="C89" s="116"/>
      <c r="D89" s="116"/>
      <c r="E89" s="116"/>
      <c r="F89" s="60"/>
      <c r="G89" s="60"/>
      <c r="H89" s="60"/>
      <c r="I89" s="60"/>
      <c r="J89" s="60"/>
    </row>
    <row r="90" spans="1:10" ht="13.5" customHeight="1">
      <c r="A90" s="58"/>
      <c r="B90" s="57" t="s">
        <v>222</v>
      </c>
      <c r="C90" s="118">
        <f aca="true" t="shared" si="12" ref="C90:J90">C48+C73+C88</f>
        <v>161783</v>
      </c>
      <c r="D90" s="118">
        <f t="shared" si="12"/>
        <v>39884</v>
      </c>
      <c r="E90" s="118">
        <f t="shared" si="12"/>
        <v>201667</v>
      </c>
      <c r="F90" s="118">
        <f t="shared" si="12"/>
        <v>4854</v>
      </c>
      <c r="G90" s="118">
        <f t="shared" si="12"/>
        <v>1336</v>
      </c>
      <c r="H90" s="118">
        <f t="shared" si="12"/>
        <v>166637</v>
      </c>
      <c r="I90" s="118">
        <f t="shared" si="12"/>
        <v>41220</v>
      </c>
      <c r="J90" s="118">
        <f t="shared" si="12"/>
        <v>207857</v>
      </c>
    </row>
    <row r="91" spans="1:10" ht="13.5" customHeight="1">
      <c r="A91" s="58"/>
      <c r="B91" s="59"/>
      <c r="C91" s="116"/>
      <c r="D91" s="116"/>
      <c r="E91" s="116"/>
      <c r="F91" s="60"/>
      <c r="G91" s="60"/>
      <c r="H91" s="60"/>
      <c r="I91" s="60"/>
      <c r="J91" s="60"/>
    </row>
    <row r="92" spans="1:10" ht="12.75">
      <c r="A92" s="58"/>
      <c r="B92" s="57" t="s">
        <v>242</v>
      </c>
      <c r="C92" s="116"/>
      <c r="D92" s="116"/>
      <c r="E92" s="116"/>
      <c r="F92" s="60"/>
      <c r="G92" s="60"/>
      <c r="H92" s="60"/>
      <c r="I92" s="60"/>
      <c r="J92" s="60"/>
    </row>
    <row r="93" spans="1:10" ht="12.75">
      <c r="A93" s="58" t="s">
        <v>462</v>
      </c>
      <c r="B93" s="59" t="s">
        <v>549</v>
      </c>
      <c r="C93" s="116"/>
      <c r="D93" s="116"/>
      <c r="E93" s="116"/>
      <c r="F93" s="60">
        <v>400</v>
      </c>
      <c r="G93" s="60"/>
      <c r="H93" s="60">
        <f>C93+F93</f>
        <v>400</v>
      </c>
      <c r="I93" s="60"/>
      <c r="J93" s="60">
        <f>H93+I93</f>
        <v>400</v>
      </c>
    </row>
    <row r="94" spans="1:10" ht="12.75">
      <c r="A94" s="58" t="s">
        <v>463</v>
      </c>
      <c r="B94" s="59" t="s">
        <v>240</v>
      </c>
      <c r="C94" s="116"/>
      <c r="D94" s="116"/>
      <c r="E94" s="116"/>
      <c r="F94" s="60"/>
      <c r="G94" s="60"/>
      <c r="H94" s="60">
        <f t="shared" si="4"/>
        <v>0</v>
      </c>
      <c r="I94" s="60">
        <f t="shared" si="5"/>
        <v>0</v>
      </c>
      <c r="J94" s="60">
        <f t="shared" si="6"/>
        <v>0</v>
      </c>
    </row>
    <row r="95" spans="1:10" ht="12.75">
      <c r="A95" s="58" t="s">
        <v>464</v>
      </c>
      <c r="B95" s="59" t="s">
        <v>37</v>
      </c>
      <c r="C95" s="116">
        <v>2250</v>
      </c>
      <c r="D95" s="116"/>
      <c r="E95" s="116">
        <f>C95+D95</f>
        <v>2250</v>
      </c>
      <c r="F95" s="60"/>
      <c r="G95" s="60"/>
      <c r="H95" s="60">
        <f>C95+F95</f>
        <v>2250</v>
      </c>
      <c r="I95" s="60">
        <f t="shared" si="5"/>
        <v>0</v>
      </c>
      <c r="J95" s="60">
        <f t="shared" si="6"/>
        <v>2250</v>
      </c>
    </row>
    <row r="96" spans="1:10" ht="12.75">
      <c r="A96" s="58" t="s">
        <v>465</v>
      </c>
      <c r="B96" s="59" t="s">
        <v>38</v>
      </c>
      <c r="C96" s="116">
        <v>1500</v>
      </c>
      <c r="D96" s="116"/>
      <c r="E96" s="116">
        <f>C96+D96</f>
        <v>1500</v>
      </c>
      <c r="F96" s="60"/>
      <c r="G96" s="60"/>
      <c r="H96" s="60">
        <f t="shared" si="4"/>
        <v>1500</v>
      </c>
      <c r="I96" s="60">
        <f t="shared" si="5"/>
        <v>0</v>
      </c>
      <c r="J96" s="60">
        <f t="shared" si="6"/>
        <v>1500</v>
      </c>
    </row>
    <row r="97" spans="1:10" ht="12.75">
      <c r="A97" s="58" t="s">
        <v>466</v>
      </c>
      <c r="B97" s="59" t="s">
        <v>456</v>
      </c>
      <c r="C97" s="116">
        <v>60</v>
      </c>
      <c r="D97" s="116"/>
      <c r="E97" s="116">
        <f>C97+D97</f>
        <v>60</v>
      </c>
      <c r="F97" s="60"/>
      <c r="G97" s="60"/>
      <c r="H97" s="60">
        <f t="shared" si="4"/>
        <v>60</v>
      </c>
      <c r="I97" s="60">
        <f t="shared" si="5"/>
        <v>0</v>
      </c>
      <c r="J97" s="60">
        <f t="shared" si="6"/>
        <v>60</v>
      </c>
    </row>
    <row r="98" spans="1:10" ht="12.75">
      <c r="A98" s="58" t="s">
        <v>469</v>
      </c>
      <c r="B98" s="59" t="s">
        <v>497</v>
      </c>
      <c r="C98" s="116">
        <v>250</v>
      </c>
      <c r="D98" s="116"/>
      <c r="E98" s="116">
        <f>C98+D98</f>
        <v>250</v>
      </c>
      <c r="F98" s="60"/>
      <c r="G98" s="60">
        <v>0</v>
      </c>
      <c r="H98" s="60">
        <f t="shared" si="4"/>
        <v>250</v>
      </c>
      <c r="I98" s="60">
        <f t="shared" si="5"/>
        <v>0</v>
      </c>
      <c r="J98" s="60">
        <f t="shared" si="6"/>
        <v>250</v>
      </c>
    </row>
    <row r="99" spans="1:10" ht="12.75">
      <c r="A99" s="58"/>
      <c r="B99" s="57" t="s">
        <v>243</v>
      </c>
      <c r="C99" s="118">
        <f>SUM(C94:C98)</f>
        <v>4060</v>
      </c>
      <c r="D99" s="118">
        <f aca="true" t="shared" si="13" ref="D99:I99">SUM(D94:D98)</f>
        <v>0</v>
      </c>
      <c r="E99" s="118">
        <f t="shared" si="13"/>
        <v>4060</v>
      </c>
      <c r="F99" s="118">
        <f>SUM(F93:F98)</f>
        <v>400</v>
      </c>
      <c r="G99" s="118">
        <f t="shared" si="13"/>
        <v>0</v>
      </c>
      <c r="H99" s="118">
        <f>SUM(H93:H98)</f>
        <v>4460</v>
      </c>
      <c r="I99" s="118">
        <f t="shared" si="13"/>
        <v>0</v>
      </c>
      <c r="J99" s="118">
        <f>SUM(J93:J98)</f>
        <v>4460</v>
      </c>
    </row>
    <row r="100" spans="1:10" ht="12.75">
      <c r="A100" s="58"/>
      <c r="B100" s="57"/>
      <c r="C100" s="118"/>
      <c r="D100" s="118"/>
      <c r="E100" s="118"/>
      <c r="F100" s="60"/>
      <c r="G100" s="60"/>
      <c r="H100" s="60"/>
      <c r="I100" s="60"/>
      <c r="J100" s="60"/>
    </row>
    <row r="101" spans="1:10" ht="12.75">
      <c r="A101" s="58"/>
      <c r="B101" s="57" t="s">
        <v>39</v>
      </c>
      <c r="C101" s="118"/>
      <c r="D101" s="118"/>
      <c r="E101" s="118"/>
      <c r="F101" s="60"/>
      <c r="G101" s="60"/>
      <c r="H101" s="60"/>
      <c r="I101" s="60"/>
      <c r="J101" s="60"/>
    </row>
    <row r="102" spans="1:10" ht="12.75">
      <c r="A102" s="58" t="s">
        <v>475</v>
      </c>
      <c r="B102" s="59" t="s">
        <v>43</v>
      </c>
      <c r="C102" s="116">
        <v>20</v>
      </c>
      <c r="D102" s="116"/>
      <c r="E102" s="116">
        <f>C102+D102</f>
        <v>20</v>
      </c>
      <c r="F102" s="60"/>
      <c r="G102" s="60"/>
      <c r="H102" s="60">
        <f t="shared" si="4"/>
        <v>20</v>
      </c>
      <c r="I102" s="60">
        <f t="shared" si="5"/>
        <v>0</v>
      </c>
      <c r="J102" s="60">
        <f t="shared" si="6"/>
        <v>20</v>
      </c>
    </row>
    <row r="103" spans="1:10" ht="12.75">
      <c r="A103" s="58" t="s">
        <v>476</v>
      </c>
      <c r="B103" s="59" t="s">
        <v>458</v>
      </c>
      <c r="C103" s="60">
        <v>200</v>
      </c>
      <c r="D103" s="116"/>
      <c r="E103" s="116">
        <f>C103+D103</f>
        <v>200</v>
      </c>
      <c r="F103" s="60"/>
      <c r="G103" s="60"/>
      <c r="H103" s="60">
        <f t="shared" si="4"/>
        <v>200</v>
      </c>
      <c r="I103" s="60">
        <f t="shared" si="5"/>
        <v>0</v>
      </c>
      <c r="J103" s="60">
        <f t="shared" si="6"/>
        <v>200</v>
      </c>
    </row>
    <row r="104" spans="1:10" ht="12.75">
      <c r="A104" s="58" t="s">
        <v>477</v>
      </c>
      <c r="B104" s="59" t="s">
        <v>459</v>
      </c>
      <c r="C104" s="60">
        <v>7271</v>
      </c>
      <c r="D104" s="116"/>
      <c r="E104" s="116">
        <f>C104+D104</f>
        <v>7271</v>
      </c>
      <c r="F104" s="60"/>
      <c r="G104" s="60"/>
      <c r="H104" s="60">
        <f t="shared" si="4"/>
        <v>7271</v>
      </c>
      <c r="I104" s="60">
        <f t="shared" si="5"/>
        <v>0</v>
      </c>
      <c r="J104" s="60">
        <f t="shared" si="6"/>
        <v>7271</v>
      </c>
    </row>
    <row r="105" spans="1:10" ht="12.75">
      <c r="A105" s="58" t="s">
        <v>478</v>
      </c>
      <c r="B105" s="59" t="s">
        <v>550</v>
      </c>
      <c r="C105" s="60"/>
      <c r="D105" s="116"/>
      <c r="E105" s="116"/>
      <c r="F105" s="60">
        <v>20</v>
      </c>
      <c r="G105" s="60"/>
      <c r="H105" s="60">
        <f>C105+F105</f>
        <v>20</v>
      </c>
      <c r="I105" s="60"/>
      <c r="J105" s="60">
        <f>H105+I105</f>
        <v>20</v>
      </c>
    </row>
    <row r="106" spans="1:10" ht="12.75">
      <c r="A106" s="58"/>
      <c r="B106" s="57" t="s">
        <v>40</v>
      </c>
      <c r="C106" s="118">
        <f>SUM(C102:C104)</f>
        <v>7491</v>
      </c>
      <c r="D106" s="118">
        <f aca="true" t="shared" si="14" ref="D106:I106">SUM(D102:D104)</f>
        <v>0</v>
      </c>
      <c r="E106" s="118">
        <f t="shared" si="14"/>
        <v>7491</v>
      </c>
      <c r="F106" s="118">
        <f>SUM(F102:F105)</f>
        <v>20</v>
      </c>
      <c r="G106" s="118">
        <f>SUM(G102:G105)</f>
        <v>0</v>
      </c>
      <c r="H106" s="118">
        <f>SUM(H102:H105)</f>
        <v>7511</v>
      </c>
      <c r="I106" s="118">
        <f t="shared" si="14"/>
        <v>0</v>
      </c>
      <c r="J106" s="118">
        <f>SUM(J102:J105)</f>
        <v>7511</v>
      </c>
    </row>
    <row r="107" spans="1:10" ht="12.75">
      <c r="A107" s="58"/>
      <c r="B107" s="57"/>
      <c r="C107" s="118"/>
      <c r="D107" s="118"/>
      <c r="E107" s="118"/>
      <c r="F107" s="60"/>
      <c r="G107" s="60"/>
      <c r="H107" s="60"/>
      <c r="I107" s="60"/>
      <c r="J107" s="60"/>
    </row>
    <row r="108" spans="1:10" ht="12.75">
      <c r="A108" s="58"/>
      <c r="B108" s="57" t="s">
        <v>162</v>
      </c>
      <c r="C108" s="116"/>
      <c r="D108" s="116"/>
      <c r="E108" s="116"/>
      <c r="F108" s="60"/>
      <c r="G108" s="60"/>
      <c r="H108" s="60"/>
      <c r="I108" s="60"/>
      <c r="J108" s="60"/>
    </row>
    <row r="109" spans="1:10" ht="12.75">
      <c r="A109" s="58" t="s">
        <v>479</v>
      </c>
      <c r="B109" s="59" t="s">
        <v>41</v>
      </c>
      <c r="C109" s="116">
        <v>500</v>
      </c>
      <c r="D109" s="116">
        <v>0</v>
      </c>
      <c r="E109" s="116">
        <f>C109+D109</f>
        <v>500</v>
      </c>
      <c r="F109" s="60"/>
      <c r="G109" s="60"/>
      <c r="H109" s="60">
        <f t="shared" si="4"/>
        <v>500</v>
      </c>
      <c r="I109" s="60">
        <f t="shared" si="5"/>
        <v>0</v>
      </c>
      <c r="J109" s="60">
        <f t="shared" si="6"/>
        <v>500</v>
      </c>
    </row>
    <row r="110" spans="1:10" ht="12.75">
      <c r="A110" s="58" t="s">
        <v>480</v>
      </c>
      <c r="B110" s="59" t="s">
        <v>42</v>
      </c>
      <c r="C110" s="116">
        <v>3500</v>
      </c>
      <c r="D110" s="116"/>
      <c r="E110" s="116">
        <f>C110+D110</f>
        <v>3500</v>
      </c>
      <c r="F110" s="60"/>
      <c r="G110" s="60"/>
      <c r="H110" s="60">
        <f>C110+F110</f>
        <v>3500</v>
      </c>
      <c r="I110" s="60">
        <f>D110+G110</f>
        <v>0</v>
      </c>
      <c r="J110" s="60">
        <f>H110+I110</f>
        <v>3500</v>
      </c>
    </row>
    <row r="111" spans="1:10" ht="12.75">
      <c r="A111" s="58"/>
      <c r="B111" s="57" t="s">
        <v>44</v>
      </c>
      <c r="C111" s="118">
        <f aca="true" t="shared" si="15" ref="C111:J111">SUM(C108:C110)</f>
        <v>4000</v>
      </c>
      <c r="D111" s="118">
        <f t="shared" si="15"/>
        <v>0</v>
      </c>
      <c r="E111" s="118">
        <f t="shared" si="15"/>
        <v>4000</v>
      </c>
      <c r="F111" s="118">
        <f t="shared" si="15"/>
        <v>0</v>
      </c>
      <c r="G111" s="118">
        <f t="shared" si="15"/>
        <v>0</v>
      </c>
      <c r="H111" s="118">
        <f t="shared" si="15"/>
        <v>4000</v>
      </c>
      <c r="I111" s="118">
        <f t="shared" si="15"/>
        <v>0</v>
      </c>
      <c r="J111" s="118">
        <f t="shared" si="15"/>
        <v>4000</v>
      </c>
    </row>
    <row r="112" spans="1:10" ht="12.75">
      <c r="A112" s="58"/>
      <c r="B112" s="59"/>
      <c r="C112" s="116"/>
      <c r="D112" s="116"/>
      <c r="E112" s="116"/>
      <c r="F112" s="60"/>
      <c r="G112" s="60"/>
      <c r="H112" s="60"/>
      <c r="I112" s="60"/>
      <c r="J112" s="60"/>
    </row>
    <row r="113" spans="1:10" s="63" customFormat="1" ht="13.5" customHeight="1">
      <c r="A113" s="58"/>
      <c r="B113" s="57" t="s">
        <v>247</v>
      </c>
      <c r="C113" s="118">
        <v>9334</v>
      </c>
      <c r="D113" s="118">
        <v>0</v>
      </c>
      <c r="E113" s="118">
        <f>C113+D113</f>
        <v>9334</v>
      </c>
      <c r="F113" s="62">
        <v>150</v>
      </c>
      <c r="G113" s="62">
        <v>0</v>
      </c>
      <c r="H113" s="62">
        <f>C113+F113</f>
        <v>9484</v>
      </c>
      <c r="I113" s="62">
        <f>D113+G113</f>
        <v>0</v>
      </c>
      <c r="J113" s="62">
        <f>H113+I113</f>
        <v>9484</v>
      </c>
    </row>
    <row r="114" spans="1:10" s="63" customFormat="1" ht="13.5" customHeight="1">
      <c r="A114" s="58"/>
      <c r="B114" s="57"/>
      <c r="C114" s="118"/>
      <c r="D114" s="116"/>
      <c r="E114" s="116"/>
      <c r="F114" s="62"/>
      <c r="G114" s="62"/>
      <c r="H114" s="60"/>
      <c r="I114" s="60"/>
      <c r="J114" s="60"/>
    </row>
    <row r="115" spans="1:10" s="63" customFormat="1" ht="13.5" customHeight="1">
      <c r="A115" s="83"/>
      <c r="B115" s="57" t="s">
        <v>223</v>
      </c>
      <c r="C115" s="118">
        <f aca="true" t="shared" si="16" ref="C115:J115">C35+C90+C99+C111+C113+C106</f>
        <v>283942</v>
      </c>
      <c r="D115" s="118">
        <f t="shared" si="16"/>
        <v>63598</v>
      </c>
      <c r="E115" s="118">
        <f t="shared" si="16"/>
        <v>347540</v>
      </c>
      <c r="F115" s="118">
        <f t="shared" si="16"/>
        <v>924</v>
      </c>
      <c r="G115" s="118">
        <f t="shared" si="16"/>
        <v>211</v>
      </c>
      <c r="H115" s="118">
        <f t="shared" si="16"/>
        <v>284866</v>
      </c>
      <c r="I115" s="118">
        <f t="shared" si="16"/>
        <v>63809</v>
      </c>
      <c r="J115" s="118">
        <f t="shared" si="16"/>
        <v>348675</v>
      </c>
    </row>
    <row r="116" spans="2:10" s="63" customFormat="1" ht="12.75">
      <c r="B116" s="57"/>
      <c r="C116" s="118"/>
      <c r="D116" s="116"/>
      <c r="E116" s="116"/>
      <c r="F116" s="62"/>
      <c r="G116" s="62"/>
      <c r="H116" s="60"/>
      <c r="I116" s="60"/>
      <c r="J116" s="60"/>
    </row>
    <row r="117" spans="2:10" s="63" customFormat="1" ht="13.5" customHeight="1">
      <c r="B117" s="57" t="s">
        <v>201</v>
      </c>
      <c r="C117" s="118"/>
      <c r="D117" s="116"/>
      <c r="E117" s="116"/>
      <c r="F117" s="62"/>
      <c r="G117" s="62"/>
      <c r="H117" s="60"/>
      <c r="I117" s="60"/>
      <c r="J117" s="60"/>
    </row>
    <row r="118" spans="1:10" ht="13.5" customHeight="1">
      <c r="A118" s="56" t="s">
        <v>481</v>
      </c>
      <c r="B118" s="59" t="s">
        <v>343</v>
      </c>
      <c r="C118" s="116">
        <v>323</v>
      </c>
      <c r="D118" s="116">
        <v>40</v>
      </c>
      <c r="E118" s="116">
        <f>C118+D118</f>
        <v>363</v>
      </c>
      <c r="F118" s="60">
        <v>-23</v>
      </c>
      <c r="G118" s="60">
        <v>23</v>
      </c>
      <c r="H118" s="60">
        <f aca="true" t="shared" si="17" ref="H118:I122">C118+F118</f>
        <v>300</v>
      </c>
      <c r="I118" s="60">
        <f t="shared" si="17"/>
        <v>63</v>
      </c>
      <c r="J118" s="60">
        <f>H118+I118</f>
        <v>363</v>
      </c>
    </row>
    <row r="119" spans="1:10" ht="12.75">
      <c r="A119" s="56" t="s">
        <v>500</v>
      </c>
      <c r="B119" s="59" t="s">
        <v>344</v>
      </c>
      <c r="C119" s="116">
        <v>0</v>
      </c>
      <c r="D119" s="116">
        <v>0</v>
      </c>
      <c r="E119" s="116">
        <f>C119+D119</f>
        <v>0</v>
      </c>
      <c r="F119" s="60"/>
      <c r="G119" s="60"/>
      <c r="H119" s="60">
        <f t="shared" si="17"/>
        <v>0</v>
      </c>
      <c r="I119" s="60">
        <f t="shared" si="17"/>
        <v>0</v>
      </c>
      <c r="J119" s="60">
        <f>H119+I119</f>
        <v>0</v>
      </c>
    </row>
    <row r="120" spans="1:10" ht="12.75">
      <c r="A120" s="56" t="s">
        <v>501</v>
      </c>
      <c r="B120" s="59" t="s">
        <v>355</v>
      </c>
      <c r="C120" s="116">
        <v>2370</v>
      </c>
      <c r="D120" s="116">
        <v>474</v>
      </c>
      <c r="E120" s="116">
        <f>C120+D120</f>
        <v>2844</v>
      </c>
      <c r="F120" s="60"/>
      <c r="G120" s="60"/>
      <c r="H120" s="60">
        <f t="shared" si="17"/>
        <v>2370</v>
      </c>
      <c r="I120" s="60">
        <f t="shared" si="17"/>
        <v>474</v>
      </c>
      <c r="J120" s="60">
        <f>H120+I120</f>
        <v>2844</v>
      </c>
    </row>
    <row r="121" spans="1:10" ht="12.75">
      <c r="A121" s="56" t="s">
        <v>502</v>
      </c>
      <c r="B121" s="59" t="s">
        <v>467</v>
      </c>
      <c r="C121" s="60">
        <v>362</v>
      </c>
      <c r="D121" s="60">
        <v>90</v>
      </c>
      <c r="E121" s="116">
        <f>C121+D121</f>
        <v>452</v>
      </c>
      <c r="F121" s="60"/>
      <c r="G121" s="60"/>
      <c r="H121" s="60">
        <f t="shared" si="17"/>
        <v>362</v>
      </c>
      <c r="I121" s="60">
        <f t="shared" si="17"/>
        <v>90</v>
      </c>
      <c r="J121" s="60">
        <f>H121+I121</f>
        <v>452</v>
      </c>
    </row>
    <row r="122" spans="1:10" ht="12.75">
      <c r="A122" s="56" t="s">
        <v>503</v>
      </c>
      <c r="B122" s="59" t="s">
        <v>468</v>
      </c>
      <c r="C122" s="60">
        <v>148</v>
      </c>
      <c r="D122" s="60">
        <v>37</v>
      </c>
      <c r="E122" s="116">
        <f>C122+D122</f>
        <v>185</v>
      </c>
      <c r="F122" s="60"/>
      <c r="G122" s="60"/>
      <c r="H122" s="60">
        <f t="shared" si="17"/>
        <v>148</v>
      </c>
      <c r="I122" s="60">
        <f t="shared" si="17"/>
        <v>37</v>
      </c>
      <c r="J122" s="60">
        <f>H122+I122</f>
        <v>185</v>
      </c>
    </row>
    <row r="123" spans="2:10" s="63" customFormat="1" ht="13.5" customHeight="1">
      <c r="B123" s="57" t="s">
        <v>117</v>
      </c>
      <c r="C123" s="118">
        <f>SUM(C118:C122)</f>
        <v>3203</v>
      </c>
      <c r="D123" s="118">
        <f aca="true" t="shared" si="18" ref="D123:J123">SUM(D118:D122)</f>
        <v>641</v>
      </c>
      <c r="E123" s="118">
        <f t="shared" si="18"/>
        <v>3844</v>
      </c>
      <c r="F123" s="118">
        <f t="shared" si="18"/>
        <v>-23</v>
      </c>
      <c r="G123" s="118">
        <f t="shared" si="18"/>
        <v>23</v>
      </c>
      <c r="H123" s="118">
        <f t="shared" si="18"/>
        <v>3180</v>
      </c>
      <c r="I123" s="118">
        <f t="shared" si="18"/>
        <v>664</v>
      </c>
      <c r="J123" s="118">
        <f t="shared" si="18"/>
        <v>3844</v>
      </c>
    </row>
    <row r="124" spans="2:10" s="63" customFormat="1" ht="12.75">
      <c r="B124" s="57"/>
      <c r="C124" s="118"/>
      <c r="D124" s="116"/>
      <c r="E124" s="116"/>
      <c r="F124" s="62"/>
      <c r="G124" s="62"/>
      <c r="H124" s="60"/>
      <c r="I124" s="60"/>
      <c r="J124" s="60"/>
    </row>
    <row r="125" spans="2:10" s="63" customFormat="1" ht="13.5" customHeight="1">
      <c r="B125" s="57" t="s">
        <v>306</v>
      </c>
      <c r="C125" s="118"/>
      <c r="D125" s="116"/>
      <c r="E125" s="116"/>
      <c r="F125" s="62"/>
      <c r="G125" s="62"/>
      <c r="H125" s="60"/>
      <c r="I125" s="60"/>
      <c r="J125" s="60"/>
    </row>
    <row r="126" spans="1:10" s="63" customFormat="1" ht="13.5" customHeight="1">
      <c r="A126" s="56" t="s">
        <v>504</v>
      </c>
      <c r="B126" s="59" t="s">
        <v>345</v>
      </c>
      <c r="C126" s="116">
        <v>0</v>
      </c>
      <c r="D126" s="116">
        <v>0</v>
      </c>
      <c r="E126" s="116">
        <v>0</v>
      </c>
      <c r="F126" s="60"/>
      <c r="G126" s="60"/>
      <c r="H126" s="60">
        <f aca="true" t="shared" si="19" ref="H126:I129">C126+F126</f>
        <v>0</v>
      </c>
      <c r="I126" s="60">
        <f t="shared" si="19"/>
        <v>0</v>
      </c>
      <c r="J126" s="60">
        <f>H126+I126</f>
        <v>0</v>
      </c>
    </row>
    <row r="127" spans="1:10" s="63" customFormat="1" ht="13.5" customHeight="1">
      <c r="A127" s="56" t="s">
        <v>505</v>
      </c>
      <c r="B127" s="59" t="s">
        <v>498</v>
      </c>
      <c r="C127" s="116">
        <v>800</v>
      </c>
      <c r="D127" s="116">
        <v>200</v>
      </c>
      <c r="E127" s="116">
        <v>1000</v>
      </c>
      <c r="F127" s="60"/>
      <c r="G127" s="60"/>
      <c r="H127" s="60">
        <f t="shared" si="19"/>
        <v>800</v>
      </c>
      <c r="I127" s="60">
        <f t="shared" si="19"/>
        <v>200</v>
      </c>
      <c r="J127" s="60">
        <f>H127+I127</f>
        <v>1000</v>
      </c>
    </row>
    <row r="128" spans="1:10" s="63" customFormat="1" ht="13.5" customHeight="1">
      <c r="A128" s="56" t="s">
        <v>511</v>
      </c>
      <c r="B128" s="59" t="s">
        <v>529</v>
      </c>
      <c r="C128" s="116">
        <v>320</v>
      </c>
      <c r="D128" s="116">
        <v>80</v>
      </c>
      <c r="E128" s="116">
        <v>400</v>
      </c>
      <c r="F128" s="60"/>
      <c r="G128" s="60"/>
      <c r="H128" s="60">
        <f t="shared" si="19"/>
        <v>320</v>
      </c>
      <c r="I128" s="60">
        <f t="shared" si="19"/>
        <v>80</v>
      </c>
      <c r="J128" s="60">
        <f>H128+I128</f>
        <v>400</v>
      </c>
    </row>
    <row r="129" spans="1:10" s="63" customFormat="1" ht="13.5" customHeight="1">
      <c r="A129" s="56" t="s">
        <v>512</v>
      </c>
      <c r="B129" s="59" t="s">
        <v>499</v>
      </c>
      <c r="C129" s="116">
        <v>1832</v>
      </c>
      <c r="D129" s="116"/>
      <c r="E129" s="116">
        <v>1832</v>
      </c>
      <c r="F129" s="60"/>
      <c r="G129" s="60">
        <v>0</v>
      </c>
      <c r="H129" s="60">
        <f t="shared" si="19"/>
        <v>1832</v>
      </c>
      <c r="I129" s="60">
        <f t="shared" si="19"/>
        <v>0</v>
      </c>
      <c r="J129" s="60">
        <f>H129+I129</f>
        <v>1832</v>
      </c>
    </row>
    <row r="130" spans="1:10" s="63" customFormat="1" ht="13.5" customHeight="1">
      <c r="A130" s="56"/>
      <c r="B130" s="57" t="s">
        <v>190</v>
      </c>
      <c r="C130" s="118">
        <f>SUM(C126:C129)</f>
        <v>2952</v>
      </c>
      <c r="D130" s="118">
        <f aca="true" t="shared" si="20" ref="D130:I130">SUM(D126:D129)</f>
        <v>280</v>
      </c>
      <c r="E130" s="118">
        <f t="shared" si="20"/>
        <v>3232</v>
      </c>
      <c r="F130" s="118">
        <f>SUM(F126:F129)</f>
        <v>0</v>
      </c>
      <c r="G130" s="118">
        <f t="shared" si="20"/>
        <v>0</v>
      </c>
      <c r="H130" s="118">
        <f t="shared" si="20"/>
        <v>2952</v>
      </c>
      <c r="I130" s="118">
        <f t="shared" si="20"/>
        <v>280</v>
      </c>
      <c r="J130" s="118">
        <f>SUM(J126:J129)</f>
        <v>3232</v>
      </c>
    </row>
    <row r="131" spans="1:10" s="63" customFormat="1" ht="13.5" customHeight="1">
      <c r="A131" s="56"/>
      <c r="B131" s="57"/>
      <c r="C131" s="118"/>
      <c r="D131" s="118"/>
      <c r="E131" s="118"/>
      <c r="F131" s="118"/>
      <c r="G131" s="118"/>
      <c r="H131" s="118"/>
      <c r="I131" s="118"/>
      <c r="J131" s="118"/>
    </row>
    <row r="132" spans="1:10" s="63" customFormat="1" ht="13.5" customHeight="1">
      <c r="A132" s="56"/>
      <c r="B132" s="57" t="s">
        <v>432</v>
      </c>
      <c r="C132" s="118"/>
      <c r="D132" s="118"/>
      <c r="E132" s="118"/>
      <c r="F132" s="118"/>
      <c r="G132" s="118"/>
      <c r="H132" s="118"/>
      <c r="I132" s="118"/>
      <c r="J132" s="118"/>
    </row>
    <row r="133" spans="1:10" s="63" customFormat="1" ht="13.5" customHeight="1">
      <c r="A133" s="56" t="s">
        <v>514</v>
      </c>
      <c r="B133" s="59" t="s">
        <v>470</v>
      </c>
      <c r="C133" s="116">
        <v>120</v>
      </c>
      <c r="D133" s="116">
        <v>30</v>
      </c>
      <c r="E133" s="116">
        <f aca="true" t="shared" si="21" ref="E133:E138">SUM(C133:D133)</f>
        <v>150</v>
      </c>
      <c r="F133" s="116"/>
      <c r="G133" s="116"/>
      <c r="H133" s="60">
        <f aca="true" t="shared" si="22" ref="H133:I143">C133+F133</f>
        <v>120</v>
      </c>
      <c r="I133" s="60">
        <f t="shared" si="22"/>
        <v>30</v>
      </c>
      <c r="J133" s="60">
        <f aca="true" t="shared" si="23" ref="J133:J138">H133+I133</f>
        <v>150</v>
      </c>
    </row>
    <row r="134" spans="1:10" s="63" customFormat="1" ht="13.5" customHeight="1">
      <c r="A134" s="56" t="s">
        <v>515</v>
      </c>
      <c r="B134" s="59" t="s">
        <v>471</v>
      </c>
      <c r="C134" s="116">
        <v>152</v>
      </c>
      <c r="D134" s="116">
        <v>38</v>
      </c>
      <c r="E134" s="116">
        <f t="shared" si="21"/>
        <v>190</v>
      </c>
      <c r="F134" s="116"/>
      <c r="G134" s="116"/>
      <c r="H134" s="60">
        <f t="shared" si="22"/>
        <v>152</v>
      </c>
      <c r="I134" s="60">
        <f t="shared" si="22"/>
        <v>38</v>
      </c>
      <c r="J134" s="60">
        <f t="shared" si="23"/>
        <v>190</v>
      </c>
    </row>
    <row r="135" spans="1:10" s="63" customFormat="1" ht="13.5" customHeight="1">
      <c r="A135" s="56" t="s">
        <v>516</v>
      </c>
      <c r="B135" s="59" t="s">
        <v>472</v>
      </c>
      <c r="C135" s="116">
        <v>96</v>
      </c>
      <c r="D135" s="116">
        <v>24</v>
      </c>
      <c r="E135" s="116">
        <f t="shared" si="21"/>
        <v>120</v>
      </c>
      <c r="F135" s="116">
        <v>24</v>
      </c>
      <c r="G135" s="116">
        <v>-24</v>
      </c>
      <c r="H135" s="60">
        <f t="shared" si="22"/>
        <v>120</v>
      </c>
      <c r="I135" s="60">
        <f t="shared" si="22"/>
        <v>0</v>
      </c>
      <c r="J135" s="60">
        <f t="shared" si="23"/>
        <v>120</v>
      </c>
    </row>
    <row r="136" spans="1:10" s="63" customFormat="1" ht="13.5" customHeight="1">
      <c r="A136" s="56" t="s">
        <v>517</v>
      </c>
      <c r="B136" s="59" t="s">
        <v>473</v>
      </c>
      <c r="C136" s="116">
        <v>96</v>
      </c>
      <c r="D136" s="116">
        <v>24</v>
      </c>
      <c r="E136" s="116">
        <f t="shared" si="21"/>
        <v>120</v>
      </c>
      <c r="F136" s="116">
        <v>24</v>
      </c>
      <c r="G136" s="116">
        <v>-24</v>
      </c>
      <c r="H136" s="60">
        <f t="shared" si="22"/>
        <v>120</v>
      </c>
      <c r="I136" s="60">
        <f t="shared" si="22"/>
        <v>0</v>
      </c>
      <c r="J136" s="60">
        <f t="shared" si="23"/>
        <v>120</v>
      </c>
    </row>
    <row r="137" spans="1:10" s="63" customFormat="1" ht="13.5" customHeight="1">
      <c r="A137" s="56" t="s">
        <v>518</v>
      </c>
      <c r="B137" s="59" t="s">
        <v>506</v>
      </c>
      <c r="C137" s="116">
        <v>400</v>
      </c>
      <c r="D137" s="116">
        <v>100</v>
      </c>
      <c r="E137" s="116">
        <f t="shared" si="21"/>
        <v>500</v>
      </c>
      <c r="F137" s="116"/>
      <c r="G137" s="116"/>
      <c r="H137" s="60">
        <f t="shared" si="22"/>
        <v>400</v>
      </c>
      <c r="I137" s="60">
        <f t="shared" si="22"/>
        <v>100</v>
      </c>
      <c r="J137" s="60">
        <f t="shared" si="23"/>
        <v>500</v>
      </c>
    </row>
    <row r="138" spans="1:10" s="63" customFormat="1" ht="13.5" customHeight="1">
      <c r="A138" s="56" t="s">
        <v>519</v>
      </c>
      <c r="B138" s="59" t="s">
        <v>507</v>
      </c>
      <c r="C138" s="116">
        <v>320</v>
      </c>
      <c r="D138" s="116">
        <v>80</v>
      </c>
      <c r="E138" s="116">
        <f t="shared" si="21"/>
        <v>400</v>
      </c>
      <c r="F138" s="116"/>
      <c r="G138" s="116"/>
      <c r="H138" s="60">
        <f t="shared" si="22"/>
        <v>320</v>
      </c>
      <c r="I138" s="60">
        <f t="shared" si="22"/>
        <v>80</v>
      </c>
      <c r="J138" s="60">
        <f t="shared" si="23"/>
        <v>400</v>
      </c>
    </row>
    <row r="139" spans="1:10" s="63" customFormat="1" ht="13.5" customHeight="1">
      <c r="A139" s="56"/>
      <c r="B139" s="57" t="s">
        <v>474</v>
      </c>
      <c r="C139" s="118">
        <f aca="true" t="shared" si="24" ref="C139:J139">SUM(C133:C138)</f>
        <v>1184</v>
      </c>
      <c r="D139" s="118">
        <f t="shared" si="24"/>
        <v>296</v>
      </c>
      <c r="E139" s="118">
        <f t="shared" si="24"/>
        <v>1480</v>
      </c>
      <c r="F139" s="118">
        <f t="shared" si="24"/>
        <v>48</v>
      </c>
      <c r="G139" s="118">
        <f t="shared" si="24"/>
        <v>-48</v>
      </c>
      <c r="H139" s="118">
        <f t="shared" si="24"/>
        <v>1232</v>
      </c>
      <c r="I139" s="118">
        <f t="shared" si="24"/>
        <v>248</v>
      </c>
      <c r="J139" s="118">
        <f t="shared" si="24"/>
        <v>1480</v>
      </c>
    </row>
    <row r="140" spans="1:10" s="63" customFormat="1" ht="13.5" customHeight="1">
      <c r="A140" s="56"/>
      <c r="B140" s="57"/>
      <c r="C140" s="118"/>
      <c r="D140" s="118"/>
      <c r="E140" s="118"/>
      <c r="F140" s="118"/>
      <c r="G140" s="118"/>
      <c r="H140" s="60"/>
      <c r="I140" s="60"/>
      <c r="J140" s="118"/>
    </row>
    <row r="141" spans="1:10" s="63" customFormat="1" ht="13.5" customHeight="1">
      <c r="A141" s="56"/>
      <c r="B141" s="57" t="s">
        <v>508</v>
      </c>
      <c r="C141" s="118"/>
      <c r="D141" s="118"/>
      <c r="E141" s="118"/>
      <c r="F141" s="118"/>
      <c r="G141" s="118"/>
      <c r="H141" s="60"/>
      <c r="I141" s="60"/>
      <c r="J141" s="118"/>
    </row>
    <row r="142" spans="1:10" s="63" customFormat="1" ht="13.5" customHeight="1">
      <c r="A142" s="56" t="s">
        <v>520</v>
      </c>
      <c r="B142" s="59" t="s">
        <v>509</v>
      </c>
      <c r="C142" s="116">
        <v>240</v>
      </c>
      <c r="D142" s="116">
        <v>60</v>
      </c>
      <c r="E142" s="116">
        <v>300</v>
      </c>
      <c r="F142" s="116">
        <v>120</v>
      </c>
      <c r="G142" s="116">
        <v>30</v>
      </c>
      <c r="H142" s="60">
        <f t="shared" si="22"/>
        <v>360</v>
      </c>
      <c r="I142" s="60">
        <f t="shared" si="22"/>
        <v>90</v>
      </c>
      <c r="J142" s="116">
        <f>SUM(H142:I142)</f>
        <v>450</v>
      </c>
    </row>
    <row r="143" spans="1:10" s="63" customFormat="1" ht="13.5" customHeight="1">
      <c r="A143" s="56" t="s">
        <v>617</v>
      </c>
      <c r="B143" s="59" t="s">
        <v>510</v>
      </c>
      <c r="C143" s="116">
        <v>120</v>
      </c>
      <c r="D143" s="116">
        <v>30</v>
      </c>
      <c r="E143" s="116">
        <v>150</v>
      </c>
      <c r="F143" s="116"/>
      <c r="G143" s="116"/>
      <c r="H143" s="60">
        <f t="shared" si="22"/>
        <v>120</v>
      </c>
      <c r="I143" s="60">
        <f t="shared" si="22"/>
        <v>30</v>
      </c>
      <c r="J143" s="116">
        <f>SUM(H143:I143)</f>
        <v>150</v>
      </c>
    </row>
    <row r="144" spans="1:10" s="63" customFormat="1" ht="13.5" customHeight="1">
      <c r="A144" s="56"/>
      <c r="B144" s="57" t="s">
        <v>513</v>
      </c>
      <c r="C144" s="118">
        <f aca="true" t="shared" si="25" ref="C144:J144">SUM(C142:C143)</f>
        <v>360</v>
      </c>
      <c r="D144" s="118">
        <f t="shared" si="25"/>
        <v>90</v>
      </c>
      <c r="E144" s="118">
        <f t="shared" si="25"/>
        <v>450</v>
      </c>
      <c r="F144" s="118">
        <f t="shared" si="25"/>
        <v>120</v>
      </c>
      <c r="G144" s="118">
        <f t="shared" si="25"/>
        <v>30</v>
      </c>
      <c r="H144" s="118">
        <f t="shared" si="25"/>
        <v>480</v>
      </c>
      <c r="I144" s="118">
        <f t="shared" si="25"/>
        <v>120</v>
      </c>
      <c r="J144" s="118">
        <f t="shared" si="25"/>
        <v>600</v>
      </c>
    </row>
    <row r="145" spans="1:10" s="63" customFormat="1" ht="13.5" customHeight="1">
      <c r="A145" s="56"/>
      <c r="B145" s="57"/>
      <c r="C145" s="118"/>
      <c r="D145" s="118"/>
      <c r="E145" s="118"/>
      <c r="F145" s="118"/>
      <c r="G145" s="118"/>
      <c r="H145" s="118"/>
      <c r="I145" s="118"/>
      <c r="J145" s="118"/>
    </row>
    <row r="146" spans="2:10" s="63" customFormat="1" ht="13.5" customHeight="1">
      <c r="B146" s="57" t="s">
        <v>192</v>
      </c>
      <c r="C146" s="118"/>
      <c r="D146" s="116"/>
      <c r="E146" s="116"/>
      <c r="F146" s="62"/>
      <c r="G146" s="62"/>
      <c r="H146" s="60"/>
      <c r="I146" s="60"/>
      <c r="J146" s="60"/>
    </row>
    <row r="147" spans="1:10" ht="13.5" customHeight="1">
      <c r="A147" s="56" t="s">
        <v>618</v>
      </c>
      <c r="B147" s="56" t="s">
        <v>346</v>
      </c>
      <c r="C147" s="116">
        <v>333</v>
      </c>
      <c r="D147" s="116">
        <v>67</v>
      </c>
      <c r="E147" s="116">
        <f>C147+D147</f>
        <v>400</v>
      </c>
      <c r="F147" s="60"/>
      <c r="G147" s="60"/>
      <c r="H147" s="60">
        <f>C147+F147</f>
        <v>333</v>
      </c>
      <c r="I147" s="60">
        <f>D147+G147</f>
        <v>67</v>
      </c>
      <c r="J147" s="60">
        <f>H147+I147</f>
        <v>400</v>
      </c>
    </row>
    <row r="148" spans="1:10" ht="13.5" customHeight="1">
      <c r="A148" s="56" t="s">
        <v>619</v>
      </c>
      <c r="B148" s="56" t="s">
        <v>356</v>
      </c>
      <c r="C148" s="116">
        <v>400</v>
      </c>
      <c r="D148" s="116">
        <v>80</v>
      </c>
      <c r="E148" s="116">
        <f>C148+D148</f>
        <v>480</v>
      </c>
      <c r="F148" s="60"/>
      <c r="G148" s="60"/>
      <c r="H148" s="60">
        <f>C148+F148</f>
        <v>400</v>
      </c>
      <c r="I148" s="60">
        <f>D148+G148</f>
        <v>80</v>
      </c>
      <c r="J148" s="60">
        <f>H148+I148</f>
        <v>480</v>
      </c>
    </row>
    <row r="149" spans="1:10" s="63" customFormat="1" ht="13.5" customHeight="1">
      <c r="A149" s="56"/>
      <c r="B149" s="63" t="s">
        <v>196</v>
      </c>
      <c r="C149" s="118">
        <f aca="true" t="shared" si="26" ref="C149:J149">SUM(C147:C148)</f>
        <v>733</v>
      </c>
      <c r="D149" s="118">
        <f t="shared" si="26"/>
        <v>147</v>
      </c>
      <c r="E149" s="118">
        <f t="shared" si="26"/>
        <v>880</v>
      </c>
      <c r="F149" s="118">
        <f t="shared" si="26"/>
        <v>0</v>
      </c>
      <c r="G149" s="118">
        <f t="shared" si="26"/>
        <v>0</v>
      </c>
      <c r="H149" s="118">
        <f t="shared" si="26"/>
        <v>733</v>
      </c>
      <c r="I149" s="118">
        <f t="shared" si="26"/>
        <v>147</v>
      </c>
      <c r="J149" s="118">
        <f t="shared" si="26"/>
        <v>880</v>
      </c>
    </row>
    <row r="150" spans="3:10" s="63" customFormat="1" ht="13.5" customHeight="1">
      <c r="C150" s="118"/>
      <c r="D150" s="116"/>
      <c r="E150" s="116"/>
      <c r="F150" s="62"/>
      <c r="G150" s="62"/>
      <c r="H150" s="60"/>
      <c r="I150" s="60"/>
      <c r="J150" s="60"/>
    </row>
    <row r="151" spans="2:10" s="63" customFormat="1" ht="13.5" customHeight="1">
      <c r="B151" s="63" t="s">
        <v>297</v>
      </c>
      <c r="C151" s="118"/>
      <c r="D151" s="116"/>
      <c r="E151" s="116"/>
      <c r="F151" s="62"/>
      <c r="G151" s="62"/>
      <c r="H151" s="60"/>
      <c r="I151" s="60"/>
      <c r="J151" s="60"/>
    </row>
    <row r="152" spans="1:10" s="63" customFormat="1" ht="13.5" customHeight="1">
      <c r="A152" s="56" t="s">
        <v>620</v>
      </c>
      <c r="B152" s="56" t="s">
        <v>116</v>
      </c>
      <c r="C152" s="116">
        <v>167</v>
      </c>
      <c r="D152" s="116">
        <v>33</v>
      </c>
      <c r="E152" s="116">
        <f>C152+D152</f>
        <v>200</v>
      </c>
      <c r="F152" s="62"/>
      <c r="G152" s="62"/>
      <c r="H152" s="60">
        <f aca="true" t="shared" si="27" ref="H152:I156">C152+F152</f>
        <v>167</v>
      </c>
      <c r="I152" s="60">
        <f t="shared" si="27"/>
        <v>33</v>
      </c>
      <c r="J152" s="60">
        <f>H152+I152</f>
        <v>200</v>
      </c>
    </row>
    <row r="153" spans="1:10" s="63" customFormat="1" ht="13.5" customHeight="1">
      <c r="A153" s="56" t="s">
        <v>621</v>
      </c>
      <c r="B153" s="56" t="s">
        <v>521</v>
      </c>
      <c r="C153" s="116">
        <v>480</v>
      </c>
      <c r="D153" s="116">
        <v>120</v>
      </c>
      <c r="E153" s="116">
        <v>600</v>
      </c>
      <c r="F153" s="60"/>
      <c r="G153" s="60"/>
      <c r="H153" s="60">
        <f t="shared" si="27"/>
        <v>480</v>
      </c>
      <c r="I153" s="60">
        <f t="shared" si="27"/>
        <v>120</v>
      </c>
      <c r="J153" s="60">
        <f>H153+I153</f>
        <v>600</v>
      </c>
    </row>
    <row r="154" spans="1:10" s="63" customFormat="1" ht="13.5" customHeight="1">
      <c r="A154" s="56" t="s">
        <v>622</v>
      </c>
      <c r="B154" s="56" t="s">
        <v>522</v>
      </c>
      <c r="C154" s="116">
        <v>120</v>
      </c>
      <c r="D154" s="116">
        <v>30</v>
      </c>
      <c r="E154" s="116">
        <v>150</v>
      </c>
      <c r="F154" s="60"/>
      <c r="G154" s="60"/>
      <c r="H154" s="60">
        <f t="shared" si="27"/>
        <v>120</v>
      </c>
      <c r="I154" s="60">
        <f t="shared" si="27"/>
        <v>30</v>
      </c>
      <c r="J154" s="60">
        <f>H154+I154</f>
        <v>150</v>
      </c>
    </row>
    <row r="155" spans="1:10" s="63" customFormat="1" ht="13.5" customHeight="1">
      <c r="A155" s="56" t="s">
        <v>623</v>
      </c>
      <c r="B155" s="56" t="s">
        <v>523</v>
      </c>
      <c r="C155" s="116">
        <v>120</v>
      </c>
      <c r="D155" s="116">
        <v>30</v>
      </c>
      <c r="E155" s="116">
        <v>150</v>
      </c>
      <c r="F155" s="60"/>
      <c r="G155" s="60"/>
      <c r="H155" s="60">
        <f t="shared" si="27"/>
        <v>120</v>
      </c>
      <c r="I155" s="60">
        <f t="shared" si="27"/>
        <v>30</v>
      </c>
      <c r="J155" s="60">
        <f>H155+I155</f>
        <v>150</v>
      </c>
    </row>
    <row r="156" spans="1:10" s="63" customFormat="1" ht="13.5" customHeight="1">
      <c r="A156" s="56" t="s">
        <v>624</v>
      </c>
      <c r="B156" s="56" t="s">
        <v>524</v>
      </c>
      <c r="C156" s="116">
        <v>144</v>
      </c>
      <c r="D156" s="116">
        <v>36</v>
      </c>
      <c r="E156" s="116">
        <v>180</v>
      </c>
      <c r="F156" s="60"/>
      <c r="G156" s="60"/>
      <c r="H156" s="60">
        <f t="shared" si="27"/>
        <v>144</v>
      </c>
      <c r="I156" s="60">
        <f t="shared" si="27"/>
        <v>36</v>
      </c>
      <c r="J156" s="60">
        <f>H156+I156</f>
        <v>180</v>
      </c>
    </row>
    <row r="157" spans="1:10" s="63" customFormat="1" ht="13.5" customHeight="1">
      <c r="A157" s="56"/>
      <c r="B157" s="63" t="s">
        <v>92</v>
      </c>
      <c r="C157" s="118">
        <f>SUM(C152:C156)</f>
        <v>1031</v>
      </c>
      <c r="D157" s="118">
        <f aca="true" t="shared" si="28" ref="D157:J157">SUM(D152:D156)</f>
        <v>249</v>
      </c>
      <c r="E157" s="118">
        <f t="shared" si="28"/>
        <v>1280</v>
      </c>
      <c r="F157" s="118">
        <f t="shared" si="28"/>
        <v>0</v>
      </c>
      <c r="G157" s="118">
        <f t="shared" si="28"/>
        <v>0</v>
      </c>
      <c r="H157" s="118">
        <f t="shared" si="28"/>
        <v>1031</v>
      </c>
      <c r="I157" s="118">
        <f t="shared" si="28"/>
        <v>249</v>
      </c>
      <c r="J157" s="118">
        <f t="shared" si="28"/>
        <v>1280</v>
      </c>
    </row>
    <row r="158" spans="1:10" s="63" customFormat="1" ht="13.5" customHeight="1">
      <c r="A158" s="56"/>
      <c r="C158" s="118"/>
      <c r="D158" s="116"/>
      <c r="E158" s="116"/>
      <c r="F158" s="62"/>
      <c r="G158" s="62"/>
      <c r="H158" s="60"/>
      <c r="I158" s="60"/>
      <c r="J158" s="60"/>
    </row>
    <row r="159" spans="1:10" s="63" customFormat="1" ht="13.5" customHeight="1">
      <c r="A159" s="56"/>
      <c r="B159" s="63" t="s">
        <v>434</v>
      </c>
      <c r="C159" s="118">
        <f>C123+C130+C149+C157+C139+C144</f>
        <v>9463</v>
      </c>
      <c r="D159" s="118">
        <f aca="true" t="shared" si="29" ref="D159:J159">D123+D130+D149+D157+D139+D144</f>
        <v>1703</v>
      </c>
      <c r="E159" s="118">
        <f t="shared" si="29"/>
        <v>11166</v>
      </c>
      <c r="F159" s="118">
        <f t="shared" si="29"/>
        <v>145</v>
      </c>
      <c r="G159" s="118">
        <f t="shared" si="29"/>
        <v>5</v>
      </c>
      <c r="H159" s="118">
        <f t="shared" si="29"/>
        <v>9608</v>
      </c>
      <c r="I159" s="118">
        <f t="shared" si="29"/>
        <v>1708</v>
      </c>
      <c r="J159" s="118">
        <f t="shared" si="29"/>
        <v>11316</v>
      </c>
    </row>
    <row r="160" spans="2:10" s="63" customFormat="1" ht="13.5" customHeight="1">
      <c r="B160" s="63" t="s">
        <v>184</v>
      </c>
      <c r="C160" s="118">
        <f>C113</f>
        <v>9334</v>
      </c>
      <c r="D160" s="118">
        <f aca="true" t="shared" si="30" ref="D160:J160">D113</f>
        <v>0</v>
      </c>
      <c r="E160" s="118">
        <f t="shared" si="30"/>
        <v>9334</v>
      </c>
      <c r="F160" s="118">
        <f t="shared" si="30"/>
        <v>150</v>
      </c>
      <c r="G160" s="118">
        <f t="shared" si="30"/>
        <v>0</v>
      </c>
      <c r="H160" s="118">
        <f t="shared" si="30"/>
        <v>9484</v>
      </c>
      <c r="I160" s="118">
        <f t="shared" si="30"/>
        <v>0</v>
      </c>
      <c r="J160" s="118">
        <f t="shared" si="30"/>
        <v>9484</v>
      </c>
    </row>
    <row r="161" spans="3:10" s="63" customFormat="1" ht="13.5" customHeight="1">
      <c r="C161" s="118"/>
      <c r="D161" s="116"/>
      <c r="E161" s="116"/>
      <c r="F161" s="62"/>
      <c r="G161" s="62"/>
      <c r="H161" s="60"/>
      <c r="I161" s="60"/>
      <c r="J161" s="60"/>
    </row>
    <row r="162" spans="1:10" s="63" customFormat="1" ht="13.5" customHeight="1">
      <c r="A162" s="56"/>
      <c r="B162" s="63" t="s">
        <v>133</v>
      </c>
      <c r="C162" s="118">
        <f>C35</f>
        <v>97274</v>
      </c>
      <c r="D162" s="118">
        <f aca="true" t="shared" si="31" ref="D162:J162">D35</f>
        <v>23714</v>
      </c>
      <c r="E162" s="118">
        <f t="shared" si="31"/>
        <v>120988</v>
      </c>
      <c r="F162" s="118">
        <f t="shared" si="31"/>
        <v>-4500</v>
      </c>
      <c r="G162" s="118">
        <f t="shared" si="31"/>
        <v>-1125</v>
      </c>
      <c r="H162" s="118">
        <f t="shared" si="31"/>
        <v>92774</v>
      </c>
      <c r="I162" s="118">
        <f t="shared" si="31"/>
        <v>22589</v>
      </c>
      <c r="J162" s="118">
        <f t="shared" si="31"/>
        <v>115363</v>
      </c>
    </row>
    <row r="163" spans="1:10" s="63" customFormat="1" ht="13.5" customHeight="1">
      <c r="A163" s="56"/>
      <c r="B163" s="63" t="s">
        <v>134</v>
      </c>
      <c r="C163" s="118">
        <f>C90+C123+C149+C157+C139+C144+C126+C127+C128</f>
        <v>169414</v>
      </c>
      <c r="D163" s="118">
        <f>D90+D123+D149+D157+D139+D144+D126+D127+D128</f>
        <v>41587</v>
      </c>
      <c r="E163" s="118">
        <f>E90+E123+E149+E157+E139+E144+E126+E127+E128</f>
        <v>211001</v>
      </c>
      <c r="F163" s="118">
        <f>F90+F123+F149+F157+F139+F144+F126+F127</f>
        <v>4999</v>
      </c>
      <c r="G163" s="118">
        <f>G90+G123+G149+G157+G139+G144+G126+G127</f>
        <v>1341</v>
      </c>
      <c r="H163" s="118">
        <f>H90+H123+H149+H157+H139+H144+H126+H127+H128</f>
        <v>174413</v>
      </c>
      <c r="I163" s="118">
        <f>I90+I123+I149+I157+I139+I144+I126+I127+I128</f>
        <v>42928</v>
      </c>
      <c r="J163" s="118">
        <f>J90+J123+J149+J157+J139+J144+J126+J127+J128</f>
        <v>217341</v>
      </c>
    </row>
    <row r="164" spans="1:10" s="63" customFormat="1" ht="13.5" customHeight="1">
      <c r="A164" s="56"/>
      <c r="B164" s="63" t="s">
        <v>135</v>
      </c>
      <c r="C164" s="118">
        <f>C99+C129</f>
        <v>5892</v>
      </c>
      <c r="D164" s="118">
        <f aca="true" t="shared" si="32" ref="D164:J164">D99+D129</f>
        <v>0</v>
      </c>
      <c r="E164" s="118">
        <f t="shared" si="32"/>
        <v>5892</v>
      </c>
      <c r="F164" s="118">
        <f t="shared" si="32"/>
        <v>400</v>
      </c>
      <c r="G164" s="118">
        <f t="shared" si="32"/>
        <v>0</v>
      </c>
      <c r="H164" s="118">
        <f t="shared" si="32"/>
        <v>6292</v>
      </c>
      <c r="I164" s="118">
        <f t="shared" si="32"/>
        <v>0</v>
      </c>
      <c r="J164" s="118">
        <f t="shared" si="32"/>
        <v>6292</v>
      </c>
    </row>
    <row r="165" spans="1:10" s="63" customFormat="1" ht="13.5" customHeight="1">
      <c r="A165" s="56"/>
      <c r="B165" s="63" t="s">
        <v>45</v>
      </c>
      <c r="C165" s="118">
        <f aca="true" t="shared" si="33" ref="C165:J165">C106</f>
        <v>7491</v>
      </c>
      <c r="D165" s="118">
        <f t="shared" si="33"/>
        <v>0</v>
      </c>
      <c r="E165" s="118">
        <f t="shared" si="33"/>
        <v>7491</v>
      </c>
      <c r="F165" s="118">
        <f t="shared" si="33"/>
        <v>20</v>
      </c>
      <c r="G165" s="118">
        <f t="shared" si="33"/>
        <v>0</v>
      </c>
      <c r="H165" s="118">
        <f t="shared" si="33"/>
        <v>7511</v>
      </c>
      <c r="I165" s="118">
        <f t="shared" si="33"/>
        <v>0</v>
      </c>
      <c r="J165" s="118">
        <f t="shared" si="33"/>
        <v>7511</v>
      </c>
    </row>
    <row r="166" spans="1:10" s="63" customFormat="1" ht="13.5" customHeight="1">
      <c r="A166" s="56"/>
      <c r="B166" s="57" t="s">
        <v>136</v>
      </c>
      <c r="C166" s="118">
        <f aca="true" t="shared" si="34" ref="C166:J166">C111</f>
        <v>4000</v>
      </c>
      <c r="D166" s="118">
        <f t="shared" si="34"/>
        <v>0</v>
      </c>
      <c r="E166" s="118">
        <f t="shared" si="34"/>
        <v>4000</v>
      </c>
      <c r="F166" s="118">
        <f t="shared" si="34"/>
        <v>0</v>
      </c>
      <c r="G166" s="118">
        <f t="shared" si="34"/>
        <v>0</v>
      </c>
      <c r="H166" s="118">
        <f t="shared" si="34"/>
        <v>4000</v>
      </c>
      <c r="I166" s="118">
        <f t="shared" si="34"/>
        <v>0</v>
      </c>
      <c r="J166" s="118">
        <f t="shared" si="34"/>
        <v>4000</v>
      </c>
    </row>
    <row r="167" spans="3:10" ht="13.5" customHeight="1">
      <c r="C167" s="116"/>
      <c r="D167" s="116"/>
      <c r="E167" s="116"/>
      <c r="F167" s="60"/>
      <c r="G167" s="60"/>
      <c r="H167" s="60"/>
      <c r="I167" s="60"/>
      <c r="J167" s="60"/>
    </row>
    <row r="168" spans="1:10" s="63" customFormat="1" ht="13.5" customHeight="1">
      <c r="A168" s="56"/>
      <c r="B168" s="63" t="s">
        <v>357</v>
      </c>
      <c r="C168" s="118">
        <f aca="true" t="shared" si="35" ref="C168:J168">C159-C160+C115</f>
        <v>284071</v>
      </c>
      <c r="D168" s="118">
        <f t="shared" si="35"/>
        <v>65301</v>
      </c>
      <c r="E168" s="118">
        <f t="shared" si="35"/>
        <v>349372</v>
      </c>
      <c r="F168" s="118">
        <f t="shared" si="35"/>
        <v>919</v>
      </c>
      <c r="G168" s="118">
        <f t="shared" si="35"/>
        <v>216</v>
      </c>
      <c r="H168" s="118">
        <f t="shared" si="35"/>
        <v>284990</v>
      </c>
      <c r="I168" s="118">
        <f t="shared" si="35"/>
        <v>65517</v>
      </c>
      <c r="J168" s="118">
        <f t="shared" si="35"/>
        <v>350507</v>
      </c>
    </row>
  </sheetData>
  <mergeCells count="10">
    <mergeCell ref="A1:I1"/>
    <mergeCell ref="C8:E8"/>
    <mergeCell ref="A8:A9"/>
    <mergeCell ref="B8:B9"/>
    <mergeCell ref="F8:J8"/>
    <mergeCell ref="A3:J3"/>
    <mergeCell ref="A4:J4"/>
    <mergeCell ref="A5:J5"/>
    <mergeCell ref="A6:J6"/>
    <mergeCell ref="A7:B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6"/>
  </sheetPr>
  <dimension ref="A1:V19"/>
  <sheetViews>
    <sheetView workbookViewId="0" topLeftCell="C1">
      <selection activeCell="T10" sqref="T10"/>
    </sheetView>
  </sheetViews>
  <sheetFormatPr defaultColWidth="9.140625" defaultRowHeight="12.75"/>
  <cols>
    <col min="1" max="1" width="25.140625" style="0" customWidth="1"/>
    <col min="2" max="2" width="8.421875" style="0" bestFit="1" customWidth="1"/>
    <col min="3" max="3" width="7.28125" style="0" bestFit="1" customWidth="1"/>
    <col min="4" max="4" width="8.140625" style="0" customWidth="1"/>
    <col min="5" max="5" width="8.421875" style="0" bestFit="1" customWidth="1"/>
    <col min="6" max="6" width="8.00390625" style="0" bestFit="1" customWidth="1"/>
    <col min="7" max="8" width="8.421875" style="0" bestFit="1" customWidth="1"/>
    <col min="9" max="9" width="7.28125" style="0" bestFit="1" customWidth="1"/>
    <col min="10" max="11" width="8.421875" style="0" bestFit="1" customWidth="1"/>
    <col min="12" max="12" width="7.28125" style="0" bestFit="1" customWidth="1"/>
    <col min="13" max="13" width="8.421875" style="0" bestFit="1" customWidth="1"/>
    <col min="14" max="14" width="6.140625" style="0" bestFit="1" customWidth="1"/>
    <col min="15" max="15" width="4.421875" style="0" customWidth="1"/>
    <col min="16" max="16" width="6.140625" style="0" customWidth="1"/>
    <col min="17" max="17" width="7.28125" style="0" bestFit="1" customWidth="1"/>
    <col min="18" max="18" width="6.8515625" style="0" bestFit="1" customWidth="1"/>
    <col min="19" max="19" width="7.28125" style="0" bestFit="1" customWidth="1"/>
    <col min="20" max="20" width="10.140625" style="0" bestFit="1" customWidth="1"/>
    <col min="21" max="21" width="7.28125" style="0" bestFit="1" customWidth="1"/>
    <col min="22" max="22" width="10.140625" style="0" bestFit="1" customWidth="1"/>
  </cols>
  <sheetData>
    <row r="1" spans="17:22" ht="15.75">
      <c r="Q1" s="174" t="s">
        <v>254</v>
      </c>
      <c r="R1" s="174"/>
      <c r="S1" s="174"/>
      <c r="T1" s="174"/>
      <c r="U1" s="174"/>
      <c r="V1" s="174"/>
    </row>
    <row r="2" spans="1:22" s="1" customFormat="1" ht="15.75">
      <c r="A2" s="173" t="s">
        <v>198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2" s="1" customFormat="1" ht="15.75">
      <c r="A3" s="173" t="s">
        <v>241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1:22" s="1" customFormat="1" ht="15.75">
      <c r="A4" s="173" t="s">
        <v>255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1" customFormat="1" ht="15.75">
      <c r="A5" s="173" t="s">
        <v>110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</row>
    <row r="6" spans="1:16" s="1" customFormat="1" ht="15.75">
      <c r="A6" s="4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2" customFormat="1" ht="36.75" customHeight="1">
      <c r="A7" s="187" t="s">
        <v>111</v>
      </c>
      <c r="B7" s="178" t="s">
        <v>256</v>
      </c>
      <c r="C7" s="178"/>
      <c r="D7" s="178"/>
      <c r="E7" s="175" t="s">
        <v>258</v>
      </c>
      <c r="F7" s="176"/>
      <c r="G7" s="177"/>
      <c r="H7" s="175" t="s">
        <v>251</v>
      </c>
      <c r="I7" s="176"/>
      <c r="J7" s="177"/>
      <c r="K7" s="175" t="s">
        <v>257</v>
      </c>
      <c r="L7" s="176"/>
      <c r="M7" s="177"/>
      <c r="N7" s="175" t="s">
        <v>252</v>
      </c>
      <c r="O7" s="176"/>
      <c r="P7" s="177"/>
      <c r="Q7" s="175" t="s">
        <v>253</v>
      </c>
      <c r="R7" s="176"/>
      <c r="S7" s="177"/>
      <c r="T7" s="178" t="s">
        <v>200</v>
      </c>
      <c r="U7" s="178"/>
      <c r="V7" s="178"/>
    </row>
    <row r="8" spans="1:22" s="12" customFormat="1" ht="24" customHeight="1">
      <c r="A8" s="189"/>
      <c r="B8" s="6" t="s">
        <v>527</v>
      </c>
      <c r="C8" s="6" t="s">
        <v>19</v>
      </c>
      <c r="D8" s="6" t="s">
        <v>551</v>
      </c>
      <c r="E8" s="6" t="s">
        <v>527</v>
      </c>
      <c r="F8" s="6" t="s">
        <v>19</v>
      </c>
      <c r="G8" s="6" t="s">
        <v>551</v>
      </c>
      <c r="H8" s="6" t="s">
        <v>527</v>
      </c>
      <c r="I8" s="6" t="s">
        <v>19</v>
      </c>
      <c r="J8" s="6" t="s">
        <v>551</v>
      </c>
      <c r="K8" s="6" t="s">
        <v>527</v>
      </c>
      <c r="L8" s="6" t="s">
        <v>19</v>
      </c>
      <c r="M8" s="6" t="s">
        <v>551</v>
      </c>
      <c r="N8" s="6" t="s">
        <v>527</v>
      </c>
      <c r="O8" s="6" t="s">
        <v>19</v>
      </c>
      <c r="P8" s="6" t="s">
        <v>553</v>
      </c>
      <c r="Q8" s="6" t="s">
        <v>527</v>
      </c>
      <c r="R8" s="6" t="s">
        <v>19</v>
      </c>
      <c r="S8" s="6" t="s">
        <v>551</v>
      </c>
      <c r="T8" s="6" t="s">
        <v>527</v>
      </c>
      <c r="U8" s="6" t="s">
        <v>19</v>
      </c>
      <c r="V8" s="6" t="s">
        <v>551</v>
      </c>
    </row>
    <row r="9" spans="2:20" s="12" customFormat="1" ht="15" customHeight="1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</row>
    <row r="10" spans="1:22" s="1" customFormat="1" ht="24.75" customHeight="1">
      <c r="A10" s="15" t="s">
        <v>302</v>
      </c>
      <c r="B10" s="27">
        <v>271617</v>
      </c>
      <c r="C10" s="27"/>
      <c r="D10" s="27">
        <f>SUM(B10:C10)</f>
        <v>271617</v>
      </c>
      <c r="E10" s="27">
        <v>76118</v>
      </c>
      <c r="F10" s="27">
        <v>1</v>
      </c>
      <c r="G10" s="27">
        <f>SUM(E10:F10)</f>
        <v>76119</v>
      </c>
      <c r="H10" s="27">
        <v>260483</v>
      </c>
      <c r="I10" s="27">
        <v>4974</v>
      </c>
      <c r="J10" s="27">
        <f>SUM(H10:I10)</f>
        <v>265457</v>
      </c>
      <c r="K10" s="27">
        <v>146946</v>
      </c>
      <c r="L10" s="27">
        <v>-180</v>
      </c>
      <c r="M10" s="27">
        <f>SUM(K10:L10)</f>
        <v>146766</v>
      </c>
      <c r="N10" s="27">
        <v>0</v>
      </c>
      <c r="O10" s="27"/>
      <c r="P10" s="27">
        <f>SUM(N10:O10)</f>
        <v>0</v>
      </c>
      <c r="Q10" s="91">
        <v>38844</v>
      </c>
      <c r="R10" s="91">
        <v>-1620</v>
      </c>
      <c r="S10" s="91">
        <f>SUM(Q10:R10)</f>
        <v>37224</v>
      </c>
      <c r="T10" s="27">
        <f>B10+E10+H10+K10+N10+Q10</f>
        <v>794008</v>
      </c>
      <c r="U10" s="27">
        <f aca="true" t="shared" si="0" ref="U10:V18">C10+F10+I10+L10+O10+R10</f>
        <v>3175</v>
      </c>
      <c r="V10" s="27">
        <f t="shared" si="0"/>
        <v>797183</v>
      </c>
    </row>
    <row r="11" spans="1:22" s="1" customFormat="1" ht="24.75" customHeight="1">
      <c r="A11" s="11" t="s">
        <v>104</v>
      </c>
      <c r="B11" s="26">
        <v>164204</v>
      </c>
      <c r="C11" s="26">
        <v>68</v>
      </c>
      <c r="D11" s="26">
        <f aca="true" t="shared" si="1" ref="D11:D16">SUM(B11:C11)</f>
        <v>164272</v>
      </c>
      <c r="E11" s="26">
        <v>42902</v>
      </c>
      <c r="F11" s="26">
        <v>10</v>
      </c>
      <c r="G11" s="26">
        <f aca="true" t="shared" si="2" ref="G11:G16">SUM(E11:F11)</f>
        <v>42912</v>
      </c>
      <c r="H11" s="26">
        <v>148052</v>
      </c>
      <c r="I11" s="26"/>
      <c r="J11" s="26">
        <f aca="true" t="shared" si="3" ref="J11:J16">SUM(H11:I11)</f>
        <v>148052</v>
      </c>
      <c r="K11" s="26"/>
      <c r="L11" s="26"/>
      <c r="M11" s="26">
        <f aca="true" t="shared" si="4" ref="M11:M16">SUM(K11:L11)</f>
        <v>0</v>
      </c>
      <c r="N11" s="26"/>
      <c r="O11" s="26"/>
      <c r="P11" s="26">
        <f aca="true" t="shared" si="5" ref="P11:P16">SUM(N11:O11)</f>
        <v>0</v>
      </c>
      <c r="Q11" s="26"/>
      <c r="R11" s="26"/>
      <c r="S11" s="113">
        <f aca="true" t="shared" si="6" ref="S11:S17">SUM(Q11:R11)</f>
        <v>0</v>
      </c>
      <c r="T11" s="27">
        <f aca="true" t="shared" si="7" ref="T11:T18">B11+E11+H11+K11+N11+Q11</f>
        <v>355158</v>
      </c>
      <c r="U11" s="27">
        <f t="shared" si="0"/>
        <v>78</v>
      </c>
      <c r="V11" s="27">
        <f t="shared" si="0"/>
        <v>355236</v>
      </c>
    </row>
    <row r="12" spans="1:22" s="1" customFormat="1" ht="24.75" customHeight="1">
      <c r="A12" s="11" t="s">
        <v>105</v>
      </c>
      <c r="B12" s="26">
        <v>97597</v>
      </c>
      <c r="C12" s="26">
        <v>-257</v>
      </c>
      <c r="D12" s="26">
        <f t="shared" si="1"/>
        <v>97340</v>
      </c>
      <c r="E12" s="26">
        <v>26451</v>
      </c>
      <c r="F12" s="26"/>
      <c r="G12" s="26">
        <f t="shared" si="2"/>
        <v>26451</v>
      </c>
      <c r="H12" s="26">
        <v>17886</v>
      </c>
      <c r="I12" s="26">
        <v>32</v>
      </c>
      <c r="J12" s="26">
        <f t="shared" si="3"/>
        <v>17918</v>
      </c>
      <c r="K12" s="26"/>
      <c r="L12" s="26"/>
      <c r="M12" s="26">
        <f t="shared" si="4"/>
        <v>0</v>
      </c>
      <c r="N12" s="26">
        <v>1200</v>
      </c>
      <c r="O12" s="26"/>
      <c r="P12" s="26">
        <f t="shared" si="5"/>
        <v>1200</v>
      </c>
      <c r="Q12" s="26"/>
      <c r="R12" s="26"/>
      <c r="S12" s="113">
        <f t="shared" si="6"/>
        <v>0</v>
      </c>
      <c r="T12" s="27">
        <f t="shared" si="7"/>
        <v>143134</v>
      </c>
      <c r="U12" s="27">
        <f t="shared" si="0"/>
        <v>-225</v>
      </c>
      <c r="V12" s="27">
        <f t="shared" si="0"/>
        <v>142909</v>
      </c>
    </row>
    <row r="13" spans="1:22" s="1" customFormat="1" ht="24.75" customHeight="1">
      <c r="A13" s="11" t="s">
        <v>483</v>
      </c>
      <c r="B13" s="26">
        <v>176858</v>
      </c>
      <c r="C13" s="26">
        <v>-39</v>
      </c>
      <c r="D13" s="26">
        <f t="shared" si="1"/>
        <v>176819</v>
      </c>
      <c r="E13" s="26">
        <v>47815</v>
      </c>
      <c r="F13" s="26">
        <v>27</v>
      </c>
      <c r="G13" s="26">
        <f t="shared" si="2"/>
        <v>47842</v>
      </c>
      <c r="H13" s="26">
        <v>38592</v>
      </c>
      <c r="I13" s="26"/>
      <c r="J13" s="26">
        <f t="shared" si="3"/>
        <v>38592</v>
      </c>
      <c r="K13" s="26"/>
      <c r="L13" s="26"/>
      <c r="M13" s="26">
        <f t="shared" si="4"/>
        <v>0</v>
      </c>
      <c r="N13" s="26">
        <v>1200</v>
      </c>
      <c r="O13" s="26"/>
      <c r="P13" s="26">
        <f t="shared" si="5"/>
        <v>1200</v>
      </c>
      <c r="Q13" s="26"/>
      <c r="R13" s="26"/>
      <c r="S13" s="113">
        <f t="shared" si="6"/>
        <v>0</v>
      </c>
      <c r="T13" s="27">
        <f t="shared" si="7"/>
        <v>264465</v>
      </c>
      <c r="U13" s="27">
        <f t="shared" si="0"/>
        <v>-12</v>
      </c>
      <c r="V13" s="27">
        <f t="shared" si="0"/>
        <v>264453</v>
      </c>
    </row>
    <row r="14" spans="1:22" s="1" customFormat="1" ht="24.75" customHeight="1">
      <c r="A14" s="11" t="s">
        <v>106</v>
      </c>
      <c r="B14" s="26">
        <v>72308</v>
      </c>
      <c r="C14" s="26">
        <v>68</v>
      </c>
      <c r="D14" s="26">
        <f t="shared" si="1"/>
        <v>72376</v>
      </c>
      <c r="E14" s="26">
        <v>19406</v>
      </c>
      <c r="F14" s="26">
        <v>10</v>
      </c>
      <c r="G14" s="26">
        <f t="shared" si="2"/>
        <v>19416</v>
      </c>
      <c r="H14" s="26">
        <v>17270</v>
      </c>
      <c r="I14" s="26">
        <v>-141</v>
      </c>
      <c r="J14" s="26">
        <f t="shared" si="3"/>
        <v>17129</v>
      </c>
      <c r="K14" s="26"/>
      <c r="L14" s="26"/>
      <c r="M14" s="26">
        <f t="shared" si="4"/>
        <v>0</v>
      </c>
      <c r="N14" s="26"/>
      <c r="O14" s="26"/>
      <c r="P14" s="26">
        <f t="shared" si="5"/>
        <v>0</v>
      </c>
      <c r="Q14" s="26"/>
      <c r="R14" s="26"/>
      <c r="S14" s="113">
        <f t="shared" si="6"/>
        <v>0</v>
      </c>
      <c r="T14" s="27">
        <f t="shared" si="7"/>
        <v>108984</v>
      </c>
      <c r="U14" s="27">
        <f t="shared" si="0"/>
        <v>-63</v>
      </c>
      <c r="V14" s="27">
        <f t="shared" si="0"/>
        <v>108921</v>
      </c>
    </row>
    <row r="15" spans="1:22" s="1" customFormat="1" ht="24.75" customHeight="1">
      <c r="A15" s="11" t="s">
        <v>46</v>
      </c>
      <c r="B15" s="26">
        <v>103710</v>
      </c>
      <c r="C15" s="26">
        <v>-523</v>
      </c>
      <c r="D15" s="26">
        <f t="shared" si="1"/>
        <v>103187</v>
      </c>
      <c r="E15" s="26">
        <v>29439</v>
      </c>
      <c r="F15" s="26">
        <v>25</v>
      </c>
      <c r="G15" s="26">
        <f t="shared" si="2"/>
        <v>29464</v>
      </c>
      <c r="H15" s="26">
        <v>59528</v>
      </c>
      <c r="I15" s="26"/>
      <c r="J15" s="26">
        <f t="shared" si="3"/>
        <v>59528</v>
      </c>
      <c r="K15" s="26"/>
      <c r="L15" s="26"/>
      <c r="M15" s="26">
        <f t="shared" si="4"/>
        <v>0</v>
      </c>
      <c r="N15" s="26"/>
      <c r="O15" s="26"/>
      <c r="P15" s="26">
        <f t="shared" si="5"/>
        <v>0</v>
      </c>
      <c r="Q15" s="26"/>
      <c r="R15" s="26"/>
      <c r="S15" s="113">
        <f t="shared" si="6"/>
        <v>0</v>
      </c>
      <c r="T15" s="27">
        <f t="shared" si="7"/>
        <v>192677</v>
      </c>
      <c r="U15" s="27">
        <f t="shared" si="0"/>
        <v>-498</v>
      </c>
      <c r="V15" s="27">
        <f t="shared" si="0"/>
        <v>192179</v>
      </c>
    </row>
    <row r="16" spans="1:22" s="1" customFormat="1" ht="24.75" customHeight="1">
      <c r="A16" s="11" t="s">
        <v>47</v>
      </c>
      <c r="B16" s="26">
        <v>34488</v>
      </c>
      <c r="C16" s="26">
        <v>68</v>
      </c>
      <c r="D16" s="26">
        <f t="shared" si="1"/>
        <v>34556</v>
      </c>
      <c r="E16" s="26">
        <v>9574</v>
      </c>
      <c r="F16" s="26">
        <v>10</v>
      </c>
      <c r="G16" s="26">
        <f t="shared" si="2"/>
        <v>9584</v>
      </c>
      <c r="H16" s="26">
        <v>42932</v>
      </c>
      <c r="I16" s="26"/>
      <c r="J16" s="26">
        <f t="shared" si="3"/>
        <v>42932</v>
      </c>
      <c r="K16" s="26">
        <v>2719</v>
      </c>
      <c r="L16" s="26"/>
      <c r="M16" s="26">
        <f t="shared" si="4"/>
        <v>2719</v>
      </c>
      <c r="N16" s="26"/>
      <c r="O16" s="26"/>
      <c r="P16" s="26">
        <f t="shared" si="5"/>
        <v>0</v>
      </c>
      <c r="Q16" s="26"/>
      <c r="R16" s="26"/>
      <c r="S16" s="113">
        <f t="shared" si="6"/>
        <v>0</v>
      </c>
      <c r="T16" s="27">
        <f t="shared" si="7"/>
        <v>89713</v>
      </c>
      <c r="U16" s="27">
        <f t="shared" si="0"/>
        <v>78</v>
      </c>
      <c r="V16" s="27">
        <f t="shared" si="0"/>
        <v>89791</v>
      </c>
    </row>
    <row r="17" spans="1:22" s="1" customFormat="1" ht="29.25" customHeight="1">
      <c r="A17" s="101" t="s">
        <v>482</v>
      </c>
      <c r="B17" s="27">
        <f>SUM(B11:B16)</f>
        <v>649165</v>
      </c>
      <c r="C17" s="27">
        <f aca="true" t="shared" si="8" ref="C17:R17">SUM(C11:C16)</f>
        <v>-615</v>
      </c>
      <c r="D17" s="27">
        <f t="shared" si="8"/>
        <v>648550</v>
      </c>
      <c r="E17" s="27">
        <f t="shared" si="8"/>
        <v>175587</v>
      </c>
      <c r="F17" s="27">
        <f t="shared" si="8"/>
        <v>82</v>
      </c>
      <c r="G17" s="27">
        <f t="shared" si="8"/>
        <v>175669</v>
      </c>
      <c r="H17" s="27">
        <f t="shared" si="8"/>
        <v>324260</v>
      </c>
      <c r="I17" s="27">
        <f t="shared" si="8"/>
        <v>-109</v>
      </c>
      <c r="J17" s="27">
        <f t="shared" si="8"/>
        <v>324151</v>
      </c>
      <c r="K17" s="27">
        <f t="shared" si="8"/>
        <v>2719</v>
      </c>
      <c r="L17" s="27">
        <f t="shared" si="8"/>
        <v>0</v>
      </c>
      <c r="M17" s="27">
        <f t="shared" si="8"/>
        <v>2719</v>
      </c>
      <c r="N17" s="27">
        <f t="shared" si="8"/>
        <v>2400</v>
      </c>
      <c r="O17" s="27">
        <f t="shared" si="8"/>
        <v>0</v>
      </c>
      <c r="P17" s="27">
        <f t="shared" si="8"/>
        <v>2400</v>
      </c>
      <c r="Q17" s="27">
        <f t="shared" si="8"/>
        <v>0</v>
      </c>
      <c r="R17" s="27">
        <f t="shared" si="8"/>
        <v>0</v>
      </c>
      <c r="S17" s="91">
        <f t="shared" si="6"/>
        <v>0</v>
      </c>
      <c r="T17" s="27">
        <f t="shared" si="7"/>
        <v>1154131</v>
      </c>
      <c r="U17" s="27">
        <f t="shared" si="0"/>
        <v>-642</v>
      </c>
      <c r="V17" s="27">
        <f t="shared" si="0"/>
        <v>1153489</v>
      </c>
    </row>
    <row r="18" spans="1:22" s="1" customFormat="1" ht="24.75" customHeight="1">
      <c r="A18" s="15" t="s">
        <v>308</v>
      </c>
      <c r="B18" s="27">
        <f aca="true" t="shared" si="9" ref="B18:S18">B10+B17</f>
        <v>920782</v>
      </c>
      <c r="C18" s="27">
        <f t="shared" si="9"/>
        <v>-615</v>
      </c>
      <c r="D18" s="27">
        <f t="shared" si="9"/>
        <v>920167</v>
      </c>
      <c r="E18" s="27">
        <f t="shared" si="9"/>
        <v>251705</v>
      </c>
      <c r="F18" s="27">
        <f t="shared" si="9"/>
        <v>83</v>
      </c>
      <c r="G18" s="27">
        <f t="shared" si="9"/>
        <v>251788</v>
      </c>
      <c r="H18" s="27">
        <f t="shared" si="9"/>
        <v>584743</v>
      </c>
      <c r="I18" s="27">
        <f t="shared" si="9"/>
        <v>4865</v>
      </c>
      <c r="J18" s="27">
        <f t="shared" si="9"/>
        <v>589608</v>
      </c>
      <c r="K18" s="27">
        <f t="shared" si="9"/>
        <v>149665</v>
      </c>
      <c r="L18" s="27">
        <f t="shared" si="9"/>
        <v>-180</v>
      </c>
      <c r="M18" s="27">
        <f t="shared" si="9"/>
        <v>149485</v>
      </c>
      <c r="N18" s="27">
        <f t="shared" si="9"/>
        <v>2400</v>
      </c>
      <c r="O18" s="27">
        <f t="shared" si="9"/>
        <v>0</v>
      </c>
      <c r="P18" s="27">
        <f t="shared" si="9"/>
        <v>2400</v>
      </c>
      <c r="Q18" s="27">
        <f t="shared" si="9"/>
        <v>38844</v>
      </c>
      <c r="R18" s="27">
        <f t="shared" si="9"/>
        <v>-1620</v>
      </c>
      <c r="S18" s="27">
        <f t="shared" si="9"/>
        <v>37224</v>
      </c>
      <c r="T18" s="27">
        <f t="shared" si="7"/>
        <v>1948139</v>
      </c>
      <c r="U18" s="27">
        <f t="shared" si="0"/>
        <v>2533</v>
      </c>
      <c r="V18" s="27">
        <f t="shared" si="0"/>
        <v>1950672</v>
      </c>
    </row>
    <row r="19" spans="1:22" ht="14.2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27"/>
      <c r="N19" s="112"/>
      <c r="O19" s="112"/>
      <c r="P19" s="112"/>
      <c r="Q19" s="112"/>
      <c r="R19" s="112"/>
      <c r="S19" s="112"/>
      <c r="T19" s="112"/>
      <c r="U19" s="112"/>
      <c r="V19" s="112"/>
    </row>
  </sheetData>
  <mergeCells count="13">
    <mergeCell ref="A7:A8"/>
    <mergeCell ref="B7:D7"/>
    <mergeCell ref="E7:G7"/>
    <mergeCell ref="Q1:V1"/>
    <mergeCell ref="T7:V7"/>
    <mergeCell ref="A2:V2"/>
    <mergeCell ref="A3:V3"/>
    <mergeCell ref="A4:V4"/>
    <mergeCell ref="A5:V5"/>
    <mergeCell ref="H7:J7"/>
    <mergeCell ref="K7:M7"/>
    <mergeCell ref="N7:P7"/>
    <mergeCell ref="Q7:S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6"/>
  </sheetPr>
  <dimension ref="A1:V38"/>
  <sheetViews>
    <sheetView workbookViewId="0" topLeftCell="B19">
      <selection activeCell="V8" sqref="V8"/>
    </sheetView>
  </sheetViews>
  <sheetFormatPr defaultColWidth="9.140625" defaultRowHeight="12.75"/>
  <cols>
    <col min="1" max="1" width="23.8515625" style="7" customWidth="1"/>
    <col min="2" max="2" width="7.421875" style="1" bestFit="1" customWidth="1"/>
    <col min="3" max="3" width="6.421875" style="1" bestFit="1" customWidth="1"/>
    <col min="4" max="4" width="7.421875" style="1" bestFit="1" customWidth="1"/>
    <col min="5" max="5" width="7.00390625" style="1" bestFit="1" customWidth="1"/>
    <col min="6" max="6" width="6.00390625" style="1" bestFit="1" customWidth="1"/>
    <col min="7" max="7" width="7.00390625" style="1" bestFit="1" customWidth="1"/>
    <col min="8" max="8" width="7.421875" style="1" bestFit="1" customWidth="1"/>
    <col min="9" max="9" width="6.421875" style="1" bestFit="1" customWidth="1"/>
    <col min="10" max="10" width="7.421875" style="1" bestFit="1" customWidth="1"/>
    <col min="11" max="11" width="6.421875" style="1" bestFit="1" customWidth="1"/>
    <col min="12" max="12" width="4.28125" style="1" customWidth="1"/>
    <col min="13" max="13" width="7.00390625" style="1" bestFit="1" customWidth="1"/>
    <col min="14" max="14" width="6.421875" style="1" bestFit="1" customWidth="1"/>
    <col min="15" max="15" width="7.00390625" style="1" bestFit="1" customWidth="1"/>
    <col min="16" max="16" width="7.421875" style="1" bestFit="1" customWidth="1"/>
    <col min="17" max="17" width="6.421875" style="1" bestFit="1" customWidth="1"/>
    <col min="18" max="18" width="6.00390625" style="1" bestFit="1" customWidth="1"/>
    <col min="19" max="19" width="7.00390625" style="1" bestFit="1" customWidth="1"/>
    <col min="20" max="20" width="7.421875" style="1" bestFit="1" customWidth="1"/>
    <col min="21" max="21" width="7.140625" style="1" customWidth="1"/>
    <col min="22" max="22" width="7.421875" style="1" bestFit="1" customWidth="1"/>
    <col min="23" max="16384" width="9.140625" style="1" customWidth="1"/>
  </cols>
  <sheetData>
    <row r="1" spans="11:20" ht="15.75">
      <c r="K1" s="174" t="s">
        <v>263</v>
      </c>
      <c r="L1" s="174"/>
      <c r="M1" s="174"/>
      <c r="N1" s="174"/>
      <c r="O1" s="174"/>
      <c r="P1" s="174"/>
      <c r="Q1" s="174"/>
      <c r="R1" s="174"/>
      <c r="S1" s="174"/>
      <c r="T1" s="174"/>
    </row>
    <row r="2" spans="1:22" ht="15.75">
      <c r="A2" s="173" t="s">
        <v>109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2" ht="15.75">
      <c r="A3" s="173" t="s">
        <v>241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1:22" ht="15.75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ht="15.75">
      <c r="A5" s="173" t="s">
        <v>110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s="12" customFormat="1" ht="37.5" customHeight="1">
      <c r="A7" s="178" t="s">
        <v>111</v>
      </c>
      <c r="B7" s="178" t="s">
        <v>264</v>
      </c>
      <c r="C7" s="178"/>
      <c r="D7" s="178"/>
      <c r="E7" s="178" t="s">
        <v>278</v>
      </c>
      <c r="F7" s="178"/>
      <c r="G7" s="178"/>
      <c r="H7" s="178" t="s">
        <v>279</v>
      </c>
      <c r="I7" s="178"/>
      <c r="J7" s="178"/>
      <c r="K7" s="178" t="s">
        <v>280</v>
      </c>
      <c r="L7" s="178"/>
      <c r="M7" s="178"/>
      <c r="N7" s="178" t="s">
        <v>281</v>
      </c>
      <c r="O7" s="178"/>
      <c r="P7" s="178"/>
      <c r="Q7" s="178" t="s">
        <v>265</v>
      </c>
      <c r="R7" s="178"/>
      <c r="S7" s="178"/>
      <c r="T7" s="178" t="s">
        <v>200</v>
      </c>
      <c r="U7" s="178"/>
      <c r="V7" s="178"/>
    </row>
    <row r="8" spans="1:22" s="12" customFormat="1" ht="36.75" customHeight="1">
      <c r="A8" s="178"/>
      <c r="B8" s="6" t="s">
        <v>527</v>
      </c>
      <c r="C8" s="6" t="s">
        <v>19</v>
      </c>
      <c r="D8" s="6" t="s">
        <v>552</v>
      </c>
      <c r="E8" s="6" t="s">
        <v>527</v>
      </c>
      <c r="F8" s="6" t="s">
        <v>19</v>
      </c>
      <c r="G8" s="6" t="s">
        <v>541</v>
      </c>
      <c r="H8" s="6" t="s">
        <v>527</v>
      </c>
      <c r="I8" s="6" t="s">
        <v>19</v>
      </c>
      <c r="J8" s="6" t="s">
        <v>552</v>
      </c>
      <c r="K8" s="6" t="s">
        <v>527</v>
      </c>
      <c r="L8" s="6" t="s">
        <v>19</v>
      </c>
      <c r="M8" s="6" t="s">
        <v>541</v>
      </c>
      <c r="N8" s="6" t="s">
        <v>527</v>
      </c>
      <c r="O8" s="6" t="s">
        <v>19</v>
      </c>
      <c r="P8" s="6" t="s">
        <v>552</v>
      </c>
      <c r="Q8" s="6" t="s">
        <v>527</v>
      </c>
      <c r="R8" s="6" t="s">
        <v>19</v>
      </c>
      <c r="S8" s="6" t="s">
        <v>541</v>
      </c>
      <c r="T8" s="6" t="s">
        <v>527</v>
      </c>
      <c r="U8" s="6" t="s">
        <v>19</v>
      </c>
      <c r="V8" s="6" t="s">
        <v>552</v>
      </c>
    </row>
    <row r="9" spans="1:22" s="29" customFormat="1" ht="15" customHeight="1">
      <c r="A9" s="29" t="s">
        <v>406</v>
      </c>
      <c r="B9" s="30"/>
      <c r="C9" s="30"/>
      <c r="D9" s="30"/>
      <c r="E9" s="30"/>
      <c r="F9" s="30"/>
      <c r="G9" s="30"/>
      <c r="H9" s="30">
        <v>2087</v>
      </c>
      <c r="I9" s="30"/>
      <c r="J9" s="30">
        <f>SUM(H9:I9)</f>
        <v>2087</v>
      </c>
      <c r="K9" s="30"/>
      <c r="L9" s="30"/>
      <c r="M9" s="30"/>
      <c r="N9" s="30"/>
      <c r="O9" s="30"/>
      <c r="P9" s="30"/>
      <c r="Q9" s="30"/>
      <c r="R9" s="30"/>
      <c r="S9" s="30"/>
      <c r="T9" s="31">
        <f aca="true" t="shared" si="0" ref="T9:T36">B9+E9+H9+K9+N9+Q9</f>
        <v>2087</v>
      </c>
      <c r="U9" s="31">
        <f aca="true" t="shared" si="1" ref="U9:V30">C9+F9+I9+L9+O9+R9</f>
        <v>0</v>
      </c>
      <c r="V9" s="31">
        <f t="shared" si="1"/>
        <v>2087</v>
      </c>
    </row>
    <row r="10" spans="1:22" s="12" customFormat="1" ht="15" customHeight="1">
      <c r="A10" s="29" t="s">
        <v>208</v>
      </c>
      <c r="B10" s="30">
        <v>400</v>
      </c>
      <c r="C10" s="30"/>
      <c r="D10" s="30">
        <f>SUM(B10:C10)</f>
        <v>400</v>
      </c>
      <c r="E10" s="30">
        <v>136</v>
      </c>
      <c r="F10" s="30"/>
      <c r="G10" s="30">
        <f>SUM(E10:F10)</f>
        <v>136</v>
      </c>
      <c r="H10" s="30">
        <v>6894</v>
      </c>
      <c r="I10" s="30"/>
      <c r="J10" s="30">
        <f>SUM(H10:I10)</f>
        <v>6894</v>
      </c>
      <c r="K10" s="30"/>
      <c r="L10" s="30"/>
      <c r="M10" s="30"/>
      <c r="N10" s="30"/>
      <c r="O10" s="30"/>
      <c r="P10" s="30"/>
      <c r="Q10" s="30"/>
      <c r="R10" s="30"/>
      <c r="S10" s="30"/>
      <c r="T10" s="31">
        <f t="shared" si="0"/>
        <v>7430</v>
      </c>
      <c r="U10" s="31">
        <f>C10+F10+I10+L10+O10+R10</f>
        <v>0</v>
      </c>
      <c r="V10" s="31">
        <f>D10+G10+J10+M10+P10+S10</f>
        <v>7430</v>
      </c>
    </row>
    <row r="11" spans="1:22" s="12" customFormat="1" ht="15" customHeight="1">
      <c r="A11" s="29" t="s">
        <v>266</v>
      </c>
      <c r="B11" s="30"/>
      <c r="C11" s="30"/>
      <c r="D11" s="30"/>
      <c r="E11" s="30"/>
      <c r="F11" s="30"/>
      <c r="G11" s="30"/>
      <c r="H11" s="30">
        <v>103</v>
      </c>
      <c r="I11" s="30"/>
      <c r="J11" s="30">
        <f>SUM(H11:I11)</f>
        <v>103</v>
      </c>
      <c r="K11" s="30"/>
      <c r="L11" s="30"/>
      <c r="M11" s="30"/>
      <c r="N11" s="30"/>
      <c r="O11" s="30"/>
      <c r="P11" s="30"/>
      <c r="Q11" s="30"/>
      <c r="R11" s="30"/>
      <c r="S11" s="30"/>
      <c r="T11" s="31">
        <f t="shared" si="0"/>
        <v>103</v>
      </c>
      <c r="U11" s="31">
        <f t="shared" si="1"/>
        <v>0</v>
      </c>
      <c r="V11" s="31">
        <f t="shared" si="1"/>
        <v>103</v>
      </c>
    </row>
    <row r="12" spans="1:22" s="12" customFormat="1" ht="15" customHeight="1">
      <c r="A12" s="29" t="s">
        <v>124</v>
      </c>
      <c r="B12" s="30"/>
      <c r="C12" s="30"/>
      <c r="D12" s="30"/>
      <c r="E12" s="30"/>
      <c r="F12" s="30"/>
      <c r="G12" s="30"/>
      <c r="H12" s="30">
        <v>5484</v>
      </c>
      <c r="I12" s="30"/>
      <c r="J12" s="30">
        <f aca="true" t="shared" si="2" ref="J12:J35">SUM(H12:I12)</f>
        <v>5484</v>
      </c>
      <c r="K12" s="30"/>
      <c r="L12" s="30"/>
      <c r="M12" s="30"/>
      <c r="N12" s="30"/>
      <c r="O12" s="30"/>
      <c r="P12" s="30"/>
      <c r="Q12" s="30"/>
      <c r="R12" s="30"/>
      <c r="S12" s="30"/>
      <c r="T12" s="31">
        <f t="shared" si="0"/>
        <v>5484</v>
      </c>
      <c r="U12" s="31">
        <f t="shared" si="1"/>
        <v>0</v>
      </c>
      <c r="V12" s="31">
        <f t="shared" si="1"/>
        <v>5484</v>
      </c>
    </row>
    <row r="13" spans="1:22" s="12" customFormat="1" ht="15" customHeight="1">
      <c r="A13" s="29" t="s">
        <v>267</v>
      </c>
      <c r="B13" s="30"/>
      <c r="C13" s="30"/>
      <c r="D13" s="30"/>
      <c r="E13" s="30"/>
      <c r="F13" s="30"/>
      <c r="G13" s="30"/>
      <c r="H13" s="30">
        <v>15100</v>
      </c>
      <c r="I13" s="30"/>
      <c r="J13" s="30">
        <f t="shared" si="2"/>
        <v>15100</v>
      </c>
      <c r="K13" s="30"/>
      <c r="L13" s="30"/>
      <c r="M13" s="30"/>
      <c r="N13" s="30"/>
      <c r="O13" s="30"/>
      <c r="P13" s="30"/>
      <c r="Q13" s="30"/>
      <c r="R13" s="30"/>
      <c r="S13" s="30"/>
      <c r="T13" s="31">
        <f t="shared" si="0"/>
        <v>15100</v>
      </c>
      <c r="U13" s="31">
        <f t="shared" si="1"/>
        <v>0</v>
      </c>
      <c r="V13" s="31">
        <f t="shared" si="1"/>
        <v>15100</v>
      </c>
    </row>
    <row r="14" spans="1:22" s="12" customFormat="1" ht="15" customHeight="1">
      <c r="A14" s="29" t="s">
        <v>210</v>
      </c>
      <c r="B14" s="30"/>
      <c r="C14" s="30"/>
      <c r="D14" s="30"/>
      <c r="E14" s="30"/>
      <c r="F14" s="30"/>
      <c r="G14" s="30"/>
      <c r="H14" s="30">
        <v>15728</v>
      </c>
      <c r="I14" s="30"/>
      <c r="J14" s="30">
        <f t="shared" si="2"/>
        <v>15728</v>
      </c>
      <c r="K14" s="30"/>
      <c r="L14" s="30"/>
      <c r="M14" s="30"/>
      <c r="N14" s="30">
        <v>36170</v>
      </c>
      <c r="O14" s="30"/>
      <c r="P14" s="30">
        <f>SUM(N14:O14)</f>
        <v>36170</v>
      </c>
      <c r="Q14" s="30"/>
      <c r="R14" s="30"/>
      <c r="S14" s="30"/>
      <c r="T14" s="31">
        <f t="shared" si="0"/>
        <v>51898</v>
      </c>
      <c r="U14" s="31">
        <f t="shared" si="1"/>
        <v>0</v>
      </c>
      <c r="V14" s="31">
        <f t="shared" si="1"/>
        <v>51898</v>
      </c>
    </row>
    <row r="15" spans="1:22" s="12" customFormat="1" ht="15" customHeight="1">
      <c r="A15" s="29" t="s">
        <v>268</v>
      </c>
      <c r="B15" s="30"/>
      <c r="C15" s="30"/>
      <c r="D15" s="30"/>
      <c r="E15" s="30"/>
      <c r="F15" s="30"/>
      <c r="G15" s="30"/>
      <c r="H15" s="30">
        <v>14444</v>
      </c>
      <c r="I15" s="30"/>
      <c r="J15" s="30">
        <f t="shared" si="2"/>
        <v>14444</v>
      </c>
      <c r="K15" s="30"/>
      <c r="L15" s="30"/>
      <c r="M15" s="30"/>
      <c r="N15" s="30"/>
      <c r="O15" s="30"/>
      <c r="P15" s="30"/>
      <c r="Q15" s="30"/>
      <c r="R15" s="30"/>
      <c r="S15" s="30"/>
      <c r="T15" s="31">
        <f t="shared" si="0"/>
        <v>14444</v>
      </c>
      <c r="U15" s="31">
        <f t="shared" si="1"/>
        <v>0</v>
      </c>
      <c r="V15" s="31">
        <f t="shared" si="1"/>
        <v>14444</v>
      </c>
    </row>
    <row r="16" spans="1:22" s="12" customFormat="1" ht="15" customHeight="1">
      <c r="A16" s="29" t="s">
        <v>269</v>
      </c>
      <c r="B16" s="30"/>
      <c r="C16" s="30"/>
      <c r="D16" s="30"/>
      <c r="E16" s="30"/>
      <c r="F16" s="30"/>
      <c r="G16" s="30"/>
      <c r="H16" s="30"/>
      <c r="I16" s="30"/>
      <c r="J16" s="30">
        <f t="shared" si="2"/>
        <v>0</v>
      </c>
      <c r="K16" s="30"/>
      <c r="L16" s="30"/>
      <c r="M16" s="30"/>
      <c r="N16" s="30"/>
      <c r="O16" s="30"/>
      <c r="P16" s="30"/>
      <c r="Q16" s="30"/>
      <c r="R16" s="30"/>
      <c r="S16" s="30"/>
      <c r="T16" s="31">
        <f t="shared" si="0"/>
        <v>0</v>
      </c>
      <c r="U16" s="31">
        <f t="shared" si="1"/>
        <v>0</v>
      </c>
      <c r="V16" s="31">
        <f t="shared" si="1"/>
        <v>0</v>
      </c>
    </row>
    <row r="17" spans="1:22" s="12" customFormat="1" ht="15" customHeight="1">
      <c r="A17" s="29" t="s">
        <v>270</v>
      </c>
      <c r="B17" s="30">
        <v>7018</v>
      </c>
      <c r="C17" s="30"/>
      <c r="D17" s="30">
        <f>SUM(B17:C17)</f>
        <v>7018</v>
      </c>
      <c r="E17" s="30">
        <v>1966</v>
      </c>
      <c r="F17" s="30"/>
      <c r="G17" s="30">
        <f>SUM(E17:F17)</f>
        <v>1966</v>
      </c>
      <c r="H17" s="30">
        <v>208</v>
      </c>
      <c r="I17" s="30"/>
      <c r="J17" s="30">
        <f t="shared" si="2"/>
        <v>208</v>
      </c>
      <c r="K17" s="30"/>
      <c r="L17" s="30"/>
      <c r="M17" s="30"/>
      <c r="N17" s="30"/>
      <c r="O17" s="30"/>
      <c r="P17" s="30"/>
      <c r="Q17" s="30"/>
      <c r="R17" s="30"/>
      <c r="S17" s="30"/>
      <c r="T17" s="31">
        <f t="shared" si="0"/>
        <v>9192</v>
      </c>
      <c r="U17" s="31">
        <f t="shared" si="1"/>
        <v>0</v>
      </c>
      <c r="V17" s="31">
        <f t="shared" si="1"/>
        <v>9192</v>
      </c>
    </row>
    <row r="18" spans="1:22" s="12" customFormat="1" ht="15" customHeight="1">
      <c r="A18" s="29" t="s">
        <v>271</v>
      </c>
      <c r="B18" s="30">
        <v>31184</v>
      </c>
      <c r="C18" s="30"/>
      <c r="D18" s="30">
        <f aca="true" t="shared" si="3" ref="D18:D32">SUM(B18:C18)</f>
        <v>31184</v>
      </c>
      <c r="E18" s="30">
        <v>8436</v>
      </c>
      <c r="F18" s="30"/>
      <c r="G18" s="30">
        <f aca="true" t="shared" si="4" ref="G18:G33">SUM(E18:F18)</f>
        <v>8436</v>
      </c>
      <c r="H18" s="30">
        <v>4024</v>
      </c>
      <c r="I18" s="30"/>
      <c r="J18" s="30">
        <f t="shared" si="2"/>
        <v>4024</v>
      </c>
      <c r="K18" s="30"/>
      <c r="L18" s="30"/>
      <c r="M18" s="30"/>
      <c r="N18" s="30"/>
      <c r="O18" s="30"/>
      <c r="P18" s="30"/>
      <c r="Q18" s="30"/>
      <c r="R18" s="30"/>
      <c r="S18" s="30"/>
      <c r="T18" s="31">
        <f t="shared" si="0"/>
        <v>43644</v>
      </c>
      <c r="U18" s="31">
        <f t="shared" si="1"/>
        <v>0</v>
      </c>
      <c r="V18" s="31">
        <f t="shared" si="1"/>
        <v>43644</v>
      </c>
    </row>
    <row r="19" spans="1:22" s="25" customFormat="1" ht="15" customHeight="1">
      <c r="A19" s="33" t="s">
        <v>272</v>
      </c>
      <c r="B19" s="34">
        <f aca="true" t="shared" si="5" ref="B19:H19">SUM(B17:B18)</f>
        <v>38202</v>
      </c>
      <c r="C19" s="34">
        <f t="shared" si="5"/>
        <v>0</v>
      </c>
      <c r="D19" s="34">
        <f t="shared" si="5"/>
        <v>38202</v>
      </c>
      <c r="E19" s="34">
        <f t="shared" si="5"/>
        <v>10402</v>
      </c>
      <c r="F19" s="34">
        <f t="shared" si="5"/>
        <v>0</v>
      </c>
      <c r="G19" s="34">
        <f t="shared" si="5"/>
        <v>10402</v>
      </c>
      <c r="H19" s="34">
        <f t="shared" si="5"/>
        <v>4232</v>
      </c>
      <c r="I19" s="34"/>
      <c r="J19" s="34">
        <f t="shared" si="2"/>
        <v>4232</v>
      </c>
      <c r="K19" s="34"/>
      <c r="L19" s="34"/>
      <c r="M19" s="34"/>
      <c r="N19" s="34"/>
      <c r="O19" s="34"/>
      <c r="P19" s="34"/>
      <c r="Q19" s="34"/>
      <c r="R19" s="34"/>
      <c r="S19" s="34"/>
      <c r="T19" s="31">
        <f t="shared" si="0"/>
        <v>52836</v>
      </c>
      <c r="U19" s="31">
        <f t="shared" si="1"/>
        <v>0</v>
      </c>
      <c r="V19" s="31">
        <f t="shared" si="1"/>
        <v>52836</v>
      </c>
    </row>
    <row r="20" spans="1:22" s="12" customFormat="1" ht="15" customHeight="1">
      <c r="A20" s="29" t="s">
        <v>212</v>
      </c>
      <c r="B20" s="30">
        <v>204402</v>
      </c>
      <c r="C20" s="30"/>
      <c r="D20" s="30">
        <f t="shared" si="3"/>
        <v>204402</v>
      </c>
      <c r="E20" s="30">
        <v>56240</v>
      </c>
      <c r="F20" s="30"/>
      <c r="G20" s="30">
        <f t="shared" si="4"/>
        <v>56240</v>
      </c>
      <c r="H20" s="30">
        <v>148549</v>
      </c>
      <c r="I20" s="30">
        <v>16</v>
      </c>
      <c r="J20" s="30">
        <f t="shared" si="2"/>
        <v>148565</v>
      </c>
      <c r="K20" s="30">
        <v>51161</v>
      </c>
      <c r="L20" s="30"/>
      <c r="M20" s="30">
        <f>SUM(K20:L20)</f>
        <v>51161</v>
      </c>
      <c r="N20" s="30">
        <v>14101</v>
      </c>
      <c r="O20" s="30">
        <v>-180</v>
      </c>
      <c r="P20" s="30">
        <f>SUM(N20:O20)</f>
        <v>13921</v>
      </c>
      <c r="Q20" s="30"/>
      <c r="R20" s="30"/>
      <c r="S20" s="30"/>
      <c r="T20" s="31">
        <f t="shared" si="0"/>
        <v>474453</v>
      </c>
      <c r="U20" s="31">
        <f t="shared" si="1"/>
        <v>-164</v>
      </c>
      <c r="V20" s="31">
        <f t="shared" si="1"/>
        <v>474289</v>
      </c>
    </row>
    <row r="21" spans="1:22" s="12" customFormat="1" ht="15" customHeight="1">
      <c r="A21" s="29" t="s">
        <v>488</v>
      </c>
      <c r="B21" s="30">
        <v>1194</v>
      </c>
      <c r="C21" s="30"/>
      <c r="D21" s="30">
        <f t="shared" si="3"/>
        <v>1194</v>
      </c>
      <c r="E21" s="30">
        <v>287</v>
      </c>
      <c r="F21" s="30">
        <v>1</v>
      </c>
      <c r="G21" s="30">
        <f t="shared" si="4"/>
        <v>288</v>
      </c>
      <c r="H21" s="30">
        <v>686</v>
      </c>
      <c r="I21" s="30">
        <v>-266</v>
      </c>
      <c r="J21" s="30">
        <f t="shared" si="2"/>
        <v>420</v>
      </c>
      <c r="K21" s="30"/>
      <c r="L21" s="30"/>
      <c r="M21" s="30"/>
      <c r="N21" s="30"/>
      <c r="O21" s="30"/>
      <c r="P21" s="30"/>
      <c r="Q21" s="30"/>
      <c r="R21" s="30"/>
      <c r="S21" s="30"/>
      <c r="T21" s="31">
        <f t="shared" si="0"/>
        <v>2167</v>
      </c>
      <c r="U21" s="31">
        <f t="shared" si="1"/>
        <v>-265</v>
      </c>
      <c r="V21" s="31">
        <f t="shared" si="1"/>
        <v>1902</v>
      </c>
    </row>
    <row r="22" spans="1:22" s="12" customFormat="1" ht="15" customHeight="1">
      <c r="A22" s="29" t="s">
        <v>49</v>
      </c>
      <c r="B22" s="30">
        <v>628</v>
      </c>
      <c r="C22" s="30"/>
      <c r="D22" s="30">
        <f t="shared" si="3"/>
        <v>628</v>
      </c>
      <c r="E22" s="30">
        <v>161</v>
      </c>
      <c r="F22" s="30"/>
      <c r="G22" s="30">
        <f t="shared" si="4"/>
        <v>161</v>
      </c>
      <c r="H22" s="30">
        <v>598</v>
      </c>
      <c r="I22" s="30"/>
      <c r="J22" s="30">
        <f t="shared" si="2"/>
        <v>598</v>
      </c>
      <c r="K22" s="30"/>
      <c r="L22" s="30"/>
      <c r="M22" s="30"/>
      <c r="N22" s="30"/>
      <c r="O22" s="30"/>
      <c r="P22" s="30"/>
      <c r="Q22" s="30"/>
      <c r="R22" s="30"/>
      <c r="S22" s="30"/>
      <c r="T22" s="31">
        <f t="shared" si="0"/>
        <v>1387</v>
      </c>
      <c r="U22" s="31">
        <f t="shared" si="1"/>
        <v>0</v>
      </c>
      <c r="V22" s="31">
        <f t="shared" si="1"/>
        <v>1387</v>
      </c>
    </row>
    <row r="23" spans="1:22" s="12" customFormat="1" ht="15" customHeight="1">
      <c r="A23" s="29" t="s">
        <v>213</v>
      </c>
      <c r="B23" s="30">
        <v>9759</v>
      </c>
      <c r="C23" s="30"/>
      <c r="D23" s="30">
        <f t="shared" si="3"/>
        <v>9759</v>
      </c>
      <c r="E23" s="30">
        <v>2622</v>
      </c>
      <c r="F23" s="30"/>
      <c r="G23" s="30">
        <f t="shared" si="4"/>
        <v>2622</v>
      </c>
      <c r="H23" s="30">
        <v>230</v>
      </c>
      <c r="I23" s="30"/>
      <c r="J23" s="30">
        <f t="shared" si="2"/>
        <v>230</v>
      </c>
      <c r="K23" s="30"/>
      <c r="L23" s="30"/>
      <c r="M23" s="30"/>
      <c r="N23" s="30"/>
      <c r="O23" s="30"/>
      <c r="P23" s="30"/>
      <c r="Q23" s="30"/>
      <c r="R23" s="30"/>
      <c r="S23" s="30"/>
      <c r="T23" s="31">
        <f t="shared" si="0"/>
        <v>12611</v>
      </c>
      <c r="U23" s="31">
        <f t="shared" si="1"/>
        <v>0</v>
      </c>
      <c r="V23" s="31">
        <f t="shared" si="1"/>
        <v>12611</v>
      </c>
    </row>
    <row r="24" spans="1:22" s="12" customFormat="1" ht="15" customHeight="1">
      <c r="A24" s="29" t="s">
        <v>214</v>
      </c>
      <c r="B24" s="30">
        <v>13526</v>
      </c>
      <c r="C24" s="30"/>
      <c r="D24" s="30">
        <f t="shared" si="3"/>
        <v>13526</v>
      </c>
      <c r="E24" s="30">
        <v>3612</v>
      </c>
      <c r="F24" s="30"/>
      <c r="G24" s="30">
        <f t="shared" si="4"/>
        <v>3612</v>
      </c>
      <c r="H24" s="30">
        <v>556</v>
      </c>
      <c r="I24" s="30"/>
      <c r="J24" s="30">
        <f t="shared" si="2"/>
        <v>556</v>
      </c>
      <c r="K24" s="30"/>
      <c r="L24" s="30"/>
      <c r="M24" s="30"/>
      <c r="N24" s="30"/>
      <c r="O24" s="30"/>
      <c r="P24" s="30"/>
      <c r="Q24" s="30"/>
      <c r="R24" s="30"/>
      <c r="S24" s="30"/>
      <c r="T24" s="31">
        <f t="shared" si="0"/>
        <v>17694</v>
      </c>
      <c r="U24" s="31">
        <f t="shared" si="1"/>
        <v>0</v>
      </c>
      <c r="V24" s="31">
        <f t="shared" si="1"/>
        <v>17694</v>
      </c>
    </row>
    <row r="25" spans="1:22" s="12" customFormat="1" ht="15" customHeight="1">
      <c r="A25" s="29" t="s">
        <v>273</v>
      </c>
      <c r="B25" s="30">
        <v>1124</v>
      </c>
      <c r="C25" s="30"/>
      <c r="D25" s="30">
        <f t="shared" si="3"/>
        <v>1124</v>
      </c>
      <c r="E25" s="30">
        <v>276</v>
      </c>
      <c r="F25" s="30"/>
      <c r="G25" s="30">
        <f t="shared" si="4"/>
        <v>276</v>
      </c>
      <c r="H25" s="30">
        <v>12216</v>
      </c>
      <c r="I25" s="30"/>
      <c r="J25" s="30">
        <f t="shared" si="2"/>
        <v>12216</v>
      </c>
      <c r="K25" s="30"/>
      <c r="L25" s="30"/>
      <c r="M25" s="30"/>
      <c r="N25" s="30"/>
      <c r="O25" s="30"/>
      <c r="P25" s="30"/>
      <c r="Q25" s="30"/>
      <c r="R25" s="30"/>
      <c r="S25" s="30"/>
      <c r="T25" s="31">
        <f t="shared" si="0"/>
        <v>13616</v>
      </c>
      <c r="U25" s="31">
        <f t="shared" si="1"/>
        <v>0</v>
      </c>
      <c r="V25" s="31">
        <f t="shared" si="1"/>
        <v>13616</v>
      </c>
    </row>
    <row r="26" spans="1:22" s="12" customFormat="1" ht="15" customHeight="1">
      <c r="A26" s="29" t="s">
        <v>274</v>
      </c>
      <c r="B26" s="30"/>
      <c r="C26" s="30"/>
      <c r="D26" s="30"/>
      <c r="E26" s="30"/>
      <c r="F26" s="30"/>
      <c r="G26" s="30"/>
      <c r="H26" s="30">
        <v>16800</v>
      </c>
      <c r="I26" s="30"/>
      <c r="J26" s="30">
        <f t="shared" si="2"/>
        <v>16800</v>
      </c>
      <c r="K26" s="30"/>
      <c r="L26" s="30"/>
      <c r="M26" s="30"/>
      <c r="N26" s="30"/>
      <c r="O26" s="30"/>
      <c r="P26" s="30"/>
      <c r="Q26" s="30"/>
      <c r="R26" s="30"/>
      <c r="S26" s="30"/>
      <c r="T26" s="31">
        <f t="shared" si="0"/>
        <v>16800</v>
      </c>
      <c r="U26" s="31">
        <f t="shared" si="1"/>
        <v>0</v>
      </c>
      <c r="V26" s="31">
        <f t="shared" si="1"/>
        <v>16800</v>
      </c>
    </row>
    <row r="27" spans="1:22" s="12" customFormat="1" ht="15" customHeight="1">
      <c r="A27" s="29" t="s">
        <v>51</v>
      </c>
      <c r="B27" s="30">
        <v>202</v>
      </c>
      <c r="C27" s="30"/>
      <c r="D27" s="30">
        <f t="shared" si="3"/>
        <v>202</v>
      </c>
      <c r="E27" s="30">
        <v>20</v>
      </c>
      <c r="F27" s="30"/>
      <c r="G27" s="30">
        <f t="shared" si="4"/>
        <v>20</v>
      </c>
      <c r="H27" s="30">
        <v>398</v>
      </c>
      <c r="I27" s="30">
        <v>1634</v>
      </c>
      <c r="J27" s="30">
        <f t="shared" si="2"/>
        <v>2032</v>
      </c>
      <c r="K27" s="30">
        <v>514</v>
      </c>
      <c r="L27" s="30"/>
      <c r="M27" s="30">
        <f>SUM(K27:L27)</f>
        <v>514</v>
      </c>
      <c r="N27" s="30"/>
      <c r="O27" s="30"/>
      <c r="P27" s="30"/>
      <c r="Q27" s="30"/>
      <c r="R27" s="30"/>
      <c r="S27" s="30"/>
      <c r="T27" s="31">
        <f t="shared" si="0"/>
        <v>1134</v>
      </c>
      <c r="U27" s="31">
        <f t="shared" si="1"/>
        <v>1634</v>
      </c>
      <c r="V27" s="31">
        <f t="shared" si="1"/>
        <v>2768</v>
      </c>
    </row>
    <row r="28" spans="1:22" s="12" customFormat="1" ht="15" customHeight="1">
      <c r="A28" s="29" t="s">
        <v>407</v>
      </c>
      <c r="B28" s="30">
        <v>300</v>
      </c>
      <c r="C28" s="30"/>
      <c r="D28" s="30">
        <f t="shared" si="3"/>
        <v>300</v>
      </c>
      <c r="E28" s="30">
        <v>73</v>
      </c>
      <c r="F28" s="30"/>
      <c r="G28" s="30">
        <f t="shared" si="4"/>
        <v>73</v>
      </c>
      <c r="H28" s="30">
        <v>3995</v>
      </c>
      <c r="I28" s="30">
        <v>616</v>
      </c>
      <c r="J28" s="30">
        <f>SUM(H28:I28)</f>
        <v>4611</v>
      </c>
      <c r="K28" s="30"/>
      <c r="L28" s="30"/>
      <c r="M28" s="30">
        <f>SUM(K28:L28)</f>
        <v>0</v>
      </c>
      <c r="N28" s="30"/>
      <c r="O28" s="30"/>
      <c r="P28" s="30"/>
      <c r="Q28" s="30"/>
      <c r="R28" s="30"/>
      <c r="S28" s="30"/>
      <c r="T28" s="31">
        <f t="shared" si="0"/>
        <v>4368</v>
      </c>
      <c r="U28" s="31">
        <f t="shared" si="1"/>
        <v>616</v>
      </c>
      <c r="V28" s="31">
        <f t="shared" si="1"/>
        <v>4984</v>
      </c>
    </row>
    <row r="29" spans="1:22" s="12" customFormat="1" ht="15" customHeight="1">
      <c r="A29" s="29" t="s">
        <v>414</v>
      </c>
      <c r="B29" s="30">
        <v>300</v>
      </c>
      <c r="C29" s="30"/>
      <c r="D29" s="30">
        <f t="shared" si="3"/>
        <v>300</v>
      </c>
      <c r="E29" s="30">
        <v>73</v>
      </c>
      <c r="F29" s="30"/>
      <c r="G29" s="30">
        <f t="shared" si="4"/>
        <v>73</v>
      </c>
      <c r="H29" s="30">
        <v>1563</v>
      </c>
      <c r="I29" s="30">
        <v>2974</v>
      </c>
      <c r="J29" s="30">
        <f>SUM(H29:I29)</f>
        <v>4537</v>
      </c>
      <c r="K29" s="30"/>
      <c r="L29" s="30"/>
      <c r="M29" s="30"/>
      <c r="N29" s="30"/>
      <c r="O29" s="30"/>
      <c r="P29" s="30"/>
      <c r="Q29" s="30"/>
      <c r="R29" s="30"/>
      <c r="S29" s="30"/>
      <c r="T29" s="31">
        <f t="shared" si="0"/>
        <v>1936</v>
      </c>
      <c r="U29" s="31">
        <f t="shared" si="1"/>
        <v>2974</v>
      </c>
      <c r="V29" s="31">
        <f t="shared" si="1"/>
        <v>4910</v>
      </c>
    </row>
    <row r="30" spans="1:22" s="12" customFormat="1" ht="15" customHeight="1">
      <c r="A30" s="29" t="s">
        <v>139</v>
      </c>
      <c r="B30" s="30"/>
      <c r="C30" s="30"/>
      <c r="D30" s="30"/>
      <c r="E30" s="30"/>
      <c r="F30" s="30"/>
      <c r="G30" s="30"/>
      <c r="H30" s="30">
        <v>40</v>
      </c>
      <c r="I30" s="30"/>
      <c r="J30" s="30">
        <f t="shared" si="2"/>
        <v>40</v>
      </c>
      <c r="K30" s="30"/>
      <c r="L30" s="30"/>
      <c r="M30" s="30"/>
      <c r="N30" s="30"/>
      <c r="O30" s="30"/>
      <c r="P30" s="30"/>
      <c r="Q30" s="30"/>
      <c r="R30" s="30"/>
      <c r="S30" s="30"/>
      <c r="T30" s="31">
        <f t="shared" si="0"/>
        <v>40</v>
      </c>
      <c r="U30" s="31">
        <f t="shared" si="1"/>
        <v>0</v>
      </c>
      <c r="V30" s="31">
        <f t="shared" si="1"/>
        <v>40</v>
      </c>
    </row>
    <row r="31" spans="1:22" s="12" customFormat="1" ht="15" customHeight="1">
      <c r="A31" s="29" t="s">
        <v>487</v>
      </c>
      <c r="B31" s="30"/>
      <c r="C31" s="30"/>
      <c r="D31" s="30"/>
      <c r="E31" s="30"/>
      <c r="F31" s="30"/>
      <c r="G31" s="30"/>
      <c r="H31" s="30">
        <v>140</v>
      </c>
      <c r="I31" s="30"/>
      <c r="J31" s="30">
        <f t="shared" si="2"/>
        <v>140</v>
      </c>
      <c r="K31" s="30"/>
      <c r="L31" s="30"/>
      <c r="M31" s="30"/>
      <c r="N31" s="30"/>
      <c r="O31" s="30"/>
      <c r="P31" s="30"/>
      <c r="Q31" s="30"/>
      <c r="R31" s="30"/>
      <c r="S31" s="30"/>
      <c r="T31" s="31">
        <f t="shared" si="0"/>
        <v>140</v>
      </c>
      <c r="U31" s="31">
        <f>C31+F31+I31+L31+O31+R31</f>
        <v>0</v>
      </c>
      <c r="V31" s="31">
        <f>D31+G31+J31+M31+P31+S31</f>
        <v>140</v>
      </c>
    </row>
    <row r="32" spans="1:22" s="12" customFormat="1" ht="15" customHeight="1">
      <c r="A32" s="29" t="s">
        <v>275</v>
      </c>
      <c r="B32" s="30">
        <v>1580</v>
      </c>
      <c r="C32" s="30"/>
      <c r="D32" s="30">
        <f t="shared" si="3"/>
        <v>1580</v>
      </c>
      <c r="E32" s="30">
        <v>451</v>
      </c>
      <c r="F32" s="30"/>
      <c r="G32" s="30">
        <f t="shared" si="4"/>
        <v>451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>
        <f t="shared" si="0"/>
        <v>2031</v>
      </c>
      <c r="U32" s="31">
        <f>C32+F32+I32+L32+O32+R32</f>
        <v>0</v>
      </c>
      <c r="V32" s="31">
        <f aca="true" t="shared" si="6" ref="U32:V36">D32+G32+J32+M32+P32+S32</f>
        <v>2031</v>
      </c>
    </row>
    <row r="33" spans="1:22" s="12" customFormat="1" ht="15" customHeight="1">
      <c r="A33" s="29" t="s">
        <v>181</v>
      </c>
      <c r="B33" s="30"/>
      <c r="C33" s="30"/>
      <c r="D33" s="30"/>
      <c r="E33" s="30">
        <v>1765</v>
      </c>
      <c r="F33" s="30"/>
      <c r="G33" s="30">
        <f t="shared" si="4"/>
        <v>1765</v>
      </c>
      <c r="H33" s="30">
        <v>120</v>
      </c>
      <c r="I33" s="30"/>
      <c r="J33" s="30">
        <f t="shared" si="2"/>
        <v>120</v>
      </c>
      <c r="K33" s="29"/>
      <c r="L33" s="29"/>
      <c r="M33" s="29"/>
      <c r="N33" s="29"/>
      <c r="O33" s="29"/>
      <c r="P33" s="30"/>
      <c r="Q33" s="30">
        <v>27890</v>
      </c>
      <c r="R33" s="30">
        <v>-759</v>
      </c>
      <c r="S33" s="30">
        <f>SUM(Q33:R33)</f>
        <v>27131</v>
      </c>
      <c r="T33" s="31">
        <f t="shared" si="0"/>
        <v>29775</v>
      </c>
      <c r="U33" s="31">
        <f t="shared" si="6"/>
        <v>-759</v>
      </c>
      <c r="V33" s="31">
        <f t="shared" si="6"/>
        <v>29016</v>
      </c>
    </row>
    <row r="34" spans="1:22" s="12" customFormat="1" ht="15" customHeight="1">
      <c r="A34" s="29" t="s">
        <v>276</v>
      </c>
      <c r="B34" s="30"/>
      <c r="C34" s="30"/>
      <c r="D34" s="30"/>
      <c r="E34" s="30"/>
      <c r="F34" s="30"/>
      <c r="G34" s="30"/>
      <c r="H34" s="30"/>
      <c r="I34" s="30"/>
      <c r="J34" s="30"/>
      <c r="K34" s="29"/>
      <c r="L34" s="29"/>
      <c r="M34" s="29"/>
      <c r="N34" s="29"/>
      <c r="O34" s="29"/>
      <c r="P34" s="30"/>
      <c r="Q34" s="30">
        <v>10954</v>
      </c>
      <c r="R34" s="30">
        <v>-861</v>
      </c>
      <c r="S34" s="30">
        <f>SUM(Q34:R34)</f>
        <v>10093</v>
      </c>
      <c r="T34" s="31">
        <f t="shared" si="0"/>
        <v>10954</v>
      </c>
      <c r="U34" s="31">
        <f t="shared" si="6"/>
        <v>-861</v>
      </c>
      <c r="V34" s="31">
        <f t="shared" si="6"/>
        <v>10093</v>
      </c>
    </row>
    <row r="35" spans="1:22" s="12" customFormat="1" ht="15" customHeight="1">
      <c r="A35" s="29" t="s">
        <v>277</v>
      </c>
      <c r="B35" s="30"/>
      <c r="C35" s="30"/>
      <c r="D35" s="30"/>
      <c r="E35" s="30"/>
      <c r="F35" s="30"/>
      <c r="G35" s="30"/>
      <c r="H35" s="30">
        <v>10520</v>
      </c>
      <c r="I35" s="30"/>
      <c r="J35" s="30">
        <f t="shared" si="2"/>
        <v>10520</v>
      </c>
      <c r="K35" s="30"/>
      <c r="L35" s="30"/>
      <c r="M35" s="30"/>
      <c r="N35" s="30"/>
      <c r="O35" s="30"/>
      <c r="P35" s="30"/>
      <c r="Q35" s="30"/>
      <c r="R35" s="30"/>
      <c r="S35" s="30"/>
      <c r="T35" s="31">
        <f t="shared" si="0"/>
        <v>10520</v>
      </c>
      <c r="U35" s="31">
        <f t="shared" si="6"/>
        <v>0</v>
      </c>
      <c r="V35" s="31">
        <f t="shared" si="6"/>
        <v>10520</v>
      </c>
    </row>
    <row r="36" spans="1:22" s="12" customFormat="1" ht="15" customHeight="1">
      <c r="A36" s="29" t="s">
        <v>50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>
        <v>45000</v>
      </c>
      <c r="O36" s="30"/>
      <c r="P36" s="30">
        <f>SUM(N36:O36)</f>
        <v>45000</v>
      </c>
      <c r="Q36" s="30"/>
      <c r="R36" s="30"/>
      <c r="S36" s="30"/>
      <c r="T36" s="31">
        <f t="shared" si="0"/>
        <v>45000</v>
      </c>
      <c r="U36" s="31">
        <f t="shared" si="6"/>
        <v>0</v>
      </c>
      <c r="V36" s="31">
        <f t="shared" si="6"/>
        <v>45000</v>
      </c>
    </row>
    <row r="37" spans="1:22" s="12" customFormat="1" ht="15" customHeight="1">
      <c r="A37" s="32" t="s">
        <v>48</v>
      </c>
      <c r="B37" s="31">
        <f>SUM(B19:B36)+B10+B9+B11+B14+B13+B15+B16+B12</f>
        <v>271617</v>
      </c>
      <c r="C37" s="31">
        <f aca="true" t="shared" si="7" ref="C37:V37">SUM(C19:C36)+C10+C9+C11+C14+C13+C15+C16+C12</f>
        <v>0</v>
      </c>
      <c r="D37" s="31">
        <f t="shared" si="7"/>
        <v>271617</v>
      </c>
      <c r="E37" s="31">
        <f t="shared" si="7"/>
        <v>76118</v>
      </c>
      <c r="F37" s="31">
        <f>SUM(F19:F36)+F10+F9+F11+F14+F13+F15+F16+F12</f>
        <v>1</v>
      </c>
      <c r="G37" s="31">
        <f t="shared" si="7"/>
        <v>76119</v>
      </c>
      <c r="H37" s="31">
        <f t="shared" si="7"/>
        <v>260483</v>
      </c>
      <c r="I37" s="31">
        <f t="shared" si="7"/>
        <v>4974</v>
      </c>
      <c r="J37" s="31">
        <f t="shared" si="7"/>
        <v>265457</v>
      </c>
      <c r="K37" s="31">
        <f t="shared" si="7"/>
        <v>51675</v>
      </c>
      <c r="L37" s="31">
        <f t="shared" si="7"/>
        <v>0</v>
      </c>
      <c r="M37" s="31">
        <f t="shared" si="7"/>
        <v>51675</v>
      </c>
      <c r="N37" s="31">
        <f t="shared" si="7"/>
        <v>95271</v>
      </c>
      <c r="O37" s="31">
        <f t="shared" si="7"/>
        <v>-180</v>
      </c>
      <c r="P37" s="31">
        <f t="shared" si="7"/>
        <v>95091</v>
      </c>
      <c r="Q37" s="31">
        <f t="shared" si="7"/>
        <v>38844</v>
      </c>
      <c r="R37" s="31">
        <f t="shared" si="7"/>
        <v>-1620</v>
      </c>
      <c r="S37" s="31">
        <f t="shared" si="7"/>
        <v>37224</v>
      </c>
      <c r="T37" s="31">
        <f t="shared" si="7"/>
        <v>794008</v>
      </c>
      <c r="U37" s="31">
        <f t="shared" si="7"/>
        <v>3175</v>
      </c>
      <c r="V37" s="31">
        <f t="shared" si="7"/>
        <v>797183</v>
      </c>
    </row>
    <row r="38" spans="1:20" ht="15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8"/>
    </row>
  </sheetData>
  <mergeCells count="13">
    <mergeCell ref="K1:T1"/>
    <mergeCell ref="Q7:S7"/>
    <mergeCell ref="T7:V7"/>
    <mergeCell ref="E7:G7"/>
    <mergeCell ref="H7:J7"/>
    <mergeCell ref="K7:M7"/>
    <mergeCell ref="N7:P7"/>
    <mergeCell ref="A7:A8"/>
    <mergeCell ref="B7:D7"/>
    <mergeCell ref="A2:V2"/>
    <mergeCell ref="A3:V3"/>
    <mergeCell ref="A4:V4"/>
    <mergeCell ref="A5:V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2010-02-12T09:18:55Z</cp:lastPrinted>
  <dcterms:created xsi:type="dcterms:W3CDTF">2007-01-15T16:24:15Z</dcterms:created>
  <dcterms:modified xsi:type="dcterms:W3CDTF">2010-02-12T09:20:39Z</dcterms:modified>
  <cp:category/>
  <cp:version/>
  <cp:contentType/>
  <cp:contentStatus/>
</cp:coreProperties>
</file>