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tabRatio="602" activeTab="4"/>
  </bookViews>
  <sheets>
    <sheet name="új mérleg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EU-tábla" sheetId="8" r:id="rId8"/>
    <sheet name="műk. és egéb kiad. int." sheetId="9" r:id="rId9"/>
    <sheet name="m.c.kiad. PH szf." sheetId="10" r:id="rId10"/>
    <sheet name="tartalék" sheetId="11" r:id="rId11"/>
    <sheet name="int.tám" sheetId="12" r:id="rId12"/>
    <sheet name="létszám" sheetId="13" r:id="rId13"/>
    <sheet name="pályázat" sheetId="14" r:id="rId14"/>
  </sheets>
  <definedNames>
    <definedName name="_xlnm.Print_Titles" localSheetId="2">'felh. bev.'!$6:$6</definedName>
    <definedName name="_xlnm.Print_Titles" localSheetId="6">'felhalm. kiad.'!$7:$7</definedName>
    <definedName name="_xlnm.Print_Titles" localSheetId="12">'létszám'!$6:$9</definedName>
    <definedName name="_xlnm.Print_Titles" localSheetId="4">'m.c.bev PH szf.'!$8:$9</definedName>
  </definedNames>
  <calcPr fullCalcOnLoad="1"/>
</workbook>
</file>

<file path=xl/sharedStrings.xml><?xml version="1.0" encoding="utf-8"?>
<sst xmlns="http://schemas.openxmlformats.org/spreadsheetml/2006/main" count="1061" uniqueCount="756">
  <si>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</si>
  <si>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</si>
  <si>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</si>
  <si>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</si>
  <si>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</si>
  <si>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Működési támogatás összesen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</si>
  <si>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</si>
  <si>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</si>
  <si>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</si>
  <si>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</si>
  <si>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</si>
  <si>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</si>
  <si>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</si>
  <si>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</si>
  <si>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</si>
  <si>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II/6.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</si>
  <si>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</si>
  <si>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</si>
  <si>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</si>
  <si>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</si>
  <si>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</si>
  <si>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</si>
  <si>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</si>
  <si>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</si>
  <si>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</si>
  <si>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</si>
  <si>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200/2009.(XI.5.) KT.hat.</t>
  </si>
  <si>
    <t>NYDOP-3.2.1/B-09</t>
  </si>
  <si>
    <t>Városi autóbuszpályaudvar áthelyezése a hévízi tó természetvédelme, területvédelme érdekében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</si>
  <si>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</si>
  <si>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</si>
  <si>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</si>
  <si>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</si>
  <si>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Költségvetési hiány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</si>
  <si>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</si>
  <si>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</si>
  <si>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</si>
  <si>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</si>
  <si>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befogadott</t>
  </si>
  <si>
    <t>nincs</t>
  </si>
  <si>
    <t>Mezőgazdasági és Vidékfejlesztési Minisztérium</t>
  </si>
  <si>
    <t>192/2009.(X.27.)</t>
  </si>
  <si>
    <t>6888/2009. ikt.sz.</t>
  </si>
  <si>
    <t>Új városi autóbuszpályudvar építése *</t>
  </si>
  <si>
    <t>*Az összegek nettó értékben szerepelnek, mivel az ÁFA összege visszigényelhető. Bruttó összeg: 414.658 e FT</t>
  </si>
  <si>
    <t>Magyar Labdarugó szóvetség</t>
  </si>
  <si>
    <t>Nevelési-közoktatási int. Ped.porg.hoz igazodva, gyerm. Egészséges életmódra nevelése</t>
  </si>
  <si>
    <t>Labdarugás népszerűsítése</t>
  </si>
  <si>
    <t>18/2009.</t>
  </si>
  <si>
    <t>Környezetvédelmi Alap</t>
  </si>
  <si>
    <t>Hévíz gyógyhely városközpont rehabilitációja I. ütem *</t>
  </si>
  <si>
    <t>saját erő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</si>
  <si>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</si>
  <si>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</si>
  <si>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</si>
  <si>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</si>
  <si>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</si>
  <si>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</si>
  <si>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</si>
  <si>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</si>
  <si>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</si>
  <si>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</si>
  <si>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</si>
  <si>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</si>
  <si>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</si>
  <si>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Munkaadót terhelő elvonás</t>
  </si>
  <si>
    <t>Kompetendia alapú oktatás (TÁMOP-3.1.4-8/2-2009-0134)</t>
  </si>
  <si>
    <t>Brunszvik Teréz Napk. Otth.Óvoda Egregy ép. felújítás</t>
  </si>
  <si>
    <t>Városközpont funkció bővítés NYDOP pályázat</t>
  </si>
  <si>
    <t>Halmozódás nélküli felhalm. célú bevétel önk. mindössz.</t>
  </si>
  <si>
    <t>Dologi jellegű kiadás, egyéb folyó kiadás</t>
  </si>
  <si>
    <t>ÁHT-n kívüli működési pénzeszköz átadás</t>
  </si>
  <si>
    <t>Felhalmozási és tőkejellegű bevétel</t>
  </si>
  <si>
    <t xml:space="preserve">Pályázat </t>
  </si>
  <si>
    <t>azonosítója</t>
  </si>
  <si>
    <t>címe</t>
  </si>
  <si>
    <t>DRV üzemi területén közösségi funkció kialakítása</t>
  </si>
  <si>
    <t>6.</t>
  </si>
  <si>
    <t>7.</t>
  </si>
  <si>
    <t>8.</t>
  </si>
  <si>
    <t>9.</t>
  </si>
  <si>
    <t>Hévíz Város Polgármesteri Hivatala</t>
  </si>
  <si>
    <t>működési célú és egyéb bevételek</t>
  </si>
  <si>
    <t>Sajátos működési bevétel</t>
  </si>
  <si>
    <t>Támogatás, végleges pénzeszköz átvétel</t>
  </si>
  <si>
    <t>2010.IV.1-ei mód. ei.</t>
  </si>
  <si>
    <t>11. sz. melléklet</t>
  </si>
  <si>
    <t>Általános tartalék</t>
  </si>
  <si>
    <t>Testületi hatáskörben felhasználható</t>
  </si>
  <si>
    <t>Általános tartalék összesen:</t>
  </si>
  <si>
    <t>Átutalás időpontja</t>
  </si>
  <si>
    <t>Pály. Státusza</t>
  </si>
  <si>
    <t>folyamatban</t>
  </si>
  <si>
    <t>ÁROP-1.A.2/A-2008-0147</t>
  </si>
  <si>
    <t>Polgármestei Hivatal összesen: (2007-2008.)</t>
  </si>
  <si>
    <t>Vállalkozásoktól szakképzési hozzájárulás átvétele fejlesztésre</t>
  </si>
  <si>
    <t>felújítási előirányzat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</si>
  <si>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</si>
  <si>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</si>
  <si>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</si>
  <si>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</si>
  <si>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</si>
  <si>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</si>
  <si>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</si>
  <si>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</si>
  <si>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</si>
  <si>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</si>
  <si>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</si>
  <si>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</si>
  <si>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</si>
  <si>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</si>
  <si>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</si>
  <si>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</si>
  <si>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</si>
  <si>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</si>
  <si>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</si>
  <si>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</si>
  <si>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 xml:space="preserve">       b,Általános tartalék működési</t>
  </si>
  <si>
    <t xml:space="preserve">               Működési </t>
  </si>
  <si>
    <t xml:space="preserve">               Felhalmozási</t>
  </si>
  <si>
    <t>Balaton Kiemelt Üdülőkörzetben 2009-ben megvalósuló kiemelt rendezvények támogatása</t>
  </si>
  <si>
    <t xml:space="preserve"> Gróf. I. Festetics György Művelődési Központ összesen: (2009.)</t>
  </si>
  <si>
    <t>222/2009.(XII.1.)KT. hat.</t>
  </si>
  <si>
    <t>NYDOP-5.1.1/B-09-2009-006</t>
  </si>
  <si>
    <t>II. GAMESZ és  önállóan műk. közint. ö.: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</si>
  <si>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</si>
  <si>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</si>
  <si>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</si>
  <si>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</si>
  <si>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</si>
  <si>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>Polgármestei Hivatal összesen: (2009.)</t>
  </si>
  <si>
    <t>Bibó István Alternatív Gimnázium és Szakközépiskola: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</si>
  <si>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</si>
  <si>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</si>
  <si>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</si>
  <si>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</si>
  <si>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</si>
  <si>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</si>
  <si>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</si>
  <si>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</si>
  <si>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</si>
  <si>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</si>
  <si>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</si>
  <si>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</si>
  <si>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</si>
  <si>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522110 Közutak, hidak üzemelt.</t>
  </si>
  <si>
    <t>882123 Temetési segély</t>
  </si>
  <si>
    <t>Hévíz déli elkerülő út hatástanulmányterv</t>
  </si>
  <si>
    <t>841133 Adó, illeték kiszabása, veszedése ellenőrzése</t>
  </si>
  <si>
    <t>841225 Környezetvédelem. Terül igazgatása</t>
  </si>
  <si>
    <t>841403 Város és községgazd. (gyepmesteri feladat)</t>
  </si>
  <si>
    <t>841901 Önkormányzatok, valamint többc.kist. Társ. Elsz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</si>
  <si>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</si>
  <si>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</si>
  <si>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</si>
  <si>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</si>
  <si>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</si>
  <si>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</si>
  <si>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</si>
  <si>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Épületfelújítás</t>
  </si>
  <si>
    <t>Városfejlesztési feladatok érdekében tartalék</t>
  </si>
  <si>
    <t xml:space="preserve">működési célú és egyéb bevételek  </t>
  </si>
  <si>
    <t>SZOC-IBL-09</t>
  </si>
  <si>
    <t>Idősek tartós bentlakásos intézmények kiegészítő támogatása</t>
  </si>
  <si>
    <t>intézményi költségvetés</t>
  </si>
  <si>
    <t>benyújtott</t>
  </si>
  <si>
    <t>Egészségügyi Minisztérium</t>
  </si>
  <si>
    <t>JESZ2010.II</t>
  </si>
  <si>
    <t>2010. évi költségvetés fejlesztési előirányzat</t>
  </si>
  <si>
    <t>Mindösszesen:</t>
  </si>
  <si>
    <t>1. számú melléklet</t>
  </si>
  <si>
    <t>*Tartalmazza:                                                                       millió Ft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</si>
  <si>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</si>
  <si>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</si>
  <si>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</si>
  <si>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</si>
  <si>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</si>
  <si>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</si>
  <si>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</si>
  <si>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</si>
  <si>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</si>
  <si>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</si>
  <si>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</si>
  <si>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</si>
  <si>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</si>
  <si>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</si>
  <si>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</si>
  <si>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</si>
  <si>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</si>
  <si>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</si>
  <si>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</si>
  <si>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</si>
  <si>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</si>
  <si>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</si>
  <si>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</si>
  <si>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 xml:space="preserve">működési célú és egyéb kiadások </t>
  </si>
  <si>
    <t>beruházási és felhalmozási kiadásai</t>
  </si>
  <si>
    <t>Felújítás</t>
  </si>
  <si>
    <t>32.</t>
  </si>
  <si>
    <t>33.</t>
  </si>
  <si>
    <t>Magyar Labdarúgó Szöv.Illyés Gy. Á. M. I. műfüves kispálya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</si>
  <si>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</si>
  <si>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</si>
  <si>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</si>
  <si>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</si>
  <si>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</si>
  <si>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</si>
  <si>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</si>
  <si>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</si>
  <si>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</si>
  <si>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</si>
  <si>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</si>
  <si>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</si>
  <si>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</si>
  <si>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</si>
  <si>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</si>
  <si>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</si>
  <si>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</si>
  <si>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</si>
  <si>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</si>
  <si>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</si>
  <si>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</si>
  <si>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</si>
  <si>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1/b/1. számú melléklet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</si>
  <si>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</si>
  <si>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</si>
  <si>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</si>
  <si>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</si>
  <si>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Intézményfinanszírozás</t>
  </si>
  <si>
    <t>Működési kiadás önkormányzati szinten</t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</si>
  <si>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</si>
  <si>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</si>
  <si>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</si>
  <si>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</si>
  <si>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</si>
  <si>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</si>
  <si>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</si>
  <si>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nyert</t>
  </si>
  <si>
    <t>Peres- kártérítési ügyekből származó kötelezettségek</t>
  </si>
  <si>
    <t>2007. évről áthúzódó pályázat</t>
  </si>
  <si>
    <t>2008. évről áthúzódó pályázatok</t>
  </si>
  <si>
    <t>Tóvédelmi program</t>
  </si>
  <si>
    <t>Városszemléből adódó feladatok</t>
  </si>
  <si>
    <t>Alapítványtól átvett pénzeszköz</t>
  </si>
  <si>
    <t>Tárgyi eszköz értékesítés</t>
  </si>
  <si>
    <t>Bibó I Gimnáziumért Alapítvány fejlesztési támogatása</t>
  </si>
  <si>
    <t>Sajátos felhalmozási bevétel</t>
  </si>
  <si>
    <t>Bevételek</t>
  </si>
  <si>
    <t>Kiadások</t>
  </si>
  <si>
    <t>Felhalmozási kiadások összesen:</t>
  </si>
  <si>
    <t>Sorsz.</t>
  </si>
  <si>
    <t xml:space="preserve">         Ebből felhalmozási többlet</t>
  </si>
  <si>
    <t xml:space="preserve">                    működési többlet</t>
  </si>
  <si>
    <t>Támogatás felügyeleti szervtől felhalmozásra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</si>
  <si>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</si>
  <si>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</si>
  <si>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</si>
  <si>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</si>
  <si>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</si>
  <si>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</si>
  <si>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</si>
  <si>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 xml:space="preserve">            Talajterhelési díj</t>
  </si>
  <si>
    <t>Mód. ö.</t>
  </si>
  <si>
    <t>Pénzügyi befektetés</t>
  </si>
  <si>
    <t>Eredeti ei.</t>
  </si>
  <si>
    <t>Felhalmozási célú kölcsön visszatér.</t>
  </si>
  <si>
    <t>Módosított összeg</t>
  </si>
  <si>
    <t>2010.IV.1-ei mód.ei.</t>
  </si>
  <si>
    <t>Alsópáhok-Hévíz kerékpárút (NFÜ)</t>
  </si>
  <si>
    <t>Mód.ö.</t>
  </si>
  <si>
    <t>Támogatás, végleges pénzeszköz átv.</t>
  </si>
  <si>
    <t>Mindösszesen</t>
  </si>
  <si>
    <t xml:space="preserve">            Központosított állami támogatás</t>
  </si>
  <si>
    <t>Felhalm. kölcs. nyújtása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</si>
  <si>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</si>
  <si>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</si>
  <si>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</si>
  <si>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</si>
  <si>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</si>
  <si>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</si>
  <si>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</si>
  <si>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II/6.Gróf I. Festetics Műv. Kp.</t>
  </si>
  <si>
    <t>Gamesz és önáll. műk. közint.</t>
  </si>
  <si>
    <t>Módosított összesen</t>
  </si>
  <si>
    <t xml:space="preserve">                          kivitelezés                                                                                                  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</si>
  <si>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</si>
  <si>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</si>
  <si>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</si>
  <si>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</si>
  <si>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</si>
  <si>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</si>
  <si>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</si>
  <si>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</si>
  <si>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</si>
  <si>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</si>
  <si>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</si>
  <si>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</si>
  <si>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</si>
  <si>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</si>
  <si>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</si>
  <si>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</si>
  <si>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</si>
  <si>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</si>
  <si>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</si>
  <si>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</si>
  <si>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</si>
  <si>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</si>
  <si>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</si>
  <si>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</si>
  <si>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Szociális és Munkaügyi Minisztérium</t>
  </si>
  <si>
    <t>Gróf. I. Festetics György Művelődési Központ: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</si>
  <si>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</si>
  <si>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</si>
  <si>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</si>
  <si>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</si>
  <si>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</si>
  <si>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</si>
  <si>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841115 Önkormányzati képviselőv. Kapcs tev.</t>
  </si>
  <si>
    <t>841124 Területi általános végrehajtó igazgatási tev.</t>
  </si>
  <si>
    <t>841126 Önkormányzatok és többc. Kist.társ. Igazga.tev.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</si>
  <si>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</si>
  <si>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</si>
  <si>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</si>
  <si>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</si>
  <si>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Hévíz Város Polgármesteri Hivatal</t>
  </si>
  <si>
    <t>e Ft</t>
  </si>
  <si>
    <t>Megnevezés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</si>
  <si>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</si>
  <si>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</si>
  <si>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</si>
  <si>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</si>
  <si>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</si>
  <si>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</si>
  <si>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</si>
  <si>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</si>
  <si>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</si>
  <si>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</si>
  <si>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</si>
  <si>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</si>
  <si>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</si>
  <si>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</si>
  <si>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</si>
  <si>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</si>
  <si>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</si>
  <si>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</si>
  <si>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</si>
  <si>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</si>
  <si>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</si>
  <si>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Teréz Anya Szociális Integrált Intézmény</t>
  </si>
  <si>
    <t>1/c/1. számú melléklet</t>
  </si>
  <si>
    <t>1/b. számú melléklet</t>
  </si>
  <si>
    <t>1/e. számú melléklet</t>
  </si>
  <si>
    <t>kistérségi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</si>
  <si>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</si>
  <si>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</si>
  <si>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</si>
  <si>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</si>
  <si>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</si>
  <si>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</si>
  <si>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</si>
  <si>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</si>
  <si>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</si>
  <si>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</si>
  <si>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</si>
  <si>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</si>
  <si>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</si>
  <si>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</si>
  <si>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</si>
  <si>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</si>
  <si>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</si>
  <si>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</si>
  <si>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1/d. számú melléklet</t>
  </si>
  <si>
    <t>működési és egyéb kiadásai kiemelt előirányzatonként</t>
  </si>
  <si>
    <t>Munkaadót terhelő járulék</t>
  </si>
  <si>
    <t>Illyés Gyula Ált. és Műv. Iskola</t>
  </si>
  <si>
    <t>3.</t>
  </si>
  <si>
    <t>Polgármesteri hivatal</t>
  </si>
  <si>
    <t>Tárgyi eszközök értékesítése</t>
  </si>
  <si>
    <t>Ingatlanértékesítés</t>
  </si>
  <si>
    <t>T/III.számú táblázat</t>
  </si>
  <si>
    <t>Hévíz Város Önkormányzata által a 2010. évben benyújtott, valamint a 2010. évet érintő folyamatban lévő pályázatok alakulása</t>
  </si>
  <si>
    <t>2010. január 1. napjától 2010. március 18.napjáig</t>
  </si>
  <si>
    <t>folyamatban (Pozitív előzetes pályázati döntés)</t>
  </si>
  <si>
    <t>2009. évről áthúzódó pályázatok:</t>
  </si>
  <si>
    <t>Kerékpárút kiépítése Gesztor: Alsópáhok</t>
  </si>
  <si>
    <t>2010. évben benyújtott pályázatok</t>
  </si>
  <si>
    <t>Polg.mest.hat.körben  hozott döntés</t>
  </si>
  <si>
    <t>nem nyert</t>
  </si>
  <si>
    <t xml:space="preserve">Nem demens idős emberek ellátását végző dolgozók mbérének és járulékainak kieg.tám. </t>
  </si>
  <si>
    <t>Igazságügyi és Rendészeti Minisztérium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</si>
  <si>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</si>
  <si>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</si>
  <si>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</si>
  <si>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41/2010(II.23.)</t>
  </si>
  <si>
    <t>Közoktatási intézmények infrastuktúrális fejlesztése</t>
  </si>
  <si>
    <t>Brunszvik Teréz Napközi Otthonos Óvoda Sugár utcai épület</t>
  </si>
  <si>
    <t>Polgármestei Hivatal összesen: (2010.)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</si>
  <si>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</si>
  <si>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</si>
  <si>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</si>
  <si>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</si>
  <si>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</si>
  <si>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</si>
  <si>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</si>
  <si>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Illyés Gyula Általános Iskola összesen: (2009.)</t>
  </si>
  <si>
    <t>Önkormányzat összesen:</t>
  </si>
  <si>
    <t>GAMESZ összesen:</t>
  </si>
  <si>
    <t>Bibó István AGSZ.</t>
  </si>
  <si>
    <t>841325 Építésügy területp.területi igazgatása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</si>
  <si>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</si>
  <si>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</si>
  <si>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</si>
  <si>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</si>
  <si>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</si>
  <si>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</si>
  <si>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</si>
  <si>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</si>
  <si>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II/6. Gróf I. Festetics Gy. M. Kp.</t>
  </si>
  <si>
    <t>II/6. Gróf I. Festetics György Művelődési Kp.</t>
  </si>
  <si>
    <t>Működési bevétel összesen</t>
  </si>
  <si>
    <t>2010. évi költségvetési rendelet</t>
  </si>
  <si>
    <t>1.</t>
  </si>
  <si>
    <t>2.</t>
  </si>
  <si>
    <t>Balatoni Fejlesztési Tanács</t>
  </si>
  <si>
    <t>P-R-18/2009.</t>
  </si>
  <si>
    <t>II. Magyar Borok Ünnepnapjai Hévízen és Kistérségében</t>
  </si>
  <si>
    <t>Immateriális javak vásárlása összesen:</t>
  </si>
  <si>
    <t>Környezetvédelmi és Vízügyi Célelőirányzat 2005.</t>
  </si>
  <si>
    <t>1db félautómata defibrillátor készülék + 10 fő oktatás</t>
  </si>
  <si>
    <t>Dombföldi-, Zrinyi u zártkeri és külterületi szakasz Hosszúföldekig</t>
  </si>
  <si>
    <t>Összesen:</t>
  </si>
  <si>
    <t>Hévíz Város Önkormányzat</t>
  </si>
  <si>
    <t>Intézmény</t>
  </si>
  <si>
    <t>Összesen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</si>
  <si>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</si>
  <si>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</si>
  <si>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</si>
  <si>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</si>
  <si>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</si>
  <si>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</si>
  <si>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</si>
  <si>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</si>
  <si>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</si>
  <si>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</si>
  <si>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</si>
  <si>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</si>
  <si>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</si>
  <si>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</si>
  <si>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</si>
  <si>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</si>
  <si>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</si>
  <si>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</si>
  <si>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</si>
  <si>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Támogatás ért. és ÁHT-n kív.műk.célú pe. átadás</t>
  </si>
  <si>
    <t>Dologi jellegű és egyéb folyó kiadás eredeti</t>
  </si>
  <si>
    <t>Mód. összeg</t>
  </si>
  <si>
    <t>Szocp. juttat.</t>
  </si>
  <si>
    <t>Ellátott pénzbeli juttatása</t>
  </si>
  <si>
    <t>Szoc.pol.    juttatás</t>
  </si>
  <si>
    <t>8411265 Támogatások</t>
  </si>
  <si>
    <t>Önkormányzati Minisztérium</t>
  </si>
  <si>
    <t>Felhalmozási célú pénzmaradvány (-)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</si>
  <si>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</si>
  <si>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</si>
  <si>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</si>
  <si>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</si>
  <si>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</si>
  <si>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</si>
  <si>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Felhalmozási pénzforgalmi bevétel összesen:</t>
  </si>
  <si>
    <t>43.</t>
  </si>
  <si>
    <t>1/d/1. számú melléklet</t>
  </si>
  <si>
    <t>Személyi juttatás összesen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</si>
  <si>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</si>
  <si>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</si>
  <si>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</si>
  <si>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</si>
  <si>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</si>
  <si>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</si>
  <si>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</si>
  <si>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</si>
  <si>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</si>
  <si>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</si>
  <si>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</si>
  <si>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</si>
  <si>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</si>
  <si>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</si>
  <si>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</si>
  <si>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35/2009. (II.24.) KT. hat.</t>
  </si>
  <si>
    <t>Közoktatási intézmények infrastruktúra fejlesztése</t>
  </si>
  <si>
    <t>Brunszvik Teréz N. O. Óvoda - Egregyi telephely</t>
  </si>
  <si>
    <t>Mezőgazdasági utak fejlesztése</t>
  </si>
  <si>
    <t xml:space="preserve"> nettó 75</t>
  </si>
  <si>
    <t>140/2009.(VII.20.) KT.hat.</t>
  </si>
  <si>
    <t>NYDOP-4.3.1/B-09-2009-006</t>
  </si>
  <si>
    <t>Kerékpárút fejlesztése Alsópáhok és Hévíz között</t>
  </si>
  <si>
    <t>1. Működési bevétel</t>
  </si>
  <si>
    <t>Működési pénzforgalmi kiadás összesen:</t>
  </si>
  <si>
    <t>360000 Víztermelés,kezelés</t>
  </si>
  <si>
    <t>370000 Szennyvíz gy. tisztitás.</t>
  </si>
  <si>
    <t>412000 Lakó és n.lakó épü.épít.</t>
  </si>
  <si>
    <t>421100 Út - autópálya építése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</si>
  <si>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</si>
  <si>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</si>
  <si>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</si>
  <si>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</si>
  <si>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</si>
  <si>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</si>
  <si>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</si>
  <si>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</si>
  <si>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</si>
  <si>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</si>
  <si>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</si>
  <si>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</si>
  <si>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</si>
  <si>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</si>
  <si>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</si>
  <si>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</si>
  <si>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</si>
  <si>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841126/2 Szervezési és j.oszt</t>
  </si>
  <si>
    <t>841126/3 Pályázati felad.</t>
  </si>
  <si>
    <t>841129 Önk. Tev. Pénzügyi ig.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</si>
  <si>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</si>
  <si>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</si>
  <si>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</si>
  <si>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</si>
  <si>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</si>
  <si>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</si>
  <si>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</si>
  <si>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</si>
  <si>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</si>
  <si>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</si>
  <si>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</si>
  <si>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</si>
  <si>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851011/1Óvodai nevelés Tag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</si>
  <si>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</si>
  <si>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</si>
  <si>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</si>
  <si>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</si>
  <si>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</si>
  <si>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</si>
  <si>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</si>
  <si>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</si>
  <si>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</si>
  <si>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</si>
  <si>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</si>
  <si>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</si>
  <si>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</si>
  <si>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</si>
  <si>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</si>
  <si>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</si>
  <si>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890441Közcélú foglalkoztatás</t>
  </si>
  <si>
    <t>Működési c. kiadások össz.:</t>
  </si>
  <si>
    <t>842421 Közterület rendjének fenntartása</t>
  </si>
  <si>
    <t>851011 Óvodai nevelés</t>
  </si>
  <si>
    <t>852000 Általános iskolai oktatás, nevelés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</si>
  <si>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</si>
  <si>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</si>
  <si>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</si>
  <si>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</si>
  <si>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</si>
  <si>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</si>
  <si>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</si>
  <si>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</si>
  <si>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</si>
  <si>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 xml:space="preserve">Polgármesteri Hivatal akadálymentesítése (mosdók átalakítása) 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</si>
  <si>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</si>
  <si>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</si>
  <si>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</si>
  <si>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</si>
  <si>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</si>
  <si>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</si>
  <si>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</si>
  <si>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</si>
  <si>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GAMESZ és közintézmények felhalmozási bev. összesen:</t>
  </si>
  <si>
    <t>841114 Országgyűlési képviselőv. kapcs. tevékenységek</t>
  </si>
  <si>
    <t>Céltartalék összesen:</t>
  </si>
  <si>
    <t>felhalmozási pénzforgalmi bevételei kiemelt előirányzatonként</t>
  </si>
  <si>
    <t>felhalmozási  bevétel</t>
  </si>
  <si>
    <t>felhalmozási kiadások  jogcím szerint intézményenként</t>
  </si>
  <si>
    <t>36.</t>
  </si>
  <si>
    <t>2010.IV.1-jei mód.ei</t>
  </si>
  <si>
    <t>2010.IV.1-jei módosított előirányzat</t>
  </si>
  <si>
    <t>2010.IV. 1-ei mód. ei.</t>
  </si>
  <si>
    <t>II/3.Illyés Gyula Általános Isk.</t>
  </si>
  <si>
    <t>II/3. Illyés Gyula Általános Isk.</t>
  </si>
  <si>
    <t>2010.VI.30-án módosított</t>
  </si>
  <si>
    <t>2010.VI. 30-ai módosított előirányzat</t>
  </si>
  <si>
    <t>Árpádkori templom állagmegóvása</t>
  </si>
  <si>
    <t>Egyéb építmény felújítása</t>
  </si>
  <si>
    <t>Petőfi u. járda felújítása</t>
  </si>
  <si>
    <t>Egregyi u. járda felújítás</t>
  </si>
  <si>
    <t>Római kori villa állagmegóvása</t>
  </si>
  <si>
    <t>ORGAN-P közzétételi díj</t>
  </si>
  <si>
    <t>ISO 14001 tan.megszerz.fenntarthatósági tanulmányi körny.telj.(ÁROP)</t>
  </si>
  <si>
    <t>Brunszvik T.N.O.Óvoda bölcsödei épület kialakítása</t>
  </si>
  <si>
    <t>Sírkőműhely vásárlása és járulékos kiadásai</t>
  </si>
  <si>
    <t>Mezőgazdasági utak (hatósági engedély + díj)</t>
  </si>
  <si>
    <t xml:space="preserve">DRV területére rendezvénysátor beszerzése </t>
  </si>
  <si>
    <t>Effinger-Nagy Imre u.térfigyelő-kamera vill.fogy. hely kialakítása</t>
  </si>
  <si>
    <t>Fénymásoló beszerzése</t>
  </si>
  <si>
    <t>48.</t>
  </si>
  <si>
    <t>49.</t>
  </si>
  <si>
    <t>50.</t>
  </si>
  <si>
    <t>51.</t>
  </si>
  <si>
    <t>52.</t>
  </si>
  <si>
    <t>53.</t>
  </si>
  <si>
    <t>Hévíz Kistérség Önkormányzatainak Többcélú Társulása</t>
  </si>
  <si>
    <t>54.</t>
  </si>
  <si>
    <t>55.</t>
  </si>
  <si>
    <t>56.</t>
  </si>
  <si>
    <t>57.</t>
  </si>
  <si>
    <t>58.</t>
  </si>
  <si>
    <t>59.</t>
  </si>
  <si>
    <t xml:space="preserve">                         egyéb előre nem terv.(E.on Áramszolg.Zrt.közműcsatl.)                                    </t>
  </si>
  <si>
    <t xml:space="preserve">                         pótmunkák</t>
  </si>
  <si>
    <t xml:space="preserve">                        Rózsakert Belv.Kult.Közösségi Közp.tervdokumentáció</t>
  </si>
  <si>
    <t>2010.  IV.1.   ei.</t>
  </si>
  <si>
    <t>2010.VI.30. mód.ei.</t>
  </si>
  <si>
    <t>2010.    VI.30.  mód.ei.</t>
  </si>
  <si>
    <t>2010.  IV.1. ei.</t>
  </si>
  <si>
    <t>2010.IV.1.   mód.ei.</t>
  </si>
  <si>
    <t>2010.  VI.30.  mód.ei.</t>
  </si>
  <si>
    <t>2010.IV.1 mód. ei.</t>
  </si>
  <si>
    <t>2010.VI.30. mód. ei.</t>
  </si>
  <si>
    <t>Bölcsöde létesítése (NYDOP-5.1.1/B-09-2009-006)</t>
  </si>
  <si>
    <t>Üdülőhelyi feladatok kiegészítő támogatása</t>
  </si>
  <si>
    <t>Kiegészítő támogatások összesen</t>
  </si>
  <si>
    <t>ÁHT-n kívüli felhalm. pénzeszk átvétel</t>
  </si>
  <si>
    <t>Támogatás</t>
  </si>
  <si>
    <t>2010.VI.30 mód. ei.</t>
  </si>
  <si>
    <t>Intézményi működési bevétel</t>
  </si>
  <si>
    <t>2010. VI.  30. mód.ei.</t>
  </si>
  <si>
    <t>2010.VI.30.mód.ei.</t>
  </si>
  <si>
    <t>2010.IV.1. mód.ei.</t>
  </si>
  <si>
    <t>2010.IV.1  mód.ei.</t>
  </si>
  <si>
    <t>2010.VI.30 mód.ei.</t>
  </si>
  <si>
    <t>2010.VI. 30. mód.ei.</t>
  </si>
  <si>
    <t>2010.IV.1. mód.ei</t>
  </si>
  <si>
    <t>2010.IV.1 mód.ei</t>
  </si>
  <si>
    <t>2010.VI.30. mód.ei</t>
  </si>
  <si>
    <t>841116 Orsz.települési és területi kisebbségi választás</t>
  </si>
  <si>
    <t xml:space="preserve">            üdülőhelyi feladatok kiegészítő támogatása</t>
  </si>
  <si>
    <t>873011 Időskorúak tartós bentlakásos szociális ellátása</t>
  </si>
  <si>
    <r>
      <t xml:space="preserve"> </t>
    </r>
    <r>
      <rPr>
        <b/>
        <sz val="11"/>
        <rFont val="Times New Roman"/>
        <family val="1"/>
      </rPr>
      <t>e Ft</t>
    </r>
  </si>
  <si>
    <t>Személyi juttatás</t>
  </si>
  <si>
    <t>II/3. Illyés Gyula Általános Iskola</t>
  </si>
  <si>
    <t>II/4. Brunszvik Teréz N.O. Óvoda</t>
  </si>
  <si>
    <t>II. GAMESZ és intézm. össz.:</t>
  </si>
  <si>
    <t>II/6. Festetics György Műv.Közp.</t>
  </si>
  <si>
    <t>II/5. Teréz Anya Szoc. Integr.Int.</t>
  </si>
  <si>
    <t>2010.VI.  30.  mód.ei.</t>
  </si>
  <si>
    <t>2010.IV.1  mód.ei</t>
  </si>
  <si>
    <t>2010.IV 1. mód.ei</t>
  </si>
  <si>
    <t>841116 Orsz.telep.és ter.kisebbségi</t>
  </si>
  <si>
    <t>841126 Önkorm.igazg.tev.</t>
  </si>
  <si>
    <t>Támogatás értékű működési célú pénzeszköz átadás</t>
  </si>
  <si>
    <t>2010.IV.1mód.</t>
  </si>
  <si>
    <t>2010.VI. 30.mód.  ei</t>
  </si>
  <si>
    <t>2010.VI  30 mód.ei.</t>
  </si>
  <si>
    <t>Mód.ö</t>
  </si>
  <si>
    <t>2010.VI.30.  mód.ei.</t>
  </si>
  <si>
    <t>Költségvetési többlet/hiány működési</t>
  </si>
  <si>
    <t>2010.VI.30.  mód. ei.</t>
  </si>
  <si>
    <t>2010.VI.30  mód. ei.</t>
  </si>
  <si>
    <t>Illyés Gyula Általános Iskola</t>
  </si>
  <si>
    <t>13. számú melléklet</t>
  </si>
  <si>
    <t>létszámkeret</t>
  </si>
  <si>
    <t xml:space="preserve"> köztisztviselő</t>
  </si>
  <si>
    <t>Közalkalmazott</t>
  </si>
  <si>
    <t>Létszám keret</t>
  </si>
  <si>
    <t>főfoglalkozású</t>
  </si>
  <si>
    <t>Főfoglalkozású</t>
  </si>
  <si>
    <t>Részfoglalkozású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</si>
  <si>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</si>
  <si>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</si>
  <si>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</si>
  <si>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</si>
  <si>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</si>
  <si>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</si>
  <si>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</si>
  <si>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</si>
  <si>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</si>
  <si>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Saját v. bérelt ingatlan hasznosítása (parkolási rendszer üzemeltetése)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</si>
  <si>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</si>
  <si>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</si>
  <si>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</si>
  <si>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</si>
  <si>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</si>
  <si>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</si>
  <si>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>Nappali oktatás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</si>
  <si>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</si>
  <si>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</si>
  <si>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</si>
  <si>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</si>
  <si>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</si>
  <si>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</si>
  <si>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</si>
  <si>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Házi segítségnyújtás</t>
  </si>
  <si>
    <t>Nappali szociális ellátás</t>
  </si>
  <si>
    <t>Ápolás, gondozás, otthoni ellátás</t>
  </si>
  <si>
    <t>Védőnő</t>
  </si>
  <si>
    <t>Családsegítő Szolgálat</t>
  </si>
  <si>
    <t>Szociális étkeztetés</t>
  </si>
  <si>
    <t>Központi igazgatás</t>
  </si>
  <si>
    <t>Teréz A. Szoc. Integr. Int. össz.: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</si>
  <si>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</si>
  <si>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</si>
  <si>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</si>
  <si>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</si>
  <si>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</si>
  <si>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</si>
  <si>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</si>
  <si>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</si>
  <si>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</si>
  <si>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</si>
  <si>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</si>
  <si>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össz:</t>
  </si>
  <si>
    <t>GAMESZ és közint. összesen:</t>
  </si>
  <si>
    <t>Közcélú foglalkoztatottak létszáma</t>
  </si>
  <si>
    <t>Teréz Anya Szociális Integrált Int.</t>
  </si>
  <si>
    <t>Gróf I. Festetics György Műv. Int.</t>
  </si>
  <si>
    <t>Munkaviszonyban foglalk.</t>
  </si>
  <si>
    <t>2010. év</t>
  </si>
  <si>
    <t>jan.1.</t>
  </si>
  <si>
    <t>Mód.</t>
  </si>
  <si>
    <t>jún.30.</t>
  </si>
  <si>
    <t>részfog-lalkoz.</t>
  </si>
  <si>
    <t>Teréz Anya Szoc.Integrált Intézmény</t>
  </si>
  <si>
    <t>Egyéb szoc. és gyermekjóléti szolg.</t>
  </si>
  <si>
    <t>Jelzőrendsz. házi segítségnyújtás</t>
  </si>
  <si>
    <t xml:space="preserve">Pedagógiai szakszolgálat </t>
  </si>
  <si>
    <t xml:space="preserve">          Intézményegység-vezető</t>
  </si>
  <si>
    <t xml:space="preserve">          Logopédus</t>
  </si>
  <si>
    <t xml:space="preserve">          Pszichológus</t>
  </si>
  <si>
    <t xml:space="preserve">         Gyógytestnevelő</t>
  </si>
  <si>
    <t>59,.5</t>
  </si>
  <si>
    <t>Pénzügyi mérleg ( e Ft)</t>
  </si>
  <si>
    <t xml:space="preserve">    h, Kiegészítő támogatás</t>
  </si>
  <si>
    <t>2010.IV.1 ei.</t>
  </si>
  <si>
    <t>Európai Uniós támogatással megvalósuló projektek</t>
  </si>
  <si>
    <t>sorszám</t>
  </si>
  <si>
    <t>Projekt megnevezése</t>
  </si>
  <si>
    <t>Bruttó érték</t>
  </si>
  <si>
    <t>Pályázati forrás</t>
  </si>
  <si>
    <t>Önrész</t>
  </si>
  <si>
    <t>Önrészt finanszírozza</t>
  </si>
  <si>
    <t>Polgármesteri Hivatal szervezetfejlesztése</t>
  </si>
  <si>
    <t>Hévíz</t>
  </si>
  <si>
    <t>Hévíz gyógyhely városközpont rehabilitációja</t>
  </si>
  <si>
    <t>Kompetencia alapú oktatás közoktatási intézményekben</t>
  </si>
  <si>
    <t>Kerékpárút fejlesztése Alsópáhok-Hévíz között, Gesztor Alsópáhok</t>
  </si>
  <si>
    <t>Alsópáhok</t>
  </si>
  <si>
    <t>a projekt nem támogatott része</t>
  </si>
  <si>
    <t>Hévíz önrésze</t>
  </si>
  <si>
    <t>Alsópáhok önrésze</t>
  </si>
  <si>
    <t xml:space="preserve">                                                                                         1/c/2. számú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</si>
</sst>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59"/>
      <name val="Times New Roman"/>
      <family val="1"/>
    </font>
    <font>
      <sz val="10"/>
      <color indexed="8"/>
      <name val="Times New Roman"/>
      <family val="1"/>
    </font>
    <font>
      <b/>
      <sz val="11"/>
      <color indexed="59"/>
      <name val="Times New Roman"/>
      <family val="1"/>
    </font>
    <font>
      <b/>
      <sz val="10"/>
      <color indexed="59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11" fillId="0" borderId="3" xfId="0" applyFont="1" applyBorder="1" applyAlignment="1">
      <alignment/>
    </xf>
    <xf numFmtId="3" fontId="2" fillId="0" borderId="0" xfId="19" applyNumberFormat="1" applyFont="1" applyBorder="1">
      <alignment/>
      <protection/>
    </xf>
    <xf numFmtId="0" fontId="7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2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1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29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21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19" fillId="0" borderId="0" xfId="0" applyFont="1" applyAlignment="1">
      <alignment/>
    </xf>
    <xf numFmtId="3" fontId="4" fillId="0" borderId="0" xfId="20" applyNumberFormat="1" applyFont="1" applyBorder="1">
      <alignment/>
      <protection/>
    </xf>
    <xf numFmtId="3" fontId="11" fillId="0" borderId="0" xfId="20" applyNumberFormat="1" applyFont="1" applyAlignment="1">
      <alignment/>
      <protection/>
    </xf>
    <xf numFmtId="0" fontId="11" fillId="0" borderId="0" xfId="20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4" fillId="0" borderId="0" xfId="20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20" applyFont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7" fillId="0" borderId="9" xfId="0" applyFont="1" applyBorder="1" applyAlignment="1">
      <alignment/>
    </xf>
    <xf numFmtId="0" fontId="4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4" fontId="11" fillId="0" borderId="1" xfId="0" applyNumberFormat="1" applyFont="1" applyBorder="1" applyAlignment="1">
      <alignment/>
    </xf>
    <xf numFmtId="172" fontId="11" fillId="0" borderId="0" xfId="20" applyNumberFormat="1" applyFont="1">
      <alignment/>
      <protection/>
    </xf>
    <xf numFmtId="172" fontId="4" fillId="0" borderId="0" xfId="20" applyNumberFormat="1" applyFont="1">
      <alignment/>
      <protection/>
    </xf>
    <xf numFmtId="0" fontId="17" fillId="0" borderId="0" xfId="0" applyFont="1" applyAlignment="1">
      <alignment horizontal="right"/>
    </xf>
    <xf numFmtId="0" fontId="2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16" fillId="0" borderId="0" xfId="19" applyNumberFormat="1" applyFont="1" applyBorder="1">
      <alignment/>
      <protection/>
    </xf>
    <xf numFmtId="0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0" fontId="26" fillId="0" borderId="1" xfId="19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6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/>
      <protection/>
    </xf>
    <xf numFmtId="0" fontId="4" fillId="0" borderId="0" xfId="20" applyFont="1" applyBorder="1" applyAlignment="1">
      <alignment/>
      <protection/>
    </xf>
    <xf numFmtId="0" fontId="11" fillId="0" borderId="0" xfId="20" applyFont="1" applyAlignment="1">
      <alignment/>
      <protection/>
    </xf>
    <xf numFmtId="0" fontId="26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/>
    </xf>
    <xf numFmtId="0" fontId="26" fillId="0" borderId="7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3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35" fillId="0" borderId="3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right" vertical="center" wrapText="1"/>
    </xf>
    <xf numFmtId="3" fontId="26" fillId="0" borderId="3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right" vertical="center" wrapText="1"/>
    </xf>
    <xf numFmtId="3" fontId="34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9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26" fillId="0" borderId="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39" fillId="0" borderId="0" xfId="0" applyFont="1" applyAlignment="1">
      <alignment horizontal="center" textRotation="90"/>
    </xf>
    <xf numFmtId="0" fontId="39" fillId="0" borderId="1" xfId="0" applyFont="1" applyBorder="1" applyAlignment="1">
      <alignment horizontal="center" textRotation="90"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 shrinkToFit="1"/>
    </xf>
    <xf numFmtId="3" fontId="0" fillId="0" borderId="0" xfId="0" applyNumberForma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0" xfId="19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textRotation="90" wrapText="1"/>
      <protection/>
    </xf>
    <xf numFmtId="0" fontId="26" fillId="0" borderId="7" xfId="19" applyFont="1" applyBorder="1" applyAlignment="1">
      <alignment horizontal="center" vertical="center" textRotation="90" wrapText="1"/>
      <protection/>
    </xf>
    <xf numFmtId="0" fontId="4" fillId="0" borderId="7" xfId="19" applyFont="1" applyBorder="1" applyAlignment="1">
      <alignment horizontal="center" vertical="center" textRotation="90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textRotation="1" wrapText="1"/>
      <protection/>
    </xf>
    <xf numFmtId="0" fontId="4" fillId="0" borderId="6" xfId="19" applyFont="1" applyBorder="1" applyAlignment="1">
      <alignment horizontal="center" vertical="center" textRotation="1" wrapText="1"/>
      <protection/>
    </xf>
    <xf numFmtId="0" fontId="4" fillId="0" borderId="2" xfId="19" applyFont="1" applyBorder="1" applyAlignment="1">
      <alignment horizontal="center" vertical="center" textRotation="1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1" fillId="0" borderId="0" xfId="20" applyFont="1" applyAlignment="1">
      <alignment horizontal="right"/>
      <protection/>
    </xf>
    <xf numFmtId="3" fontId="11" fillId="0" borderId="0" xfId="20" applyNumberFormat="1" applyFont="1" applyAlignment="1">
      <alignment horizontal="right" vertic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wrapText="1" shrinkToFit="1"/>
    </xf>
    <xf numFmtId="3" fontId="0" fillId="0" borderId="0" xfId="0" applyNumberFormat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14" fontId="29" fillId="0" borderId="12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70"/>
  <sheetViews>
    <sheetView workbookViewId="0" topLeftCell="A1">
      <selection activeCell="A46" sqref="A46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43.421875" style="12" bestFit="1" customWidth="1"/>
    <col min="6" max="7" width="9.421875" style="12" bestFit="1" customWidth="1"/>
    <col min="8" max="8" width="9.7109375" style="12" bestFit="1" customWidth="1"/>
    <col min="9" max="16384" width="9.140625" style="12" customWidth="1"/>
  </cols>
  <sheetData>
    <row r="1" spans="7:8" ht="12.75">
      <c r="G1" s="308" t="s">
        <v>170</v>
      </c>
      <c r="H1" s="308"/>
    </row>
    <row r="2" spans="1:10" s="121" customFormat="1" ht="12.75">
      <c r="A2" s="306" t="s">
        <v>431</v>
      </c>
      <c r="B2" s="307"/>
      <c r="C2" s="307"/>
      <c r="D2" s="307"/>
      <c r="E2" s="307"/>
      <c r="F2" s="307"/>
      <c r="G2" s="307"/>
      <c r="H2" s="307"/>
      <c r="I2" s="148"/>
      <c r="J2" s="148"/>
    </row>
    <row r="3" spans="1:10" s="121" customFormat="1" ht="12.75">
      <c r="A3" s="306" t="s">
        <v>420</v>
      </c>
      <c r="B3" s="307"/>
      <c r="C3" s="307"/>
      <c r="D3" s="307"/>
      <c r="E3" s="307"/>
      <c r="F3" s="307"/>
      <c r="G3" s="307"/>
      <c r="H3" s="307"/>
      <c r="I3" s="148"/>
      <c r="J3" s="148"/>
    </row>
    <row r="4" spans="1:10" s="121" customFormat="1" ht="12.75">
      <c r="A4" s="306" t="s">
        <v>736</v>
      </c>
      <c r="B4" s="307"/>
      <c r="C4" s="307"/>
      <c r="D4" s="307"/>
      <c r="E4" s="307"/>
      <c r="F4" s="307"/>
      <c r="G4" s="307"/>
      <c r="H4" s="307"/>
      <c r="I4" s="148"/>
      <c r="J4" s="148"/>
    </row>
    <row r="5" spans="1:10" s="121" customFormat="1" ht="3.75" customHeight="1">
      <c r="A5" s="306"/>
      <c r="B5" s="307"/>
      <c r="C5" s="307"/>
      <c r="D5" s="307"/>
      <c r="E5" s="307"/>
      <c r="F5" s="307"/>
      <c r="G5" s="307"/>
      <c r="H5" s="307"/>
      <c r="I5" s="148"/>
      <c r="J5" s="148"/>
    </row>
    <row r="6" spans="1:8" s="130" customFormat="1" ht="29.25" customHeight="1">
      <c r="A6" s="85" t="s">
        <v>247</v>
      </c>
      <c r="B6" s="86" t="s">
        <v>267</v>
      </c>
      <c r="C6" s="21" t="s">
        <v>269</v>
      </c>
      <c r="D6" s="86" t="s">
        <v>660</v>
      </c>
      <c r="E6" s="29" t="s">
        <v>248</v>
      </c>
      <c r="F6" s="6" t="s">
        <v>267</v>
      </c>
      <c r="G6" s="21" t="s">
        <v>269</v>
      </c>
      <c r="H6" s="6" t="s">
        <v>660</v>
      </c>
    </row>
    <row r="7" spans="1:8" ht="12.75">
      <c r="A7" s="88" t="s">
        <v>495</v>
      </c>
      <c r="B7" s="31"/>
      <c r="C7" s="46"/>
      <c r="D7" s="140"/>
      <c r="E7" s="131" t="s">
        <v>344</v>
      </c>
      <c r="F7" s="46"/>
      <c r="G7" s="46"/>
      <c r="H7" s="46"/>
    </row>
    <row r="8" spans="1:9" ht="12.75">
      <c r="A8" s="31" t="s">
        <v>328</v>
      </c>
      <c r="B8" s="32">
        <v>269402</v>
      </c>
      <c r="C8" s="32">
        <v>100</v>
      </c>
      <c r="D8" s="141">
        <f aca="true" t="shared" si="0" ref="D8:D13">SUM(B8:C8)</f>
        <v>269502</v>
      </c>
      <c r="E8" s="132" t="s">
        <v>345</v>
      </c>
      <c r="F8" s="32">
        <v>898531</v>
      </c>
      <c r="G8" s="32">
        <v>60132</v>
      </c>
      <c r="H8" s="32">
        <f>SUM(F8:G8)</f>
        <v>958663</v>
      </c>
      <c r="I8" s="71"/>
    </row>
    <row r="9" spans="1:8" ht="12.75">
      <c r="A9" s="31" t="s">
        <v>329</v>
      </c>
      <c r="B9" s="32">
        <v>864258</v>
      </c>
      <c r="C9" s="32"/>
      <c r="D9" s="141">
        <f t="shared" si="0"/>
        <v>864258</v>
      </c>
      <c r="E9" s="132" t="s">
        <v>346</v>
      </c>
      <c r="F9" s="32">
        <v>216239</v>
      </c>
      <c r="G9" s="32">
        <v>16017</v>
      </c>
      <c r="H9" s="32">
        <f aca="true" t="shared" si="1" ref="H9:H15">SUM(F9:G9)</f>
        <v>232256</v>
      </c>
    </row>
    <row r="10" spans="1:8" ht="12.75">
      <c r="A10" s="31" t="s">
        <v>330</v>
      </c>
      <c r="B10" s="32"/>
      <c r="C10" s="32"/>
      <c r="D10" s="141">
        <f t="shared" si="0"/>
        <v>0</v>
      </c>
      <c r="E10" s="132" t="s">
        <v>132</v>
      </c>
      <c r="F10" s="32">
        <v>576200</v>
      </c>
      <c r="G10" s="32">
        <v>3228</v>
      </c>
      <c r="H10" s="32">
        <f t="shared" si="1"/>
        <v>579428</v>
      </c>
    </row>
    <row r="11" spans="1:8" ht="12.75">
      <c r="A11" s="31" t="s">
        <v>331</v>
      </c>
      <c r="B11" s="32">
        <v>575239</v>
      </c>
      <c r="C11" s="32">
        <v>50899</v>
      </c>
      <c r="D11" s="141">
        <f t="shared" si="0"/>
        <v>626138</v>
      </c>
      <c r="E11" s="12" t="s">
        <v>98</v>
      </c>
      <c r="F11" s="71">
        <v>10000</v>
      </c>
      <c r="H11" s="32">
        <f t="shared" si="1"/>
        <v>10000</v>
      </c>
    </row>
    <row r="12" spans="1:8" ht="12.75">
      <c r="A12" s="31" t="s">
        <v>332</v>
      </c>
      <c r="B12" s="32">
        <v>136519</v>
      </c>
      <c r="C12" s="32">
        <v>-13171</v>
      </c>
      <c r="D12" s="141">
        <f t="shared" si="0"/>
        <v>123348</v>
      </c>
      <c r="E12" s="132" t="s">
        <v>133</v>
      </c>
      <c r="F12" s="32">
        <v>43821</v>
      </c>
      <c r="G12" s="32">
        <v>500</v>
      </c>
      <c r="H12" s="32">
        <f t="shared" si="1"/>
        <v>44321</v>
      </c>
    </row>
    <row r="13" spans="1:8" ht="12.75">
      <c r="A13" s="31" t="s">
        <v>333</v>
      </c>
      <c r="B13" s="32">
        <v>3500</v>
      </c>
      <c r="C13" s="32"/>
      <c r="D13" s="141">
        <f t="shared" si="0"/>
        <v>3500</v>
      </c>
      <c r="E13" s="132" t="s">
        <v>134</v>
      </c>
      <c r="F13" s="32">
        <v>77255</v>
      </c>
      <c r="G13" s="32">
        <v>1255</v>
      </c>
      <c r="H13" s="32">
        <f t="shared" si="1"/>
        <v>78510</v>
      </c>
    </row>
    <row r="14" spans="1:8" ht="12.75">
      <c r="A14" s="35" t="s">
        <v>334</v>
      </c>
      <c r="B14" s="36">
        <f>SUM(B11:B13)</f>
        <v>715258</v>
      </c>
      <c r="C14" s="36">
        <f>SUM(C11:C13)</f>
        <v>37728</v>
      </c>
      <c r="D14" s="142">
        <f>SUM(D11:D13)</f>
        <v>752986</v>
      </c>
      <c r="E14" s="132" t="s">
        <v>135</v>
      </c>
      <c r="F14" s="32">
        <v>2500</v>
      </c>
      <c r="G14" s="32"/>
      <c r="H14" s="32">
        <f t="shared" si="1"/>
        <v>2500</v>
      </c>
    </row>
    <row r="15" spans="1:8" s="134" customFormat="1" ht="13.5">
      <c r="A15" s="35"/>
      <c r="B15" s="36"/>
      <c r="C15" s="36"/>
      <c r="D15" s="142"/>
      <c r="E15" s="132" t="s">
        <v>136</v>
      </c>
      <c r="F15" s="32">
        <v>35147</v>
      </c>
      <c r="G15" s="32"/>
      <c r="H15" s="32">
        <f t="shared" si="1"/>
        <v>35147</v>
      </c>
    </row>
    <row r="16" spans="1:8" ht="13.5">
      <c r="A16" s="152" t="s">
        <v>335</v>
      </c>
      <c r="B16" s="143">
        <f>SUM(B8:B9,B14)</f>
        <v>1848918</v>
      </c>
      <c r="C16" s="143">
        <f>SUM(C8:C9,C14)</f>
        <v>37828</v>
      </c>
      <c r="D16" s="153">
        <f>SUM(D8:D9,D14)</f>
        <v>1886746</v>
      </c>
      <c r="E16" s="154" t="s">
        <v>496</v>
      </c>
      <c r="F16" s="143">
        <f>F8+F9+F10+F12+F13+F14+F15</f>
        <v>1849693</v>
      </c>
      <c r="G16" s="143">
        <f>G8+G9+G10+G12+G13+G14+G15</f>
        <v>81132</v>
      </c>
      <c r="H16" s="143">
        <f>H8+H9+H10+H12+H13+H14+H15</f>
        <v>1930825</v>
      </c>
    </row>
    <row r="17" spans="1:8" ht="12.75">
      <c r="A17" s="34" t="s">
        <v>336</v>
      </c>
      <c r="B17" s="32"/>
      <c r="C17" s="32"/>
      <c r="D17" s="141"/>
      <c r="E17" s="133" t="s">
        <v>138</v>
      </c>
      <c r="F17" s="32"/>
      <c r="G17" s="32"/>
      <c r="H17" s="32"/>
    </row>
    <row r="18" spans="1:8" ht="12.75">
      <c r="A18" s="31" t="s">
        <v>337</v>
      </c>
      <c r="B18" s="32">
        <v>21142</v>
      </c>
      <c r="C18" s="32"/>
      <c r="D18" s="141">
        <f>SUM(B18:C18)</f>
        <v>21142</v>
      </c>
      <c r="E18" s="132" t="s">
        <v>139</v>
      </c>
      <c r="F18" s="32">
        <v>68650</v>
      </c>
      <c r="G18" s="32">
        <v>12030</v>
      </c>
      <c r="H18" s="32">
        <f>SUM(F18:G18)</f>
        <v>80680</v>
      </c>
    </row>
    <row r="19" spans="1:8" ht="12.75">
      <c r="A19" s="31" t="s">
        <v>338</v>
      </c>
      <c r="B19" s="32">
        <v>1575</v>
      </c>
      <c r="C19" s="32"/>
      <c r="D19" s="141">
        <f aca="true" t="shared" si="2" ref="D19:D25">SUM(B19:C19)</f>
        <v>1575</v>
      </c>
      <c r="E19" s="132" t="s">
        <v>140</v>
      </c>
      <c r="F19" s="32">
        <v>1263448</v>
      </c>
      <c r="G19" s="32">
        <v>119068</v>
      </c>
      <c r="H19" s="32">
        <f>SUM(F19:G19)</f>
        <v>1382516</v>
      </c>
    </row>
    <row r="20" spans="1:8" ht="12.75">
      <c r="A20" s="31" t="s">
        <v>339</v>
      </c>
      <c r="B20" s="32">
        <v>400</v>
      </c>
      <c r="C20" s="32"/>
      <c r="D20" s="141">
        <f t="shared" si="2"/>
        <v>400</v>
      </c>
      <c r="E20" s="132" t="s">
        <v>141</v>
      </c>
      <c r="F20" s="32">
        <v>457</v>
      </c>
      <c r="G20" s="32">
        <v>1717</v>
      </c>
      <c r="H20" s="32">
        <f>SUM(F20:G20)</f>
        <v>2174</v>
      </c>
    </row>
    <row r="21" spans="1:8" ht="12.75">
      <c r="A21" s="31" t="s">
        <v>340</v>
      </c>
      <c r="B21" s="32">
        <v>596442</v>
      </c>
      <c r="C21" s="32">
        <v>80000</v>
      </c>
      <c r="D21" s="141">
        <f t="shared" si="2"/>
        <v>676442</v>
      </c>
      <c r="E21" s="132" t="s">
        <v>142</v>
      </c>
      <c r="F21" s="32">
        <v>2950</v>
      </c>
      <c r="G21" s="32">
        <v>-2250</v>
      </c>
      <c r="H21" s="32">
        <f>SUM(F21:G21)</f>
        <v>700</v>
      </c>
    </row>
    <row r="22" spans="1:8" ht="12.75">
      <c r="A22" s="31" t="s">
        <v>341</v>
      </c>
      <c r="B22" s="32"/>
      <c r="C22" s="32"/>
      <c r="D22" s="141">
        <f t="shared" si="2"/>
        <v>0</v>
      </c>
      <c r="E22" s="132" t="s">
        <v>143</v>
      </c>
      <c r="F22" s="32">
        <v>10600</v>
      </c>
      <c r="G22" s="32"/>
      <c r="H22" s="32">
        <f>SUM(F22:G22)</f>
        <v>10600</v>
      </c>
    </row>
    <row r="23" spans="1:8" ht="12.75">
      <c r="A23" s="31" t="s">
        <v>342</v>
      </c>
      <c r="B23" s="32">
        <v>3506</v>
      </c>
      <c r="C23" s="32"/>
      <c r="D23" s="141">
        <f t="shared" si="2"/>
        <v>3506</v>
      </c>
      <c r="E23" s="132"/>
      <c r="F23" s="32"/>
      <c r="G23" s="32"/>
      <c r="H23" s="32"/>
    </row>
    <row r="24" spans="1:8" s="134" customFormat="1" ht="13.5">
      <c r="A24" s="31" t="s">
        <v>343</v>
      </c>
      <c r="B24" s="32"/>
      <c r="C24" s="32"/>
      <c r="D24" s="141"/>
      <c r="E24" s="132"/>
      <c r="F24" s="32"/>
      <c r="G24" s="32"/>
      <c r="H24" s="32"/>
    </row>
    <row r="25" spans="1:8" s="134" customFormat="1" ht="13.5">
      <c r="A25" s="31" t="s">
        <v>737</v>
      </c>
      <c r="B25" s="32"/>
      <c r="C25" s="32">
        <v>74152</v>
      </c>
      <c r="D25" s="141">
        <f t="shared" si="2"/>
        <v>74152</v>
      </c>
      <c r="E25" s="132"/>
      <c r="F25" s="32"/>
      <c r="G25" s="32"/>
      <c r="H25" s="32"/>
    </row>
    <row r="26" spans="1:8" ht="13.5">
      <c r="A26" s="152" t="s">
        <v>468</v>
      </c>
      <c r="B26" s="143">
        <f>SUM(B18:B24)</f>
        <v>623065</v>
      </c>
      <c r="C26" s="143">
        <f>SUM(C18:C25)</f>
        <v>154152</v>
      </c>
      <c r="D26" s="143">
        <f>SUM(D18:D25)</f>
        <v>777217</v>
      </c>
      <c r="E26" s="154" t="s">
        <v>128</v>
      </c>
      <c r="F26" s="143">
        <f>SUM(F18:F22)</f>
        <v>1346105</v>
      </c>
      <c r="G26" s="143">
        <f>SUM(G18:G22)</f>
        <v>130565</v>
      </c>
      <c r="H26" s="143">
        <f>SUM(H18:H22)</f>
        <v>1476670</v>
      </c>
    </row>
    <row r="27" spans="1:8" s="52" customFormat="1" ht="12.75">
      <c r="A27" s="34" t="s">
        <v>137</v>
      </c>
      <c r="B27" s="33">
        <f>SUM(B16,B26)</f>
        <v>2471983</v>
      </c>
      <c r="C27" s="33">
        <f>SUM(C16,C26)</f>
        <v>191980</v>
      </c>
      <c r="D27" s="144">
        <f>SUM(D16,D26)</f>
        <v>2663963</v>
      </c>
      <c r="E27" s="133" t="s">
        <v>144</v>
      </c>
      <c r="F27" s="33">
        <f>SUM(F16,F26)</f>
        <v>3195798</v>
      </c>
      <c r="G27" s="33">
        <f>SUM(G16,G26)</f>
        <v>211697</v>
      </c>
      <c r="H27" s="33">
        <f>SUM(H16,H26)</f>
        <v>3407495</v>
      </c>
    </row>
    <row r="28" spans="1:8" ht="12.75">
      <c r="A28" s="34" t="s">
        <v>33</v>
      </c>
      <c r="B28" s="33">
        <f>B27-F27</f>
        <v>-723815</v>
      </c>
      <c r="C28" s="33">
        <f>C27-G27</f>
        <v>-19717</v>
      </c>
      <c r="D28" s="33">
        <f>D27-H27</f>
        <v>-743532</v>
      </c>
      <c r="E28" s="133"/>
      <c r="F28" s="33"/>
      <c r="G28" s="33"/>
      <c r="H28" s="33"/>
    </row>
    <row r="29" spans="1:5" ht="12.75">
      <c r="A29" s="12" t="s">
        <v>661</v>
      </c>
      <c r="B29" s="32">
        <v>9225</v>
      </c>
      <c r="C29" s="71">
        <v>-43304</v>
      </c>
      <c r="D29" s="141">
        <f>SUM(B29:C29)</f>
        <v>-34079</v>
      </c>
      <c r="E29" s="132"/>
    </row>
    <row r="30" spans="1:5" ht="12.75">
      <c r="A30" s="12" t="s">
        <v>572</v>
      </c>
      <c r="B30" s="32">
        <v>-733040</v>
      </c>
      <c r="C30" s="71">
        <v>23587</v>
      </c>
      <c r="D30" s="141">
        <f>SUM(B30:C30)</f>
        <v>-709453</v>
      </c>
      <c r="E30" s="132"/>
    </row>
    <row r="31" spans="1:8" ht="12.75">
      <c r="A31" s="34" t="s">
        <v>369</v>
      </c>
      <c r="B31" s="32"/>
      <c r="C31" s="32"/>
      <c r="D31" s="141">
        <f>SUM(B31:C31)</f>
        <v>0</v>
      </c>
      <c r="E31" s="133" t="s">
        <v>565</v>
      </c>
      <c r="F31" s="33"/>
      <c r="G31" s="33"/>
      <c r="H31" s="33"/>
    </row>
    <row r="32" spans="1:8" ht="12.75">
      <c r="A32" s="31" t="s">
        <v>221</v>
      </c>
      <c r="B32" s="32">
        <v>404067</v>
      </c>
      <c r="C32" s="32">
        <v>71753</v>
      </c>
      <c r="D32" s="141">
        <f>SUM(B32:C32)</f>
        <v>475820</v>
      </c>
      <c r="E32" s="132" t="s">
        <v>152</v>
      </c>
      <c r="F32" s="32"/>
      <c r="G32" s="32"/>
      <c r="H32" s="32"/>
    </row>
    <row r="33" spans="1:8" ht="13.5" customHeight="1">
      <c r="A33" s="31" t="s">
        <v>222</v>
      </c>
      <c r="B33" s="32">
        <v>864817</v>
      </c>
      <c r="C33" s="32"/>
      <c r="D33" s="141">
        <f>SUM(B33:C33)</f>
        <v>864817</v>
      </c>
      <c r="E33" s="132" t="s">
        <v>118</v>
      </c>
      <c r="F33" s="32">
        <v>87000</v>
      </c>
      <c r="G33" s="32">
        <v>-65913</v>
      </c>
      <c r="H33" s="32">
        <f>SUM(F33:G33)</f>
        <v>21087</v>
      </c>
    </row>
    <row r="34" spans="1:8" ht="13.5" customHeight="1">
      <c r="A34" s="31"/>
      <c r="B34" s="32"/>
      <c r="C34" s="32"/>
      <c r="D34" s="141"/>
      <c r="E34" s="132" t="s">
        <v>119</v>
      </c>
      <c r="F34" s="32">
        <v>381167</v>
      </c>
      <c r="G34" s="32">
        <v>72385</v>
      </c>
      <c r="H34" s="32">
        <f>SUM(F34:G34)</f>
        <v>453552</v>
      </c>
    </row>
    <row r="35" spans="1:8" ht="12.75">
      <c r="A35" s="31"/>
      <c r="B35" s="32"/>
      <c r="C35" s="32"/>
      <c r="D35" s="141"/>
      <c r="E35" s="155" t="s">
        <v>153</v>
      </c>
      <c r="F35" s="36">
        <f>SUM(F33:F34)</f>
        <v>468167</v>
      </c>
      <c r="G35" s="36">
        <f>SUM(G33:G34)</f>
        <v>6472</v>
      </c>
      <c r="H35" s="36">
        <f>SUM(H33:H34)</f>
        <v>474639</v>
      </c>
    </row>
    <row r="36" spans="1:8" ht="12.75">
      <c r="A36" s="31"/>
      <c r="B36" s="32"/>
      <c r="C36" s="32"/>
      <c r="D36" s="141"/>
      <c r="E36" s="132" t="s">
        <v>117</v>
      </c>
      <c r="F36" s="32">
        <v>48822</v>
      </c>
      <c r="G36" s="32">
        <v>45564</v>
      </c>
      <c r="H36" s="32">
        <f>SUM(F36:G36)</f>
        <v>94386</v>
      </c>
    </row>
    <row r="37" spans="1:8" ht="12.75">
      <c r="A37" s="34" t="s">
        <v>358</v>
      </c>
      <c r="B37" s="33">
        <f>SUM(B32:B33)</f>
        <v>1268884</v>
      </c>
      <c r="C37" s="33">
        <f>SUM(C32:C33)</f>
        <v>71753</v>
      </c>
      <c r="D37" s="144">
        <f>SUM(D32:D33)</f>
        <v>1340637</v>
      </c>
      <c r="E37" s="133" t="s">
        <v>156</v>
      </c>
      <c r="F37" s="33">
        <f>F35+F36</f>
        <v>516989</v>
      </c>
      <c r="G37" s="33">
        <f>G35+G36</f>
        <v>52036</v>
      </c>
      <c r="H37" s="33">
        <f>H35+H36</f>
        <v>569025</v>
      </c>
    </row>
    <row r="38" spans="1:8" ht="25.5">
      <c r="A38" s="156" t="s">
        <v>99</v>
      </c>
      <c r="B38" s="33">
        <f>B37+B28</f>
        <v>545069</v>
      </c>
      <c r="C38" s="33">
        <v>52036</v>
      </c>
      <c r="D38" s="144">
        <f>D37+D28</f>
        <v>597105</v>
      </c>
      <c r="E38" s="133"/>
      <c r="F38" s="33"/>
      <c r="G38" s="33"/>
      <c r="H38" s="33"/>
    </row>
    <row r="39" spans="1:4" s="52" customFormat="1" ht="12.75">
      <c r="A39" s="31" t="s">
        <v>251</v>
      </c>
      <c r="B39" s="32">
        <f>B33+B30</f>
        <v>131777</v>
      </c>
      <c r="C39" s="32">
        <v>23587</v>
      </c>
      <c r="D39" s="141">
        <f>D33+D30</f>
        <v>155364</v>
      </c>
    </row>
    <row r="40" spans="1:4" s="52" customFormat="1" ht="12.75">
      <c r="A40" s="31" t="s">
        <v>252</v>
      </c>
      <c r="B40" s="32">
        <f>B32+B29</f>
        <v>413292</v>
      </c>
      <c r="C40" s="32">
        <v>28449</v>
      </c>
      <c r="D40" s="141">
        <f>D32+D29</f>
        <v>441741</v>
      </c>
    </row>
    <row r="41" spans="1:8" ht="12.75">
      <c r="A41" s="34" t="s">
        <v>356</v>
      </c>
      <c r="B41" s="32"/>
      <c r="C41" s="32"/>
      <c r="D41" s="141"/>
      <c r="E41" s="133" t="s">
        <v>570</v>
      </c>
      <c r="F41" s="32"/>
      <c r="G41" s="32"/>
      <c r="H41" s="32"/>
    </row>
    <row r="42" spans="1:8" ht="12.75">
      <c r="A42" s="31" t="s">
        <v>355</v>
      </c>
      <c r="B42" s="32">
        <v>9420</v>
      </c>
      <c r="C42" s="32"/>
      <c r="D42" s="141">
        <f>SUM(B42:C42)</f>
        <v>9420</v>
      </c>
      <c r="E42" s="132" t="s">
        <v>154</v>
      </c>
      <c r="F42" s="31">
        <v>37500</v>
      </c>
      <c r="G42" s="31"/>
      <c r="H42" s="31">
        <v>37500</v>
      </c>
    </row>
    <row r="43" spans="1:8" ht="12.75">
      <c r="A43" s="31" t="s">
        <v>370</v>
      </c>
      <c r="B43" s="32"/>
      <c r="C43" s="32"/>
      <c r="D43" s="141"/>
      <c r="E43" s="132" t="s">
        <v>155</v>
      </c>
      <c r="F43" s="31"/>
      <c r="G43" s="31"/>
      <c r="H43" s="31"/>
    </row>
    <row r="44" spans="1:8" ht="12.75">
      <c r="A44" s="34" t="s">
        <v>157</v>
      </c>
      <c r="B44" s="33">
        <f>SUM(B42:B43)</f>
        <v>9420</v>
      </c>
      <c r="C44" s="33">
        <f>SUM(C42:C43)</f>
        <v>0</v>
      </c>
      <c r="D44" s="144">
        <f>SUM(D42:D43)</f>
        <v>9420</v>
      </c>
      <c r="E44" s="133" t="s">
        <v>97</v>
      </c>
      <c r="F44" s="34">
        <f>SUM(F42:F43)</f>
        <v>37500</v>
      </c>
      <c r="G44" s="34">
        <f>SUM(G42:G43)</f>
        <v>0</v>
      </c>
      <c r="H44" s="34">
        <f>SUM(H42:H43)</f>
        <v>37500</v>
      </c>
    </row>
    <row r="45" spans="1:8" ht="12.75">
      <c r="A45" s="34" t="s">
        <v>357</v>
      </c>
      <c r="B45" s="33">
        <f>B27+B37+B44</f>
        <v>3750287</v>
      </c>
      <c r="C45" s="33">
        <f>C27+C37+C44</f>
        <v>263733</v>
      </c>
      <c r="D45" s="144">
        <f>D27+D37+D44</f>
        <v>4014020</v>
      </c>
      <c r="E45" s="133" t="s">
        <v>571</v>
      </c>
      <c r="F45" s="33">
        <f>F27+F44+F37</f>
        <v>3750287</v>
      </c>
      <c r="G45" s="33">
        <f>G27+G44+G37</f>
        <v>263733</v>
      </c>
      <c r="H45" s="33">
        <f>H27+H44+H37</f>
        <v>4014020</v>
      </c>
    </row>
    <row r="46" spans="1:8" ht="12.75">
      <c r="A46" s="52"/>
      <c r="B46" s="70"/>
      <c r="C46" s="70"/>
      <c r="D46" s="70"/>
      <c r="E46" s="52"/>
      <c r="F46" s="70"/>
      <c r="G46" s="70"/>
      <c r="H46" s="70"/>
    </row>
    <row r="47" spans="2:4" ht="12.75">
      <c r="B47" s="71"/>
      <c r="C47" s="71"/>
      <c r="D47" s="71"/>
    </row>
    <row r="48" spans="2:4" ht="12.75">
      <c r="B48" s="71"/>
      <c r="C48" s="71"/>
      <c r="D48" s="71"/>
    </row>
    <row r="49" spans="2:4" ht="12.75">
      <c r="B49" s="71"/>
      <c r="C49" s="71"/>
      <c r="D49" s="71"/>
    </row>
    <row r="50" spans="2:4" ht="12.75">
      <c r="B50" s="71"/>
      <c r="C50" s="71"/>
      <c r="D50" s="71"/>
    </row>
    <row r="51" spans="2:4" ht="12.75">
      <c r="B51" s="71"/>
      <c r="C51" s="71"/>
      <c r="D51" s="71"/>
    </row>
    <row r="52" spans="2:4" ht="12.75">
      <c r="B52" s="71"/>
      <c r="C52" s="71"/>
      <c r="D52" s="71"/>
    </row>
    <row r="53" spans="2:4" ht="12.75">
      <c r="B53" s="71"/>
      <c r="C53" s="71"/>
      <c r="D53" s="71"/>
    </row>
    <row r="54" spans="2:4" ht="12.75">
      <c r="B54" s="71"/>
      <c r="C54" s="71"/>
      <c r="D54" s="71"/>
    </row>
    <row r="55" spans="2:4" ht="12.75">
      <c r="B55" s="71"/>
      <c r="C55" s="71"/>
      <c r="D55" s="71"/>
    </row>
    <row r="56" spans="2:4" ht="12.75">
      <c r="B56" s="71"/>
      <c r="C56" s="71"/>
      <c r="D56" s="71"/>
    </row>
    <row r="57" spans="2:4" ht="12.75">
      <c r="B57" s="71"/>
      <c r="C57" s="71"/>
      <c r="D57" s="71"/>
    </row>
    <row r="58" spans="2:4" ht="12.75">
      <c r="B58" s="71"/>
      <c r="C58" s="71"/>
      <c r="D58" s="71"/>
    </row>
    <row r="59" spans="2:4" ht="12.75">
      <c r="B59" s="71"/>
      <c r="C59" s="71"/>
      <c r="D59" s="71"/>
    </row>
    <row r="60" spans="2:4" ht="12.75">
      <c r="B60" s="71"/>
      <c r="C60" s="71"/>
      <c r="D60" s="71"/>
    </row>
    <row r="61" spans="2:4" ht="12.75">
      <c r="B61" s="71"/>
      <c r="C61" s="71"/>
      <c r="D61" s="71"/>
    </row>
    <row r="62" spans="2:4" ht="12.75">
      <c r="B62" s="71"/>
      <c r="C62" s="71"/>
      <c r="D62" s="71"/>
    </row>
    <row r="63" spans="2:4" ht="12.75">
      <c r="B63" s="71"/>
      <c r="C63" s="71"/>
      <c r="D63" s="71"/>
    </row>
    <row r="64" spans="2:4" ht="12.75">
      <c r="B64" s="71"/>
      <c r="C64" s="71"/>
      <c r="D64" s="71"/>
    </row>
    <row r="65" spans="2:4" ht="12.75">
      <c r="B65" s="71"/>
      <c r="C65" s="71"/>
      <c r="D65" s="71"/>
    </row>
    <row r="66" spans="2:4" ht="12.75">
      <c r="B66" s="71"/>
      <c r="C66" s="71"/>
      <c r="D66" s="71"/>
    </row>
    <row r="67" spans="2:4" ht="12.75">
      <c r="B67" s="71"/>
      <c r="C67" s="71"/>
      <c r="D67" s="71"/>
    </row>
    <row r="68" spans="2:4" ht="12.75">
      <c r="B68" s="71"/>
      <c r="C68" s="71"/>
      <c r="D68" s="71"/>
    </row>
    <row r="69" spans="2:4" ht="12.75">
      <c r="B69" s="71"/>
      <c r="C69" s="71"/>
      <c r="D69" s="71"/>
    </row>
    <row r="70" spans="2:4" ht="12.75">
      <c r="B70" s="71"/>
      <c r="C70" s="71"/>
      <c r="D70" s="71"/>
    </row>
  </sheetData>
  <mergeCells count="5">
    <mergeCell ref="A5:H5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U75"/>
  <sheetViews>
    <sheetView workbookViewId="0" topLeftCell="A1">
      <selection activeCell="B10" sqref="B10"/>
    </sheetView>
  </sheetViews>
  <sheetFormatPr defaultColWidth="9.140625" defaultRowHeight="12.75"/>
  <cols>
    <col min="1" max="1" width="25.00390625" style="7" customWidth="1"/>
    <col min="2" max="2" width="6.421875" style="1" customWidth="1"/>
    <col min="3" max="3" width="6.00390625" style="1" customWidth="1"/>
    <col min="4" max="4" width="7.140625" style="1" customWidth="1"/>
    <col min="5" max="5" width="6.57421875" style="1" customWidth="1"/>
    <col min="6" max="6" width="6.28125" style="1" customWidth="1"/>
    <col min="7" max="7" width="6.57421875" style="1" customWidth="1"/>
    <col min="8" max="8" width="7.140625" style="1" customWidth="1"/>
    <col min="9" max="9" width="6.00390625" style="1" customWidth="1"/>
    <col min="10" max="10" width="6.8515625" style="1" customWidth="1"/>
    <col min="11" max="11" width="7.57421875" style="1" customWidth="1"/>
    <col min="12" max="12" width="6.28125" style="1" customWidth="1"/>
    <col min="13" max="13" width="7.28125" style="1" customWidth="1"/>
    <col min="14" max="14" width="6.8515625" style="1" customWidth="1"/>
    <col min="15" max="15" width="5.140625" style="1" customWidth="1"/>
    <col min="16" max="16" width="8.00390625" style="1" customWidth="1"/>
    <col min="17" max="18" width="7.57421875" style="1" customWidth="1"/>
    <col min="19" max="19" width="6.8515625" style="1" customWidth="1"/>
    <col min="20" max="20" width="7.57421875" style="1" customWidth="1"/>
    <col min="21" max="16384" width="9.140625" style="1" customWidth="1"/>
  </cols>
  <sheetData>
    <row r="1" spans="13:20" ht="15.75">
      <c r="M1" s="299" t="s">
        <v>470</v>
      </c>
      <c r="N1" s="299"/>
      <c r="O1" s="299"/>
      <c r="P1" s="299"/>
      <c r="Q1" s="299"/>
      <c r="R1" s="299"/>
      <c r="S1" s="299"/>
      <c r="T1" s="299"/>
    </row>
    <row r="2" spans="1:20" ht="15.75">
      <c r="A2" s="298" t="s">
        <v>324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5.75">
      <c r="A3" s="298" t="s">
        <v>420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15.75">
      <c r="A4" s="298" t="s">
        <v>195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spans="1:20" ht="15.75">
      <c r="A5" s="298" t="s">
        <v>325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3"/>
      <c r="T6" s="3"/>
    </row>
    <row r="7" spans="1:21" s="12" customFormat="1" ht="24.75" customHeight="1">
      <c r="A7" s="323" t="s">
        <v>326</v>
      </c>
      <c r="B7" s="275" t="s">
        <v>471</v>
      </c>
      <c r="C7" s="276"/>
      <c r="D7" s="277"/>
      <c r="E7" s="275" t="s">
        <v>65</v>
      </c>
      <c r="F7" s="276"/>
      <c r="G7" s="277"/>
      <c r="H7" s="275" t="s">
        <v>70</v>
      </c>
      <c r="I7" s="276"/>
      <c r="J7" s="276"/>
      <c r="K7" s="275" t="s">
        <v>655</v>
      </c>
      <c r="L7" s="276"/>
      <c r="M7" s="277"/>
      <c r="N7" s="276" t="s">
        <v>71</v>
      </c>
      <c r="O7" s="276"/>
      <c r="P7" s="277"/>
      <c r="Q7" s="323" t="s">
        <v>458</v>
      </c>
      <c r="R7" s="275" t="s">
        <v>433</v>
      </c>
      <c r="S7" s="276"/>
      <c r="T7" s="277"/>
      <c r="U7" s="31"/>
    </row>
    <row r="8" spans="1:21" s="12" customFormat="1" ht="31.5" customHeight="1">
      <c r="A8" s="324"/>
      <c r="B8" s="87" t="s">
        <v>580</v>
      </c>
      <c r="C8" s="164" t="s">
        <v>269</v>
      </c>
      <c r="D8" s="87" t="s">
        <v>632</v>
      </c>
      <c r="E8" s="87" t="s">
        <v>580</v>
      </c>
      <c r="F8" s="164" t="s">
        <v>269</v>
      </c>
      <c r="G8" s="87" t="s">
        <v>658</v>
      </c>
      <c r="H8" s="87" t="s">
        <v>580</v>
      </c>
      <c r="I8" s="195" t="s">
        <v>269</v>
      </c>
      <c r="J8" s="87" t="s">
        <v>658</v>
      </c>
      <c r="K8" s="87" t="s">
        <v>580</v>
      </c>
      <c r="L8" s="87" t="s">
        <v>269</v>
      </c>
      <c r="M8" s="87" t="s">
        <v>617</v>
      </c>
      <c r="N8" s="87" t="s">
        <v>580</v>
      </c>
      <c r="O8" s="164" t="s">
        <v>659</v>
      </c>
      <c r="P8" s="87" t="s">
        <v>617</v>
      </c>
      <c r="Q8" s="324"/>
      <c r="R8" s="87" t="s">
        <v>656</v>
      </c>
      <c r="S8" s="87" t="s">
        <v>269</v>
      </c>
      <c r="T8" s="87" t="s">
        <v>657</v>
      </c>
      <c r="U8" s="31"/>
    </row>
    <row r="9" spans="1:20" s="12" customFormat="1" ht="12.75">
      <c r="A9" s="214" t="s">
        <v>497</v>
      </c>
      <c r="B9" s="218"/>
      <c r="C9" s="218"/>
      <c r="D9" s="219">
        <f>B9+C9</f>
        <v>0</v>
      </c>
      <c r="E9" s="220"/>
      <c r="F9" s="218"/>
      <c r="G9" s="219">
        <f>E9+F9</f>
        <v>0</v>
      </c>
      <c r="H9" s="221">
        <v>6250</v>
      </c>
      <c r="I9" s="220"/>
      <c r="J9" s="219">
        <f>H9+I9</f>
        <v>6250</v>
      </c>
      <c r="K9" s="219"/>
      <c r="L9" s="219"/>
      <c r="M9" s="219">
        <f>K9+L9</f>
        <v>0</v>
      </c>
      <c r="N9" s="222"/>
      <c r="O9" s="222"/>
      <c r="P9" s="221">
        <f>SUM(N9:O9)</f>
        <v>0</v>
      </c>
      <c r="Q9" s="220"/>
      <c r="R9" s="219">
        <f>B9+E9+H9+K9+N9</f>
        <v>6250</v>
      </c>
      <c r="S9" s="219">
        <f>C9+F9+I9+L9+O9</f>
        <v>0</v>
      </c>
      <c r="T9" s="223">
        <f>SUM(R9:S9)</f>
        <v>6250</v>
      </c>
    </row>
    <row r="10" spans="1:20" s="12" customFormat="1" ht="12.75">
      <c r="A10" s="214" t="s">
        <v>498</v>
      </c>
      <c r="B10" s="224"/>
      <c r="C10" s="224"/>
      <c r="D10" s="219">
        <f aca="true" t="shared" si="0" ref="D10:D38">B10+C10</f>
        <v>0</v>
      </c>
      <c r="E10" s="225"/>
      <c r="F10" s="224"/>
      <c r="G10" s="219">
        <f aca="true" t="shared" si="1" ref="G10:G38">E10+F10</f>
        <v>0</v>
      </c>
      <c r="H10" s="219">
        <v>1575</v>
      </c>
      <c r="I10" s="225"/>
      <c r="J10" s="219">
        <f aca="true" t="shared" si="2" ref="J10:J38">H10+I10</f>
        <v>1575</v>
      </c>
      <c r="K10" s="219"/>
      <c r="L10" s="219"/>
      <c r="M10" s="219">
        <f aca="true" t="shared" si="3" ref="M10:M38">K10+L10</f>
        <v>0</v>
      </c>
      <c r="N10" s="225"/>
      <c r="O10" s="225"/>
      <c r="P10" s="219">
        <f aca="true" t="shared" si="4" ref="P10:P73">SUM(N10:O10)</f>
        <v>0</v>
      </c>
      <c r="Q10" s="225"/>
      <c r="R10" s="219">
        <f aca="true" t="shared" si="5" ref="R10:R38">B10+E10+H10+K10+N10</f>
        <v>1575</v>
      </c>
      <c r="S10" s="219">
        <f aca="true" t="shared" si="6" ref="S10:S38">C10+F10+I10+L10+O10</f>
        <v>0</v>
      </c>
      <c r="T10" s="223">
        <f aca="true" t="shared" si="7" ref="T10:T73">SUM(R10:S10)</f>
        <v>1575</v>
      </c>
    </row>
    <row r="11" spans="1:20" s="12" customFormat="1" ht="15" customHeight="1">
      <c r="A11" s="215" t="s">
        <v>499</v>
      </c>
      <c r="B11" s="226"/>
      <c r="C11" s="226"/>
      <c r="D11" s="219">
        <f t="shared" si="0"/>
        <v>0</v>
      </c>
      <c r="E11" s="227"/>
      <c r="F11" s="226"/>
      <c r="G11" s="219">
        <f t="shared" si="1"/>
        <v>0</v>
      </c>
      <c r="H11" s="226">
        <v>53</v>
      </c>
      <c r="I11" s="227"/>
      <c r="J11" s="219">
        <f t="shared" si="2"/>
        <v>53</v>
      </c>
      <c r="K11" s="219"/>
      <c r="L11" s="219"/>
      <c r="M11" s="219">
        <f t="shared" si="3"/>
        <v>0</v>
      </c>
      <c r="N11" s="227"/>
      <c r="O11" s="227"/>
      <c r="P11" s="219">
        <f t="shared" si="4"/>
        <v>0</v>
      </c>
      <c r="Q11" s="227"/>
      <c r="R11" s="219">
        <f t="shared" si="5"/>
        <v>53</v>
      </c>
      <c r="S11" s="219">
        <f t="shared" si="6"/>
        <v>0</v>
      </c>
      <c r="T11" s="223">
        <f t="shared" si="7"/>
        <v>53</v>
      </c>
    </row>
    <row r="12" spans="1:20" s="12" customFormat="1" ht="15" customHeight="1">
      <c r="A12" s="215" t="s">
        <v>500</v>
      </c>
      <c r="B12" s="226"/>
      <c r="C12" s="226"/>
      <c r="D12" s="219">
        <f t="shared" si="0"/>
        <v>0</v>
      </c>
      <c r="E12" s="227"/>
      <c r="F12" s="226"/>
      <c r="G12" s="219">
        <f t="shared" si="1"/>
        <v>0</v>
      </c>
      <c r="H12" s="226">
        <v>4121</v>
      </c>
      <c r="I12" s="227"/>
      <c r="J12" s="219">
        <f t="shared" si="2"/>
        <v>4121</v>
      </c>
      <c r="K12" s="219"/>
      <c r="L12" s="219"/>
      <c r="M12" s="219">
        <f t="shared" si="3"/>
        <v>0</v>
      </c>
      <c r="N12" s="227"/>
      <c r="O12" s="227"/>
      <c r="P12" s="219">
        <f t="shared" si="4"/>
        <v>0</v>
      </c>
      <c r="Q12" s="227"/>
      <c r="R12" s="219">
        <f t="shared" si="5"/>
        <v>4121</v>
      </c>
      <c r="S12" s="219">
        <f t="shared" si="6"/>
        <v>0</v>
      </c>
      <c r="T12" s="223">
        <f t="shared" si="7"/>
        <v>4121</v>
      </c>
    </row>
    <row r="13" spans="1:20" s="12" customFormat="1" ht="15" customHeight="1">
      <c r="A13" s="215" t="s">
        <v>145</v>
      </c>
      <c r="B13" s="226"/>
      <c r="C13" s="226"/>
      <c r="D13" s="219">
        <f t="shared" si="0"/>
        <v>0</v>
      </c>
      <c r="E13" s="227"/>
      <c r="F13" s="226"/>
      <c r="G13" s="219">
        <f t="shared" si="1"/>
        <v>0</v>
      </c>
      <c r="H13" s="226">
        <v>16438</v>
      </c>
      <c r="I13" s="227"/>
      <c r="J13" s="219">
        <f t="shared" si="2"/>
        <v>16438</v>
      </c>
      <c r="K13" s="219"/>
      <c r="L13" s="219"/>
      <c r="M13" s="219">
        <f t="shared" si="3"/>
        <v>0</v>
      </c>
      <c r="N13" s="227"/>
      <c r="O13" s="227"/>
      <c r="P13" s="219">
        <f t="shared" si="4"/>
        <v>0</v>
      </c>
      <c r="Q13" s="227"/>
      <c r="R13" s="219">
        <f t="shared" si="5"/>
        <v>16438</v>
      </c>
      <c r="S13" s="219">
        <f t="shared" si="6"/>
        <v>0</v>
      </c>
      <c r="T13" s="223">
        <f t="shared" si="7"/>
        <v>16438</v>
      </c>
    </row>
    <row r="14" spans="1:20" s="12" customFormat="1" ht="12.75">
      <c r="A14" s="214" t="s">
        <v>501</v>
      </c>
      <c r="B14" s="224"/>
      <c r="C14" s="224"/>
      <c r="D14" s="219">
        <f t="shared" si="0"/>
        <v>0</v>
      </c>
      <c r="E14" s="225"/>
      <c r="F14" s="224"/>
      <c r="G14" s="219">
        <f t="shared" si="1"/>
        <v>0</v>
      </c>
      <c r="H14" s="219">
        <v>400</v>
      </c>
      <c r="I14" s="225"/>
      <c r="J14" s="219">
        <f t="shared" si="2"/>
        <v>400</v>
      </c>
      <c r="K14" s="219"/>
      <c r="L14" s="219"/>
      <c r="M14" s="219">
        <f t="shared" si="3"/>
        <v>0</v>
      </c>
      <c r="N14" s="225"/>
      <c r="O14" s="225"/>
      <c r="P14" s="219">
        <f t="shared" si="4"/>
        <v>0</v>
      </c>
      <c r="Q14" s="225"/>
      <c r="R14" s="219">
        <f t="shared" si="5"/>
        <v>400</v>
      </c>
      <c r="S14" s="219">
        <f t="shared" si="6"/>
        <v>0</v>
      </c>
      <c r="T14" s="223">
        <f t="shared" si="7"/>
        <v>400</v>
      </c>
    </row>
    <row r="15" spans="1:20" s="12" customFormat="1" ht="15" customHeight="1">
      <c r="A15" s="215" t="s">
        <v>502</v>
      </c>
      <c r="B15" s="226">
        <v>400</v>
      </c>
      <c r="C15" s="226"/>
      <c r="D15" s="219">
        <f t="shared" si="0"/>
        <v>400</v>
      </c>
      <c r="E15" s="226">
        <v>108</v>
      </c>
      <c r="F15" s="226"/>
      <c r="G15" s="219">
        <f t="shared" si="1"/>
        <v>108</v>
      </c>
      <c r="H15" s="226">
        <v>7754</v>
      </c>
      <c r="I15" s="226"/>
      <c r="J15" s="219">
        <f t="shared" si="2"/>
        <v>7754</v>
      </c>
      <c r="K15" s="219"/>
      <c r="L15" s="219"/>
      <c r="M15" s="219">
        <f t="shared" si="3"/>
        <v>0</v>
      </c>
      <c r="N15" s="227"/>
      <c r="O15" s="227"/>
      <c r="P15" s="219">
        <f t="shared" si="4"/>
        <v>0</v>
      </c>
      <c r="Q15" s="227"/>
      <c r="R15" s="219">
        <f t="shared" si="5"/>
        <v>8262</v>
      </c>
      <c r="S15" s="219">
        <f t="shared" si="6"/>
        <v>0</v>
      </c>
      <c r="T15" s="223">
        <f t="shared" si="7"/>
        <v>8262</v>
      </c>
    </row>
    <row r="16" spans="1:20" s="12" customFormat="1" ht="15" customHeight="1">
      <c r="A16" s="215" t="s">
        <v>503</v>
      </c>
      <c r="B16" s="226"/>
      <c r="C16" s="226"/>
      <c r="D16" s="219">
        <f t="shared" si="0"/>
        <v>0</v>
      </c>
      <c r="E16" s="227"/>
      <c r="F16" s="226"/>
      <c r="G16" s="219">
        <f t="shared" si="1"/>
        <v>0</v>
      </c>
      <c r="H16" s="226">
        <v>1140</v>
      </c>
      <c r="I16" s="227"/>
      <c r="J16" s="219">
        <f t="shared" si="2"/>
        <v>1140</v>
      </c>
      <c r="K16" s="219"/>
      <c r="L16" s="219"/>
      <c r="M16" s="219">
        <f t="shared" si="3"/>
        <v>0</v>
      </c>
      <c r="N16" s="227"/>
      <c r="O16" s="227"/>
      <c r="P16" s="219">
        <f t="shared" si="4"/>
        <v>0</v>
      </c>
      <c r="Q16" s="227"/>
      <c r="R16" s="219">
        <f t="shared" si="5"/>
        <v>1140</v>
      </c>
      <c r="S16" s="219">
        <f t="shared" si="6"/>
        <v>0</v>
      </c>
      <c r="T16" s="223">
        <f t="shared" si="7"/>
        <v>1140</v>
      </c>
    </row>
    <row r="17" spans="1:20" s="12" customFormat="1" ht="15" customHeight="1">
      <c r="A17" s="215" t="s">
        <v>504</v>
      </c>
      <c r="B17" s="226"/>
      <c r="C17" s="226"/>
      <c r="D17" s="219">
        <f t="shared" si="0"/>
        <v>0</v>
      </c>
      <c r="E17" s="227"/>
      <c r="F17" s="226"/>
      <c r="G17" s="219">
        <f t="shared" si="1"/>
        <v>0</v>
      </c>
      <c r="H17" s="226">
        <v>4000</v>
      </c>
      <c r="I17" s="227"/>
      <c r="J17" s="219">
        <f t="shared" si="2"/>
        <v>4000</v>
      </c>
      <c r="K17" s="219"/>
      <c r="L17" s="219"/>
      <c r="M17" s="219">
        <f t="shared" si="3"/>
        <v>0</v>
      </c>
      <c r="N17" s="227"/>
      <c r="O17" s="227"/>
      <c r="P17" s="219">
        <f t="shared" si="4"/>
        <v>0</v>
      </c>
      <c r="Q17" s="227"/>
      <c r="R17" s="219">
        <f t="shared" si="5"/>
        <v>4000</v>
      </c>
      <c r="S17" s="219">
        <f t="shared" si="6"/>
        <v>0</v>
      </c>
      <c r="T17" s="223">
        <f t="shared" si="7"/>
        <v>4000</v>
      </c>
    </row>
    <row r="18" spans="1:20" s="12" customFormat="1" ht="15" customHeight="1">
      <c r="A18" s="215" t="s">
        <v>505</v>
      </c>
      <c r="B18" s="226"/>
      <c r="C18" s="226"/>
      <c r="D18" s="219">
        <f t="shared" si="0"/>
        <v>0</v>
      </c>
      <c r="E18" s="227"/>
      <c r="F18" s="226"/>
      <c r="G18" s="219">
        <f t="shared" si="1"/>
        <v>0</v>
      </c>
      <c r="H18" s="226">
        <v>17705</v>
      </c>
      <c r="I18" s="227"/>
      <c r="J18" s="219">
        <f t="shared" si="2"/>
        <v>17705</v>
      </c>
      <c r="K18" s="219"/>
      <c r="L18" s="219"/>
      <c r="M18" s="219">
        <f t="shared" si="3"/>
        <v>0</v>
      </c>
      <c r="N18" s="227"/>
      <c r="O18" s="227"/>
      <c r="P18" s="219">
        <f t="shared" si="4"/>
        <v>0</v>
      </c>
      <c r="Q18" s="227"/>
      <c r="R18" s="219">
        <f t="shared" si="5"/>
        <v>17705</v>
      </c>
      <c r="S18" s="219">
        <f t="shared" si="6"/>
        <v>0</v>
      </c>
      <c r="T18" s="223">
        <f t="shared" si="7"/>
        <v>17705</v>
      </c>
    </row>
    <row r="19" spans="1:20" s="12" customFormat="1" ht="15" customHeight="1">
      <c r="A19" s="215" t="s">
        <v>506</v>
      </c>
      <c r="B19" s="226"/>
      <c r="C19" s="226"/>
      <c r="D19" s="219">
        <f t="shared" si="0"/>
        <v>0</v>
      </c>
      <c r="E19" s="226"/>
      <c r="F19" s="226"/>
      <c r="G19" s="219">
        <f t="shared" si="1"/>
        <v>0</v>
      </c>
      <c r="H19" s="226">
        <v>3300</v>
      </c>
      <c r="I19" s="226"/>
      <c r="J19" s="219">
        <f t="shared" si="2"/>
        <v>3300</v>
      </c>
      <c r="K19" s="219"/>
      <c r="L19" s="219"/>
      <c r="M19" s="219">
        <f t="shared" si="3"/>
        <v>0</v>
      </c>
      <c r="N19" s="227"/>
      <c r="O19" s="227"/>
      <c r="P19" s="219">
        <f t="shared" si="4"/>
        <v>0</v>
      </c>
      <c r="Q19" s="227"/>
      <c r="R19" s="219">
        <f t="shared" si="5"/>
        <v>3300</v>
      </c>
      <c r="S19" s="219">
        <f t="shared" si="6"/>
        <v>0</v>
      </c>
      <c r="T19" s="223">
        <f t="shared" si="7"/>
        <v>3300</v>
      </c>
    </row>
    <row r="20" spans="1:20" s="12" customFormat="1" ht="15" customHeight="1">
      <c r="A20" s="215" t="s">
        <v>507</v>
      </c>
      <c r="B20" s="226">
        <v>129</v>
      </c>
      <c r="C20" s="226"/>
      <c r="D20" s="219">
        <f t="shared" si="0"/>
        <v>129</v>
      </c>
      <c r="E20" s="226">
        <v>33</v>
      </c>
      <c r="F20" s="226"/>
      <c r="G20" s="219">
        <f t="shared" si="1"/>
        <v>33</v>
      </c>
      <c r="H20" s="226"/>
      <c r="I20" s="226"/>
      <c r="J20" s="219">
        <f t="shared" si="2"/>
        <v>0</v>
      </c>
      <c r="K20" s="219"/>
      <c r="L20" s="219"/>
      <c r="M20" s="219">
        <f t="shared" si="3"/>
        <v>0</v>
      </c>
      <c r="N20" s="227"/>
      <c r="O20" s="227"/>
      <c r="P20" s="219">
        <f t="shared" si="4"/>
        <v>0</v>
      </c>
      <c r="Q20" s="227"/>
      <c r="R20" s="219">
        <f t="shared" si="5"/>
        <v>162</v>
      </c>
      <c r="S20" s="219">
        <f t="shared" si="6"/>
        <v>0</v>
      </c>
      <c r="T20" s="223">
        <f t="shared" si="7"/>
        <v>162</v>
      </c>
    </row>
    <row r="21" spans="1:20" s="12" customFormat="1" ht="15" customHeight="1">
      <c r="A21" s="215" t="s">
        <v>508</v>
      </c>
      <c r="B21" s="226">
        <v>6365</v>
      </c>
      <c r="C21" s="226"/>
      <c r="D21" s="219">
        <f t="shared" si="0"/>
        <v>6365</v>
      </c>
      <c r="E21" s="226">
        <v>1425</v>
      </c>
      <c r="F21" s="226"/>
      <c r="G21" s="219">
        <f t="shared" si="1"/>
        <v>1425</v>
      </c>
      <c r="H21" s="226">
        <v>28206</v>
      </c>
      <c r="I21" s="226"/>
      <c r="J21" s="219">
        <f t="shared" si="2"/>
        <v>28206</v>
      </c>
      <c r="K21" s="219"/>
      <c r="L21" s="219"/>
      <c r="M21" s="219">
        <f t="shared" si="3"/>
        <v>0</v>
      </c>
      <c r="N21" s="227"/>
      <c r="O21" s="227"/>
      <c r="P21" s="219">
        <f t="shared" si="4"/>
        <v>0</v>
      </c>
      <c r="Q21" s="227"/>
      <c r="R21" s="219">
        <f t="shared" si="5"/>
        <v>35996</v>
      </c>
      <c r="S21" s="219">
        <f t="shared" si="6"/>
        <v>0</v>
      </c>
      <c r="T21" s="223">
        <f t="shared" si="7"/>
        <v>35996</v>
      </c>
    </row>
    <row r="22" spans="1:20" ht="15.75">
      <c r="A22" s="208" t="s">
        <v>509</v>
      </c>
      <c r="B22" s="213">
        <v>41470</v>
      </c>
      <c r="C22" s="213">
        <v>3131</v>
      </c>
      <c r="D22" s="219">
        <f t="shared" si="0"/>
        <v>44601</v>
      </c>
      <c r="E22" s="213">
        <v>11024</v>
      </c>
      <c r="F22" s="213">
        <v>845</v>
      </c>
      <c r="G22" s="219">
        <f t="shared" si="1"/>
        <v>11869</v>
      </c>
      <c r="H22" s="213">
        <v>264</v>
      </c>
      <c r="I22" s="213"/>
      <c r="J22" s="219">
        <f t="shared" si="2"/>
        <v>264</v>
      </c>
      <c r="K22" s="219"/>
      <c r="L22" s="219"/>
      <c r="M22" s="219">
        <f t="shared" si="3"/>
        <v>0</v>
      </c>
      <c r="N22" s="213"/>
      <c r="O22" s="213"/>
      <c r="P22" s="219">
        <f t="shared" si="4"/>
        <v>0</v>
      </c>
      <c r="Q22" s="213"/>
      <c r="R22" s="219">
        <f t="shared" si="5"/>
        <v>52758</v>
      </c>
      <c r="S22" s="219">
        <f t="shared" si="6"/>
        <v>3976</v>
      </c>
      <c r="T22" s="223">
        <f t="shared" si="7"/>
        <v>56734</v>
      </c>
    </row>
    <row r="23" spans="1:20" s="12" customFormat="1" ht="15" customHeight="1">
      <c r="A23" s="215" t="s">
        <v>510</v>
      </c>
      <c r="B23" s="226">
        <v>500</v>
      </c>
      <c r="C23" s="226">
        <v>-22</v>
      </c>
      <c r="D23" s="219">
        <f t="shared" si="0"/>
        <v>478</v>
      </c>
      <c r="E23" s="226">
        <v>135</v>
      </c>
      <c r="F23" s="226">
        <v>-10</v>
      </c>
      <c r="G23" s="219">
        <f t="shared" si="1"/>
        <v>125</v>
      </c>
      <c r="H23" s="226">
        <v>665</v>
      </c>
      <c r="I23" s="226">
        <v>-80</v>
      </c>
      <c r="J23" s="219">
        <f t="shared" si="2"/>
        <v>585</v>
      </c>
      <c r="K23" s="219"/>
      <c r="L23" s="219"/>
      <c r="M23" s="219">
        <f t="shared" si="3"/>
        <v>0</v>
      </c>
      <c r="N23" s="227"/>
      <c r="O23" s="227"/>
      <c r="P23" s="219">
        <f t="shared" si="4"/>
        <v>0</v>
      </c>
      <c r="Q23" s="227"/>
      <c r="R23" s="219">
        <f t="shared" si="5"/>
        <v>1300</v>
      </c>
      <c r="S23" s="219">
        <f t="shared" si="6"/>
        <v>-112</v>
      </c>
      <c r="T23" s="223">
        <f t="shared" si="7"/>
        <v>1188</v>
      </c>
    </row>
    <row r="24" spans="1:20" s="12" customFormat="1" ht="15" customHeight="1">
      <c r="A24" s="215" t="s">
        <v>511</v>
      </c>
      <c r="B24" s="226">
        <v>500</v>
      </c>
      <c r="C24" s="226"/>
      <c r="D24" s="219">
        <f t="shared" si="0"/>
        <v>500</v>
      </c>
      <c r="E24" s="226">
        <v>135</v>
      </c>
      <c r="F24" s="226"/>
      <c r="G24" s="219">
        <f t="shared" si="1"/>
        <v>135</v>
      </c>
      <c r="H24" s="226">
        <v>665</v>
      </c>
      <c r="I24" s="226"/>
      <c r="J24" s="219">
        <f t="shared" si="2"/>
        <v>665</v>
      </c>
      <c r="K24" s="219"/>
      <c r="L24" s="219"/>
      <c r="M24" s="219">
        <f t="shared" si="3"/>
        <v>0</v>
      </c>
      <c r="N24" s="227"/>
      <c r="O24" s="227"/>
      <c r="P24" s="219">
        <f t="shared" si="4"/>
        <v>0</v>
      </c>
      <c r="Q24" s="227"/>
      <c r="R24" s="219">
        <f t="shared" si="5"/>
        <v>1300</v>
      </c>
      <c r="S24" s="219">
        <f t="shared" si="6"/>
        <v>0</v>
      </c>
      <c r="T24" s="223">
        <f t="shared" si="7"/>
        <v>1300</v>
      </c>
    </row>
    <row r="25" spans="1:20" s="12" customFormat="1" ht="15" customHeight="1">
      <c r="A25" s="215" t="s">
        <v>653</v>
      </c>
      <c r="B25" s="226"/>
      <c r="C25" s="226"/>
      <c r="D25" s="219"/>
      <c r="E25" s="226"/>
      <c r="F25" s="226"/>
      <c r="G25" s="219">
        <f t="shared" si="1"/>
        <v>0</v>
      </c>
      <c r="H25" s="226"/>
      <c r="I25" s="226">
        <v>193</v>
      </c>
      <c r="J25" s="219">
        <f t="shared" si="2"/>
        <v>193</v>
      </c>
      <c r="K25" s="219"/>
      <c r="L25" s="219"/>
      <c r="M25" s="219">
        <f t="shared" si="3"/>
        <v>0</v>
      </c>
      <c r="N25" s="227"/>
      <c r="O25" s="227"/>
      <c r="P25" s="219">
        <f t="shared" si="4"/>
        <v>0</v>
      </c>
      <c r="Q25" s="227"/>
      <c r="R25" s="219">
        <f t="shared" si="5"/>
        <v>0</v>
      </c>
      <c r="S25" s="219">
        <f t="shared" si="6"/>
        <v>193</v>
      </c>
      <c r="T25" s="223">
        <f t="shared" si="7"/>
        <v>193</v>
      </c>
    </row>
    <row r="26" spans="1:20" s="18" customFormat="1" ht="12">
      <c r="A26" s="208" t="s">
        <v>512</v>
      </c>
      <c r="B26" s="213"/>
      <c r="C26" s="213"/>
      <c r="D26" s="219"/>
      <c r="E26" s="213"/>
      <c r="F26" s="213"/>
      <c r="G26" s="219"/>
      <c r="H26" s="213"/>
      <c r="I26" s="213"/>
      <c r="J26" s="219"/>
      <c r="K26" s="219"/>
      <c r="L26" s="219"/>
      <c r="M26" s="219">
        <f t="shared" si="3"/>
        <v>0</v>
      </c>
      <c r="N26" s="213"/>
      <c r="O26" s="213"/>
      <c r="P26" s="219">
        <f t="shared" si="4"/>
        <v>0</v>
      </c>
      <c r="Q26" s="213"/>
      <c r="R26" s="219">
        <f t="shared" si="5"/>
        <v>0</v>
      </c>
      <c r="S26" s="219">
        <f t="shared" si="6"/>
        <v>0</v>
      </c>
      <c r="T26" s="223">
        <f t="shared" si="7"/>
        <v>0</v>
      </c>
    </row>
    <row r="27" spans="1:20" s="12" customFormat="1" ht="15" customHeight="1">
      <c r="A27" s="215" t="s">
        <v>513</v>
      </c>
      <c r="B27" s="226">
        <v>19161</v>
      </c>
      <c r="C27" s="226"/>
      <c r="D27" s="219">
        <f t="shared" si="0"/>
        <v>19161</v>
      </c>
      <c r="E27" s="226">
        <v>4586</v>
      </c>
      <c r="F27" s="226"/>
      <c r="G27" s="219">
        <f t="shared" si="1"/>
        <v>4586</v>
      </c>
      <c r="H27" s="226">
        <v>947</v>
      </c>
      <c r="I27" s="226"/>
      <c r="J27" s="219">
        <f t="shared" si="2"/>
        <v>947</v>
      </c>
      <c r="K27" s="219"/>
      <c r="L27" s="219"/>
      <c r="M27" s="219">
        <f t="shared" si="3"/>
        <v>0</v>
      </c>
      <c r="N27" s="227"/>
      <c r="O27" s="227"/>
      <c r="P27" s="219">
        <f t="shared" si="4"/>
        <v>0</v>
      </c>
      <c r="Q27" s="227"/>
      <c r="R27" s="219">
        <f t="shared" si="5"/>
        <v>24694</v>
      </c>
      <c r="S27" s="219">
        <f t="shared" si="6"/>
        <v>0</v>
      </c>
      <c r="T27" s="223">
        <f t="shared" si="7"/>
        <v>24694</v>
      </c>
    </row>
    <row r="28" spans="1:20" s="12" customFormat="1" ht="15" customHeight="1">
      <c r="A28" s="215" t="s">
        <v>514</v>
      </c>
      <c r="B28" s="226">
        <v>2339</v>
      </c>
      <c r="C28" s="226"/>
      <c r="D28" s="219">
        <f t="shared" si="0"/>
        <v>2339</v>
      </c>
      <c r="E28" s="226">
        <v>521</v>
      </c>
      <c r="F28" s="226"/>
      <c r="G28" s="219">
        <f t="shared" si="1"/>
        <v>521</v>
      </c>
      <c r="H28" s="226">
        <v>292</v>
      </c>
      <c r="I28" s="226"/>
      <c r="J28" s="219">
        <f t="shared" si="2"/>
        <v>292</v>
      </c>
      <c r="K28" s="219"/>
      <c r="L28" s="219"/>
      <c r="M28" s="219">
        <f t="shared" si="3"/>
        <v>0</v>
      </c>
      <c r="N28" s="227"/>
      <c r="O28" s="227"/>
      <c r="P28" s="219">
        <f t="shared" si="4"/>
        <v>0</v>
      </c>
      <c r="Q28" s="227"/>
      <c r="R28" s="219">
        <f t="shared" si="5"/>
        <v>3152</v>
      </c>
      <c r="S28" s="219">
        <f t="shared" si="6"/>
        <v>0</v>
      </c>
      <c r="T28" s="223">
        <f t="shared" si="7"/>
        <v>3152</v>
      </c>
    </row>
    <row r="29" spans="1:20" s="12" customFormat="1" ht="15" customHeight="1">
      <c r="A29" s="215" t="s">
        <v>515</v>
      </c>
      <c r="B29" s="226">
        <v>10048</v>
      </c>
      <c r="C29" s="226"/>
      <c r="D29" s="219">
        <f t="shared" si="0"/>
        <v>10048</v>
      </c>
      <c r="E29" s="226">
        <v>2242</v>
      </c>
      <c r="F29" s="226"/>
      <c r="G29" s="219">
        <f t="shared" si="1"/>
        <v>2242</v>
      </c>
      <c r="H29" s="226">
        <v>741</v>
      </c>
      <c r="I29" s="226"/>
      <c r="J29" s="219">
        <f t="shared" si="2"/>
        <v>741</v>
      </c>
      <c r="K29" s="219"/>
      <c r="L29" s="219"/>
      <c r="M29" s="219">
        <f t="shared" si="3"/>
        <v>0</v>
      </c>
      <c r="N29" s="227"/>
      <c r="O29" s="227"/>
      <c r="P29" s="219">
        <f t="shared" si="4"/>
        <v>0</v>
      </c>
      <c r="Q29" s="227"/>
      <c r="R29" s="219">
        <f t="shared" si="5"/>
        <v>13031</v>
      </c>
      <c r="S29" s="219">
        <f t="shared" si="6"/>
        <v>0</v>
      </c>
      <c r="T29" s="223">
        <f t="shared" si="7"/>
        <v>13031</v>
      </c>
    </row>
    <row r="30" spans="1:20" s="12" customFormat="1" ht="15" customHeight="1">
      <c r="A30" s="215" t="s">
        <v>516</v>
      </c>
      <c r="B30" s="226">
        <v>9117</v>
      </c>
      <c r="C30" s="226"/>
      <c r="D30" s="219">
        <f t="shared" si="0"/>
        <v>9117</v>
      </c>
      <c r="E30" s="226">
        <v>2183</v>
      </c>
      <c r="F30" s="226"/>
      <c r="G30" s="219">
        <f t="shared" si="1"/>
        <v>2183</v>
      </c>
      <c r="H30" s="226">
        <v>532</v>
      </c>
      <c r="I30" s="226"/>
      <c r="J30" s="219">
        <f t="shared" si="2"/>
        <v>532</v>
      </c>
      <c r="K30" s="219"/>
      <c r="L30" s="219"/>
      <c r="M30" s="219">
        <f t="shared" si="3"/>
        <v>0</v>
      </c>
      <c r="N30" s="226"/>
      <c r="O30" s="226"/>
      <c r="P30" s="219">
        <f t="shared" si="4"/>
        <v>0</v>
      </c>
      <c r="Q30" s="227"/>
      <c r="R30" s="219">
        <f t="shared" si="5"/>
        <v>11832</v>
      </c>
      <c r="S30" s="219">
        <f t="shared" si="6"/>
        <v>0</v>
      </c>
      <c r="T30" s="223">
        <f t="shared" si="7"/>
        <v>11832</v>
      </c>
    </row>
    <row r="31" spans="1:20" s="12" customFormat="1" ht="15" customHeight="1">
      <c r="A31" s="216" t="s">
        <v>517</v>
      </c>
      <c r="B31" s="226"/>
      <c r="C31" s="226"/>
      <c r="D31" s="219"/>
      <c r="E31" s="226"/>
      <c r="F31" s="226"/>
      <c r="G31" s="219"/>
      <c r="H31" s="226"/>
      <c r="I31" s="226"/>
      <c r="J31" s="219"/>
      <c r="K31" s="219"/>
      <c r="L31" s="219"/>
      <c r="M31" s="219">
        <f t="shared" si="3"/>
        <v>0</v>
      </c>
      <c r="N31" s="226"/>
      <c r="O31" s="226"/>
      <c r="P31" s="219">
        <f t="shared" si="4"/>
        <v>0</v>
      </c>
      <c r="Q31" s="227"/>
      <c r="R31" s="219">
        <f t="shared" si="5"/>
        <v>0</v>
      </c>
      <c r="S31" s="219">
        <f t="shared" si="6"/>
        <v>0</v>
      </c>
      <c r="T31" s="223">
        <f t="shared" si="7"/>
        <v>0</v>
      </c>
    </row>
    <row r="32" spans="1:20" s="12" customFormat="1" ht="15" customHeight="1">
      <c r="A32" s="215" t="s">
        <v>654</v>
      </c>
      <c r="B32" s="226"/>
      <c r="C32" s="226">
        <v>12594</v>
      </c>
      <c r="D32" s="219">
        <f t="shared" si="0"/>
        <v>12594</v>
      </c>
      <c r="E32" s="226"/>
      <c r="F32" s="226">
        <v>3401</v>
      </c>
      <c r="G32" s="219">
        <f t="shared" si="1"/>
        <v>3401</v>
      </c>
      <c r="H32" s="226"/>
      <c r="I32" s="226">
        <v>1720</v>
      </c>
      <c r="J32" s="219">
        <f t="shared" si="2"/>
        <v>1720</v>
      </c>
      <c r="K32" s="219"/>
      <c r="L32" s="219"/>
      <c r="M32" s="219">
        <f t="shared" si="3"/>
        <v>0</v>
      </c>
      <c r="N32" s="226"/>
      <c r="O32" s="226"/>
      <c r="P32" s="219"/>
      <c r="Q32" s="227"/>
      <c r="R32" s="219">
        <f t="shared" si="5"/>
        <v>0</v>
      </c>
      <c r="S32" s="219">
        <f t="shared" si="6"/>
        <v>17715</v>
      </c>
      <c r="T32" s="223">
        <f t="shared" si="7"/>
        <v>17715</v>
      </c>
    </row>
    <row r="33" spans="1:20" s="12" customFormat="1" ht="15" customHeight="1">
      <c r="A33" s="215" t="s">
        <v>518</v>
      </c>
      <c r="B33" s="226">
        <v>61441</v>
      </c>
      <c r="C33" s="226"/>
      <c r="D33" s="219">
        <f t="shared" si="0"/>
        <v>61441</v>
      </c>
      <c r="E33" s="226">
        <v>15226</v>
      </c>
      <c r="F33" s="226"/>
      <c r="G33" s="219">
        <f t="shared" si="1"/>
        <v>15226</v>
      </c>
      <c r="H33" s="226">
        <v>90620</v>
      </c>
      <c r="I33" s="226"/>
      <c r="J33" s="219">
        <f t="shared" si="2"/>
        <v>90620</v>
      </c>
      <c r="K33" s="219">
        <v>43331</v>
      </c>
      <c r="L33" s="219"/>
      <c r="M33" s="219">
        <f t="shared" si="3"/>
        <v>43331</v>
      </c>
      <c r="N33" s="226"/>
      <c r="O33" s="226"/>
      <c r="P33" s="219">
        <f t="shared" si="4"/>
        <v>0</v>
      </c>
      <c r="Q33" s="227"/>
      <c r="R33" s="219">
        <f t="shared" si="5"/>
        <v>210618</v>
      </c>
      <c r="S33" s="219">
        <f t="shared" si="6"/>
        <v>0</v>
      </c>
      <c r="T33" s="223">
        <f t="shared" si="7"/>
        <v>210618</v>
      </c>
    </row>
    <row r="34" spans="1:20" s="12" customFormat="1" ht="15" customHeight="1">
      <c r="A34" s="215" t="s">
        <v>519</v>
      </c>
      <c r="B34" s="226">
        <v>3212</v>
      </c>
      <c r="C34" s="226"/>
      <c r="D34" s="219">
        <f t="shared" si="0"/>
        <v>3212</v>
      </c>
      <c r="E34" s="226">
        <v>921</v>
      </c>
      <c r="F34" s="226"/>
      <c r="G34" s="219">
        <f t="shared" si="1"/>
        <v>921</v>
      </c>
      <c r="H34" s="226">
        <v>146</v>
      </c>
      <c r="I34" s="226">
        <v>350</v>
      </c>
      <c r="J34" s="219">
        <f t="shared" si="2"/>
        <v>496</v>
      </c>
      <c r="K34" s="219"/>
      <c r="L34" s="219"/>
      <c r="M34" s="219">
        <f t="shared" si="3"/>
        <v>0</v>
      </c>
      <c r="N34" s="226"/>
      <c r="O34" s="226"/>
      <c r="P34" s="219">
        <f t="shared" si="4"/>
        <v>0</v>
      </c>
      <c r="Q34" s="227"/>
      <c r="R34" s="219">
        <f t="shared" si="5"/>
        <v>4279</v>
      </c>
      <c r="S34" s="219">
        <f t="shared" si="6"/>
        <v>350</v>
      </c>
      <c r="T34" s="223">
        <f t="shared" si="7"/>
        <v>4629</v>
      </c>
    </row>
    <row r="35" spans="1:20" s="12" customFormat="1" ht="15" customHeight="1">
      <c r="A35" s="215" t="s">
        <v>459</v>
      </c>
      <c r="B35" s="226"/>
      <c r="C35" s="226"/>
      <c r="D35" s="219">
        <f t="shared" si="0"/>
        <v>0</v>
      </c>
      <c r="E35" s="226"/>
      <c r="F35" s="226"/>
      <c r="G35" s="219">
        <f t="shared" si="1"/>
        <v>0</v>
      </c>
      <c r="H35" s="226"/>
      <c r="I35" s="226"/>
      <c r="J35" s="219">
        <f t="shared" si="2"/>
        <v>0</v>
      </c>
      <c r="K35" s="219"/>
      <c r="L35" s="219">
        <v>500</v>
      </c>
      <c r="M35" s="219">
        <f t="shared" si="3"/>
        <v>500</v>
      </c>
      <c r="N35" s="226">
        <v>77255</v>
      </c>
      <c r="O35" s="226">
        <v>1255</v>
      </c>
      <c r="P35" s="219">
        <f t="shared" si="4"/>
        <v>78510</v>
      </c>
      <c r="Q35" s="227"/>
      <c r="R35" s="219">
        <f t="shared" si="5"/>
        <v>77255</v>
      </c>
      <c r="S35" s="219">
        <f t="shared" si="6"/>
        <v>1755</v>
      </c>
      <c r="T35" s="223">
        <f t="shared" si="7"/>
        <v>79010</v>
      </c>
    </row>
    <row r="36" spans="1:20" s="12" customFormat="1" ht="15" customHeight="1">
      <c r="A36" s="215" t="s">
        <v>520</v>
      </c>
      <c r="B36" s="226">
        <v>40280</v>
      </c>
      <c r="C36" s="226"/>
      <c r="D36" s="219">
        <f t="shared" si="0"/>
        <v>40280</v>
      </c>
      <c r="E36" s="226">
        <v>9795</v>
      </c>
      <c r="F36" s="226"/>
      <c r="G36" s="219">
        <f t="shared" si="1"/>
        <v>9795</v>
      </c>
      <c r="H36" s="226">
        <v>17950</v>
      </c>
      <c r="I36" s="226"/>
      <c r="J36" s="219">
        <f t="shared" si="2"/>
        <v>17950</v>
      </c>
      <c r="K36" s="219"/>
      <c r="L36" s="219"/>
      <c r="M36" s="219">
        <f t="shared" si="3"/>
        <v>0</v>
      </c>
      <c r="N36" s="226"/>
      <c r="O36" s="226"/>
      <c r="P36" s="219">
        <f t="shared" si="4"/>
        <v>0</v>
      </c>
      <c r="Q36" s="227"/>
      <c r="R36" s="219">
        <f t="shared" si="5"/>
        <v>68025</v>
      </c>
      <c r="S36" s="219">
        <f t="shared" si="6"/>
        <v>0</v>
      </c>
      <c r="T36" s="223">
        <f t="shared" si="7"/>
        <v>68025</v>
      </c>
    </row>
    <row r="37" spans="1:20" s="12" customFormat="1" ht="15" customHeight="1">
      <c r="A37" s="215" t="s">
        <v>521</v>
      </c>
      <c r="B37" s="226">
        <v>15931</v>
      </c>
      <c r="C37" s="226"/>
      <c r="D37" s="219">
        <f t="shared" si="0"/>
        <v>15931</v>
      </c>
      <c r="E37" s="226">
        <v>3826</v>
      </c>
      <c r="F37" s="226"/>
      <c r="G37" s="219">
        <f t="shared" si="1"/>
        <v>3826</v>
      </c>
      <c r="H37" s="226">
        <v>1060</v>
      </c>
      <c r="I37" s="226"/>
      <c r="J37" s="219">
        <f t="shared" si="2"/>
        <v>1060</v>
      </c>
      <c r="K37" s="219"/>
      <c r="L37" s="219"/>
      <c r="M37" s="219">
        <f t="shared" si="3"/>
        <v>0</v>
      </c>
      <c r="N37" s="226"/>
      <c r="O37" s="226"/>
      <c r="P37" s="219">
        <f t="shared" si="4"/>
        <v>0</v>
      </c>
      <c r="Q37" s="227"/>
      <c r="R37" s="219">
        <f t="shared" si="5"/>
        <v>20817</v>
      </c>
      <c r="S37" s="219">
        <f t="shared" si="6"/>
        <v>0</v>
      </c>
      <c r="T37" s="223">
        <f t="shared" si="7"/>
        <v>20817</v>
      </c>
    </row>
    <row r="38" spans="1:20" s="12" customFormat="1" ht="14.25" customHeight="1">
      <c r="A38" s="215" t="s">
        <v>522</v>
      </c>
      <c r="B38" s="226"/>
      <c r="C38" s="226"/>
      <c r="D38" s="219">
        <f t="shared" si="0"/>
        <v>0</v>
      </c>
      <c r="E38" s="227"/>
      <c r="F38" s="226"/>
      <c r="G38" s="219">
        <f t="shared" si="1"/>
        <v>0</v>
      </c>
      <c r="H38" s="226">
        <v>1250</v>
      </c>
      <c r="I38" s="227"/>
      <c r="J38" s="219">
        <f t="shared" si="2"/>
        <v>1250</v>
      </c>
      <c r="K38" s="219"/>
      <c r="L38" s="219"/>
      <c r="M38" s="219">
        <f t="shared" si="3"/>
        <v>0</v>
      </c>
      <c r="N38" s="227"/>
      <c r="O38" s="227"/>
      <c r="P38" s="219">
        <f t="shared" si="4"/>
        <v>0</v>
      </c>
      <c r="Q38" s="227"/>
      <c r="R38" s="219">
        <f t="shared" si="5"/>
        <v>1250</v>
      </c>
      <c r="S38" s="219">
        <f t="shared" si="6"/>
        <v>0</v>
      </c>
      <c r="T38" s="223">
        <f t="shared" si="7"/>
        <v>1250</v>
      </c>
    </row>
    <row r="39" spans="1:20" s="12" customFormat="1" ht="14.25" customHeight="1">
      <c r="A39" s="215"/>
      <c r="B39" s="226"/>
      <c r="C39" s="226"/>
      <c r="D39" s="219"/>
      <c r="E39" s="227"/>
      <c r="F39" s="226"/>
      <c r="G39" s="219"/>
      <c r="H39" s="226"/>
      <c r="I39" s="227"/>
      <c r="J39" s="219"/>
      <c r="K39" s="219"/>
      <c r="L39" s="219"/>
      <c r="M39" s="227"/>
      <c r="N39" s="227"/>
      <c r="O39" s="227"/>
      <c r="P39" s="219"/>
      <c r="Q39" s="227"/>
      <c r="R39" s="219"/>
      <c r="S39" s="219"/>
      <c r="T39" s="223"/>
    </row>
    <row r="40" spans="1:20" s="12" customFormat="1" ht="14.25" customHeight="1">
      <c r="A40" s="215"/>
      <c r="B40" s="226"/>
      <c r="C40" s="226"/>
      <c r="D40" s="226"/>
      <c r="E40" s="227"/>
      <c r="F40" s="226"/>
      <c r="G40" s="226"/>
      <c r="H40" s="226"/>
      <c r="I40" s="227"/>
      <c r="J40" s="226"/>
      <c r="K40" s="226"/>
      <c r="L40" s="226"/>
      <c r="M40" s="227"/>
      <c r="N40" s="227"/>
      <c r="O40" s="227"/>
      <c r="P40" s="219"/>
      <c r="Q40" s="227"/>
      <c r="R40" s="219"/>
      <c r="S40" s="219"/>
      <c r="T40" s="223"/>
    </row>
    <row r="41" spans="1:20" s="12" customFormat="1" ht="13.5" customHeight="1">
      <c r="A41" s="215"/>
      <c r="B41" s="226"/>
      <c r="C41" s="226"/>
      <c r="D41" s="226"/>
      <c r="E41" s="227"/>
      <c r="F41" s="226"/>
      <c r="G41" s="226"/>
      <c r="H41" s="226"/>
      <c r="I41" s="227"/>
      <c r="J41" s="226"/>
      <c r="K41" s="226"/>
      <c r="L41" s="226"/>
      <c r="M41" s="227"/>
      <c r="N41" s="227"/>
      <c r="O41" s="227"/>
      <c r="P41" s="228"/>
      <c r="Q41" s="227"/>
      <c r="R41" s="228"/>
      <c r="S41" s="228"/>
      <c r="T41" s="223"/>
    </row>
    <row r="42" spans="1:20" s="12" customFormat="1" ht="24.75" customHeight="1">
      <c r="A42" s="323" t="s">
        <v>326</v>
      </c>
      <c r="B42" s="275" t="s">
        <v>471</v>
      </c>
      <c r="C42" s="276"/>
      <c r="D42" s="277"/>
      <c r="E42" s="275" t="s">
        <v>65</v>
      </c>
      <c r="F42" s="276"/>
      <c r="G42" s="277"/>
      <c r="H42" s="275" t="s">
        <v>70</v>
      </c>
      <c r="I42" s="276"/>
      <c r="J42" s="277"/>
      <c r="K42" s="275" t="s">
        <v>655</v>
      </c>
      <c r="L42" s="276"/>
      <c r="M42" s="277"/>
      <c r="N42" s="275" t="s">
        <v>71</v>
      </c>
      <c r="O42" s="276"/>
      <c r="P42" s="277"/>
      <c r="Q42" s="323" t="s">
        <v>458</v>
      </c>
      <c r="R42" s="275" t="s">
        <v>433</v>
      </c>
      <c r="S42" s="276"/>
      <c r="T42" s="277"/>
    </row>
    <row r="43" spans="1:20" s="12" customFormat="1" ht="44.25" customHeight="1">
      <c r="A43" s="324"/>
      <c r="B43" s="164" t="s">
        <v>264</v>
      </c>
      <c r="C43" s="164" t="s">
        <v>269</v>
      </c>
      <c r="D43" s="164" t="s">
        <v>632</v>
      </c>
      <c r="E43" s="164" t="s">
        <v>264</v>
      </c>
      <c r="F43" s="164" t="s">
        <v>269</v>
      </c>
      <c r="G43" s="164" t="s">
        <v>632</v>
      </c>
      <c r="H43" s="164" t="s">
        <v>264</v>
      </c>
      <c r="I43" s="195" t="s">
        <v>269</v>
      </c>
      <c r="J43" s="195" t="s">
        <v>632</v>
      </c>
      <c r="K43" s="87" t="s">
        <v>264</v>
      </c>
      <c r="L43" s="87" t="s">
        <v>269</v>
      </c>
      <c r="M43" s="87" t="s">
        <v>617</v>
      </c>
      <c r="N43" s="87" t="s">
        <v>580</v>
      </c>
      <c r="O43" s="164" t="s">
        <v>269</v>
      </c>
      <c r="P43" s="87" t="s">
        <v>639</v>
      </c>
      <c r="Q43" s="324"/>
      <c r="R43" s="87" t="s">
        <v>656</v>
      </c>
      <c r="S43" s="87" t="s">
        <v>269</v>
      </c>
      <c r="T43" s="87" t="s">
        <v>657</v>
      </c>
    </row>
    <row r="44" spans="1:20" s="12" customFormat="1" ht="15" customHeight="1">
      <c r="A44" s="215" t="s">
        <v>523</v>
      </c>
      <c r="B44" s="226"/>
      <c r="C44" s="226"/>
      <c r="D44" s="226">
        <f>B44+C44</f>
        <v>0</v>
      </c>
      <c r="E44" s="227"/>
      <c r="F44" s="226"/>
      <c r="G44" s="226">
        <f>E44+F44</f>
        <v>0</v>
      </c>
      <c r="H44" s="226">
        <v>625</v>
      </c>
      <c r="I44" s="227"/>
      <c r="J44" s="226">
        <f>H44+I44</f>
        <v>625</v>
      </c>
      <c r="K44" s="226"/>
      <c r="L44" s="226"/>
      <c r="M44" s="226">
        <f>K44+L44</f>
        <v>0</v>
      </c>
      <c r="N44" s="227"/>
      <c r="O44" s="227"/>
      <c r="P44" s="219">
        <f t="shared" si="4"/>
        <v>0</v>
      </c>
      <c r="Q44" s="227"/>
      <c r="R44" s="219">
        <f>B44+E44+H44+K44+N44+Q44</f>
        <v>625</v>
      </c>
      <c r="S44" s="219">
        <f>C44+F44+I44+L44+O44</f>
        <v>0</v>
      </c>
      <c r="T44" s="223">
        <f t="shared" si="7"/>
        <v>625</v>
      </c>
    </row>
    <row r="45" spans="1:20" s="12" customFormat="1" ht="15" customHeight="1">
      <c r="A45" s="215" t="s">
        <v>524</v>
      </c>
      <c r="B45" s="226"/>
      <c r="C45" s="226"/>
      <c r="D45" s="226">
        <f aca="true" t="shared" si="8" ref="D45:D72">B45+C45</f>
        <v>0</v>
      </c>
      <c r="E45" s="227"/>
      <c r="F45" s="226"/>
      <c r="G45" s="226">
        <f aca="true" t="shared" si="9" ref="G45:G72">E45+F45</f>
        <v>0</v>
      </c>
      <c r="H45" s="226">
        <v>625</v>
      </c>
      <c r="I45" s="227"/>
      <c r="J45" s="226">
        <f aca="true" t="shared" si="10" ref="J45:J72">H45+I45</f>
        <v>625</v>
      </c>
      <c r="K45" s="226"/>
      <c r="L45" s="226"/>
      <c r="M45" s="226">
        <f aca="true" t="shared" si="11" ref="M45:M72">K45+L45</f>
        <v>0</v>
      </c>
      <c r="N45" s="227"/>
      <c r="O45" s="227"/>
      <c r="P45" s="219">
        <f t="shared" si="4"/>
        <v>0</v>
      </c>
      <c r="Q45" s="227"/>
      <c r="R45" s="219">
        <f aca="true" t="shared" si="12" ref="R45:R73">B45+E45+H45+K45+N45+Q45</f>
        <v>625</v>
      </c>
      <c r="S45" s="219">
        <f aca="true" t="shared" si="13" ref="S45:S73">C45+F45+I45+L45+O45</f>
        <v>0</v>
      </c>
      <c r="T45" s="223">
        <f t="shared" si="7"/>
        <v>625</v>
      </c>
    </row>
    <row r="46" spans="1:20" s="12" customFormat="1" ht="15" customHeight="1">
      <c r="A46" s="215" t="s">
        <v>525</v>
      </c>
      <c r="B46" s="226">
        <v>5438</v>
      </c>
      <c r="C46" s="226"/>
      <c r="D46" s="226">
        <f t="shared" si="8"/>
        <v>5438</v>
      </c>
      <c r="E46" s="226">
        <v>1300</v>
      </c>
      <c r="F46" s="226"/>
      <c r="G46" s="226">
        <f t="shared" si="9"/>
        <v>1300</v>
      </c>
      <c r="H46" s="226">
        <v>7078</v>
      </c>
      <c r="I46" s="226"/>
      <c r="J46" s="226">
        <f t="shared" si="10"/>
        <v>7078</v>
      </c>
      <c r="K46" s="226"/>
      <c r="L46" s="226"/>
      <c r="M46" s="226">
        <f t="shared" si="11"/>
        <v>0</v>
      </c>
      <c r="N46" s="227"/>
      <c r="O46" s="227"/>
      <c r="P46" s="219">
        <f t="shared" si="4"/>
        <v>0</v>
      </c>
      <c r="Q46" s="227"/>
      <c r="R46" s="219">
        <f t="shared" si="12"/>
        <v>13816</v>
      </c>
      <c r="S46" s="219">
        <f t="shared" si="13"/>
        <v>0</v>
      </c>
      <c r="T46" s="223">
        <f t="shared" si="7"/>
        <v>13816</v>
      </c>
    </row>
    <row r="47" spans="1:20" s="26" customFormat="1" ht="15" customHeight="1">
      <c r="A47" s="215" t="s">
        <v>526</v>
      </c>
      <c r="B47" s="226">
        <v>25748</v>
      </c>
      <c r="C47" s="226"/>
      <c r="D47" s="226">
        <f t="shared" si="8"/>
        <v>25748</v>
      </c>
      <c r="E47" s="229">
        <v>6574</v>
      </c>
      <c r="F47" s="226"/>
      <c r="G47" s="226">
        <f t="shared" si="9"/>
        <v>6574</v>
      </c>
      <c r="H47" s="229">
        <v>1249</v>
      </c>
      <c r="I47" s="229"/>
      <c r="J47" s="226">
        <f t="shared" si="10"/>
        <v>1249</v>
      </c>
      <c r="K47" s="229"/>
      <c r="L47" s="229"/>
      <c r="M47" s="226">
        <f t="shared" si="11"/>
        <v>0</v>
      </c>
      <c r="N47" s="229"/>
      <c r="O47" s="229"/>
      <c r="P47" s="219">
        <f t="shared" si="4"/>
        <v>0</v>
      </c>
      <c r="Q47" s="229"/>
      <c r="R47" s="219">
        <f t="shared" si="12"/>
        <v>33571</v>
      </c>
      <c r="S47" s="219">
        <f t="shared" si="13"/>
        <v>0</v>
      </c>
      <c r="T47" s="223">
        <f t="shared" si="7"/>
        <v>33571</v>
      </c>
    </row>
    <row r="48" spans="1:20" s="12" customFormat="1" ht="15" customHeight="1">
      <c r="A48" s="215" t="s">
        <v>527</v>
      </c>
      <c r="B48" s="226">
        <v>4467</v>
      </c>
      <c r="C48" s="226"/>
      <c r="D48" s="226">
        <f t="shared" si="8"/>
        <v>4467</v>
      </c>
      <c r="E48" s="226">
        <v>1081</v>
      </c>
      <c r="F48" s="226"/>
      <c r="G48" s="226">
        <f t="shared" si="9"/>
        <v>1081</v>
      </c>
      <c r="H48" s="226">
        <v>6031</v>
      </c>
      <c r="I48" s="226"/>
      <c r="J48" s="226">
        <f t="shared" si="10"/>
        <v>6031</v>
      </c>
      <c r="K48" s="226"/>
      <c r="L48" s="226"/>
      <c r="M48" s="226">
        <f t="shared" si="11"/>
        <v>0</v>
      </c>
      <c r="N48" s="227"/>
      <c r="O48" s="227"/>
      <c r="P48" s="219">
        <f t="shared" si="4"/>
        <v>0</v>
      </c>
      <c r="Q48" s="227"/>
      <c r="R48" s="219">
        <f t="shared" si="12"/>
        <v>11579</v>
      </c>
      <c r="S48" s="219">
        <f t="shared" si="13"/>
        <v>0</v>
      </c>
      <c r="T48" s="223">
        <f t="shared" si="7"/>
        <v>11579</v>
      </c>
    </row>
    <row r="49" spans="1:20" s="26" customFormat="1" ht="15" customHeight="1">
      <c r="A49" s="215" t="s">
        <v>528</v>
      </c>
      <c r="B49" s="226"/>
      <c r="C49" s="226"/>
      <c r="D49" s="226">
        <f t="shared" si="8"/>
        <v>0</v>
      </c>
      <c r="E49" s="229"/>
      <c r="F49" s="226"/>
      <c r="G49" s="226">
        <f t="shared" si="9"/>
        <v>0</v>
      </c>
      <c r="H49" s="229">
        <v>3125</v>
      </c>
      <c r="I49" s="229"/>
      <c r="J49" s="226">
        <f t="shared" si="10"/>
        <v>3125</v>
      </c>
      <c r="K49" s="229"/>
      <c r="L49" s="229"/>
      <c r="M49" s="226">
        <f t="shared" si="11"/>
        <v>0</v>
      </c>
      <c r="N49" s="229"/>
      <c r="O49" s="229"/>
      <c r="P49" s="219">
        <f t="shared" si="4"/>
        <v>0</v>
      </c>
      <c r="Q49" s="229"/>
      <c r="R49" s="219">
        <f t="shared" si="12"/>
        <v>3125</v>
      </c>
      <c r="S49" s="219">
        <f t="shared" si="13"/>
        <v>0</v>
      </c>
      <c r="T49" s="223">
        <f t="shared" si="7"/>
        <v>3125</v>
      </c>
    </row>
    <row r="50" spans="1:20" s="109" customFormat="1" ht="15" customHeight="1">
      <c r="A50" s="215" t="s">
        <v>529</v>
      </c>
      <c r="B50" s="226"/>
      <c r="C50" s="226"/>
      <c r="D50" s="226">
        <f t="shared" si="8"/>
        <v>0</v>
      </c>
      <c r="E50" s="226"/>
      <c r="F50" s="226"/>
      <c r="G50" s="226">
        <f t="shared" si="9"/>
        <v>0</v>
      </c>
      <c r="H50" s="226">
        <v>19375</v>
      </c>
      <c r="I50" s="226"/>
      <c r="J50" s="226">
        <f t="shared" si="10"/>
        <v>19375</v>
      </c>
      <c r="K50" s="226"/>
      <c r="L50" s="226"/>
      <c r="M50" s="226">
        <f t="shared" si="11"/>
        <v>0</v>
      </c>
      <c r="N50" s="226"/>
      <c r="O50" s="226"/>
      <c r="P50" s="219">
        <f t="shared" si="4"/>
        <v>0</v>
      </c>
      <c r="Q50" s="227"/>
      <c r="R50" s="219">
        <f t="shared" si="12"/>
        <v>19375</v>
      </c>
      <c r="S50" s="219">
        <f t="shared" si="13"/>
        <v>0</v>
      </c>
      <c r="T50" s="223">
        <f t="shared" si="7"/>
        <v>19375</v>
      </c>
    </row>
    <row r="51" spans="1:20" s="12" customFormat="1" ht="15" customHeight="1">
      <c r="A51" s="215" t="s">
        <v>530</v>
      </c>
      <c r="B51" s="226">
        <v>924</v>
      </c>
      <c r="C51" s="226"/>
      <c r="D51" s="226">
        <f t="shared" si="8"/>
        <v>924</v>
      </c>
      <c r="E51" s="226">
        <v>250</v>
      </c>
      <c r="F51" s="226"/>
      <c r="G51" s="226">
        <f t="shared" si="9"/>
        <v>250</v>
      </c>
      <c r="H51" s="226">
        <v>3750</v>
      </c>
      <c r="I51" s="226"/>
      <c r="J51" s="226">
        <f t="shared" si="10"/>
        <v>3750</v>
      </c>
      <c r="K51" s="226"/>
      <c r="L51" s="226"/>
      <c r="M51" s="226">
        <f t="shared" si="11"/>
        <v>0</v>
      </c>
      <c r="N51" s="226"/>
      <c r="O51" s="226"/>
      <c r="P51" s="219">
        <f t="shared" si="4"/>
        <v>0</v>
      </c>
      <c r="Q51" s="227"/>
      <c r="R51" s="219">
        <f t="shared" si="12"/>
        <v>4924</v>
      </c>
      <c r="S51" s="219">
        <f t="shared" si="13"/>
        <v>0</v>
      </c>
      <c r="T51" s="223">
        <f t="shared" si="7"/>
        <v>4924</v>
      </c>
    </row>
    <row r="52" spans="1:20" s="12" customFormat="1" ht="15" customHeight="1">
      <c r="A52" s="215" t="s">
        <v>531</v>
      </c>
      <c r="B52" s="226">
        <v>12558</v>
      </c>
      <c r="C52" s="226">
        <v>3308</v>
      </c>
      <c r="D52" s="226">
        <f t="shared" si="8"/>
        <v>15866</v>
      </c>
      <c r="E52" s="226">
        <v>3042</v>
      </c>
      <c r="F52" s="226">
        <v>893</v>
      </c>
      <c r="G52" s="226">
        <f t="shared" si="9"/>
        <v>3935</v>
      </c>
      <c r="H52" s="226">
        <v>1615</v>
      </c>
      <c r="I52" s="226">
        <v>400</v>
      </c>
      <c r="J52" s="226">
        <f t="shared" si="10"/>
        <v>2015</v>
      </c>
      <c r="K52" s="226"/>
      <c r="L52" s="226"/>
      <c r="M52" s="226">
        <f t="shared" si="11"/>
        <v>0</v>
      </c>
      <c r="N52" s="226"/>
      <c r="O52" s="226"/>
      <c r="P52" s="219">
        <f t="shared" si="4"/>
        <v>0</v>
      </c>
      <c r="Q52" s="227"/>
      <c r="R52" s="219">
        <f t="shared" si="12"/>
        <v>17215</v>
      </c>
      <c r="S52" s="219">
        <f t="shared" si="13"/>
        <v>4601</v>
      </c>
      <c r="T52" s="223">
        <f t="shared" si="7"/>
        <v>21816</v>
      </c>
    </row>
    <row r="53" spans="1:20" s="12" customFormat="1" ht="15" customHeight="1">
      <c r="A53" s="215" t="s">
        <v>532</v>
      </c>
      <c r="B53" s="226">
        <v>200</v>
      </c>
      <c r="C53" s="226"/>
      <c r="D53" s="226">
        <f t="shared" si="8"/>
        <v>200</v>
      </c>
      <c r="E53" s="226">
        <v>54</v>
      </c>
      <c r="F53" s="226"/>
      <c r="G53" s="226">
        <f t="shared" si="9"/>
        <v>54</v>
      </c>
      <c r="H53" s="226"/>
      <c r="I53" s="226"/>
      <c r="J53" s="226">
        <f t="shared" si="10"/>
        <v>0</v>
      </c>
      <c r="K53" s="226"/>
      <c r="L53" s="226"/>
      <c r="M53" s="226">
        <f t="shared" si="11"/>
        <v>0</v>
      </c>
      <c r="N53" s="226"/>
      <c r="O53" s="226"/>
      <c r="P53" s="219">
        <f t="shared" si="4"/>
        <v>0</v>
      </c>
      <c r="Q53" s="226"/>
      <c r="R53" s="219">
        <f t="shared" si="12"/>
        <v>254</v>
      </c>
      <c r="S53" s="219">
        <f t="shared" si="13"/>
        <v>0</v>
      </c>
      <c r="T53" s="223">
        <f t="shared" si="7"/>
        <v>254</v>
      </c>
    </row>
    <row r="54" spans="1:20" s="12" customFormat="1" ht="15" customHeight="1">
      <c r="A54" s="215" t="s">
        <v>533</v>
      </c>
      <c r="B54" s="226">
        <v>1391</v>
      </c>
      <c r="C54" s="226"/>
      <c r="D54" s="226">
        <f t="shared" si="8"/>
        <v>1391</v>
      </c>
      <c r="E54" s="226">
        <v>427</v>
      </c>
      <c r="F54" s="226"/>
      <c r="G54" s="226">
        <f t="shared" si="9"/>
        <v>427</v>
      </c>
      <c r="H54" s="226">
        <v>2477</v>
      </c>
      <c r="I54" s="226"/>
      <c r="J54" s="226">
        <f t="shared" si="10"/>
        <v>2477</v>
      </c>
      <c r="K54" s="226">
        <v>490</v>
      </c>
      <c r="L54" s="226"/>
      <c r="M54" s="226">
        <f t="shared" si="11"/>
        <v>490</v>
      </c>
      <c r="N54" s="226"/>
      <c r="O54" s="226"/>
      <c r="P54" s="219">
        <f t="shared" si="4"/>
        <v>0</v>
      </c>
      <c r="Q54" s="226"/>
      <c r="R54" s="219">
        <f t="shared" si="12"/>
        <v>4785</v>
      </c>
      <c r="S54" s="219">
        <f t="shared" si="13"/>
        <v>0</v>
      </c>
      <c r="T54" s="223">
        <f t="shared" si="7"/>
        <v>4785</v>
      </c>
    </row>
    <row r="55" spans="1:20" s="12" customFormat="1" ht="15" customHeight="1">
      <c r="A55" s="215" t="s">
        <v>534</v>
      </c>
      <c r="B55" s="226">
        <v>1392</v>
      </c>
      <c r="C55" s="226"/>
      <c r="D55" s="226">
        <f t="shared" si="8"/>
        <v>1392</v>
      </c>
      <c r="E55" s="226">
        <v>428</v>
      </c>
      <c r="F55" s="226"/>
      <c r="G55" s="226">
        <f t="shared" si="9"/>
        <v>428</v>
      </c>
      <c r="H55" s="226">
        <v>2496</v>
      </c>
      <c r="I55" s="226"/>
      <c r="J55" s="226">
        <f t="shared" si="10"/>
        <v>2496</v>
      </c>
      <c r="K55" s="226"/>
      <c r="L55" s="226"/>
      <c r="M55" s="226">
        <f t="shared" si="11"/>
        <v>0</v>
      </c>
      <c r="N55" s="226"/>
      <c r="O55" s="226"/>
      <c r="P55" s="219">
        <f t="shared" si="4"/>
        <v>0</v>
      </c>
      <c r="Q55" s="226"/>
      <c r="R55" s="219">
        <f t="shared" si="12"/>
        <v>4316</v>
      </c>
      <c r="S55" s="219">
        <f t="shared" si="13"/>
        <v>0</v>
      </c>
      <c r="T55" s="223">
        <f t="shared" si="7"/>
        <v>4316</v>
      </c>
    </row>
    <row r="56" spans="1:20" s="12" customFormat="1" ht="15" customHeight="1">
      <c r="A56" s="215" t="s">
        <v>535</v>
      </c>
      <c r="B56" s="226">
        <v>4300</v>
      </c>
      <c r="C56" s="226"/>
      <c r="D56" s="226">
        <f t="shared" si="8"/>
        <v>4300</v>
      </c>
      <c r="E56" s="226">
        <v>1273</v>
      </c>
      <c r="F56" s="226"/>
      <c r="G56" s="226">
        <f t="shared" si="9"/>
        <v>1273</v>
      </c>
      <c r="H56" s="226">
        <v>10187</v>
      </c>
      <c r="I56" s="226"/>
      <c r="J56" s="226">
        <f t="shared" si="10"/>
        <v>10187</v>
      </c>
      <c r="K56" s="226"/>
      <c r="L56" s="226"/>
      <c r="M56" s="226">
        <f t="shared" si="11"/>
        <v>0</v>
      </c>
      <c r="N56" s="226"/>
      <c r="O56" s="226"/>
      <c r="P56" s="219">
        <f t="shared" si="4"/>
        <v>0</v>
      </c>
      <c r="Q56" s="226"/>
      <c r="R56" s="219">
        <f t="shared" si="12"/>
        <v>15760</v>
      </c>
      <c r="S56" s="219">
        <f t="shared" si="13"/>
        <v>0</v>
      </c>
      <c r="T56" s="223">
        <f t="shared" si="7"/>
        <v>15760</v>
      </c>
    </row>
    <row r="57" spans="1:20" s="12" customFormat="1" ht="15" customHeight="1">
      <c r="A57" s="215" t="s">
        <v>536</v>
      </c>
      <c r="B57" s="226">
        <v>4300</v>
      </c>
      <c r="C57" s="226"/>
      <c r="D57" s="226">
        <f t="shared" si="8"/>
        <v>4300</v>
      </c>
      <c r="E57" s="226">
        <v>1273</v>
      </c>
      <c r="F57" s="226"/>
      <c r="G57" s="226">
        <f t="shared" si="9"/>
        <v>1273</v>
      </c>
      <c r="H57" s="226">
        <v>10447</v>
      </c>
      <c r="I57" s="226"/>
      <c r="J57" s="226">
        <f t="shared" si="10"/>
        <v>10447</v>
      </c>
      <c r="K57" s="226"/>
      <c r="L57" s="226"/>
      <c r="M57" s="226">
        <f t="shared" si="11"/>
        <v>0</v>
      </c>
      <c r="N57" s="226"/>
      <c r="O57" s="226"/>
      <c r="P57" s="219">
        <f t="shared" si="4"/>
        <v>0</v>
      </c>
      <c r="Q57" s="226"/>
      <c r="R57" s="219">
        <f t="shared" si="12"/>
        <v>16020</v>
      </c>
      <c r="S57" s="219">
        <f t="shared" si="13"/>
        <v>0</v>
      </c>
      <c r="T57" s="223">
        <f t="shared" si="7"/>
        <v>16020</v>
      </c>
    </row>
    <row r="58" spans="1:20" s="12" customFormat="1" ht="15" customHeight="1">
      <c r="A58" s="215" t="s">
        <v>537</v>
      </c>
      <c r="B58" s="226"/>
      <c r="C58" s="226"/>
      <c r="D58" s="226">
        <f t="shared" si="8"/>
        <v>0</v>
      </c>
      <c r="E58" s="226"/>
      <c r="F58" s="226"/>
      <c r="G58" s="226">
        <f t="shared" si="9"/>
        <v>0</v>
      </c>
      <c r="H58" s="226"/>
      <c r="I58" s="226"/>
      <c r="J58" s="226">
        <f t="shared" si="10"/>
        <v>0</v>
      </c>
      <c r="K58" s="226"/>
      <c r="L58" s="226"/>
      <c r="M58" s="226">
        <f t="shared" si="11"/>
        <v>0</v>
      </c>
      <c r="N58" s="226"/>
      <c r="O58" s="226"/>
      <c r="P58" s="219">
        <f t="shared" si="4"/>
        <v>0</v>
      </c>
      <c r="Q58" s="226"/>
      <c r="R58" s="219">
        <f t="shared" si="12"/>
        <v>0</v>
      </c>
      <c r="S58" s="219">
        <f t="shared" si="13"/>
        <v>0</v>
      </c>
      <c r="T58" s="223">
        <f t="shared" si="7"/>
        <v>0</v>
      </c>
    </row>
    <row r="59" spans="1:20" s="12" customFormat="1" ht="15" customHeight="1">
      <c r="A59" s="215" t="s">
        <v>538</v>
      </c>
      <c r="B59" s="226"/>
      <c r="C59" s="226"/>
      <c r="D59" s="226">
        <f t="shared" si="8"/>
        <v>0</v>
      </c>
      <c r="E59" s="226"/>
      <c r="F59" s="226"/>
      <c r="G59" s="226">
        <f t="shared" si="9"/>
        <v>0</v>
      </c>
      <c r="H59" s="226"/>
      <c r="I59" s="226"/>
      <c r="J59" s="226">
        <f t="shared" si="10"/>
        <v>0</v>
      </c>
      <c r="K59" s="226"/>
      <c r="L59" s="226"/>
      <c r="M59" s="226">
        <f t="shared" si="11"/>
        <v>0</v>
      </c>
      <c r="N59" s="226"/>
      <c r="O59" s="226"/>
      <c r="P59" s="219">
        <f t="shared" si="4"/>
        <v>0</v>
      </c>
      <c r="Q59" s="226">
        <v>10710</v>
      </c>
      <c r="R59" s="219">
        <f t="shared" si="12"/>
        <v>10710</v>
      </c>
      <c r="S59" s="219">
        <f t="shared" si="13"/>
        <v>0</v>
      </c>
      <c r="T59" s="223">
        <f t="shared" si="7"/>
        <v>10710</v>
      </c>
    </row>
    <row r="60" spans="1:20" s="12" customFormat="1" ht="15" customHeight="1">
      <c r="A60" s="215" t="s">
        <v>539</v>
      </c>
      <c r="B60" s="226"/>
      <c r="C60" s="226"/>
      <c r="D60" s="226">
        <f t="shared" si="8"/>
        <v>0</v>
      </c>
      <c r="E60" s="227"/>
      <c r="F60" s="226"/>
      <c r="G60" s="226">
        <f t="shared" si="9"/>
        <v>0</v>
      </c>
      <c r="H60" s="226"/>
      <c r="I60" s="227"/>
      <c r="J60" s="226">
        <f t="shared" si="10"/>
        <v>0</v>
      </c>
      <c r="K60" s="226"/>
      <c r="L60" s="226"/>
      <c r="M60" s="226">
        <f t="shared" si="11"/>
        <v>0</v>
      </c>
      <c r="N60" s="226"/>
      <c r="O60" s="226"/>
      <c r="P60" s="219">
        <f t="shared" si="4"/>
        <v>0</v>
      </c>
      <c r="Q60" s="226">
        <v>720</v>
      </c>
      <c r="R60" s="219">
        <f t="shared" si="12"/>
        <v>720</v>
      </c>
      <c r="S60" s="219">
        <f t="shared" si="13"/>
        <v>0</v>
      </c>
      <c r="T60" s="223">
        <f t="shared" si="7"/>
        <v>720</v>
      </c>
    </row>
    <row r="61" spans="1:20" s="12" customFormat="1" ht="15" customHeight="1">
      <c r="A61" s="215" t="s">
        <v>540</v>
      </c>
      <c r="B61" s="226"/>
      <c r="C61" s="226"/>
      <c r="D61" s="226">
        <f t="shared" si="8"/>
        <v>0</v>
      </c>
      <c r="E61" s="226">
        <v>1243</v>
      </c>
      <c r="F61" s="226"/>
      <c r="G61" s="226">
        <f t="shared" si="9"/>
        <v>1243</v>
      </c>
      <c r="H61" s="226">
        <v>125</v>
      </c>
      <c r="I61" s="226"/>
      <c r="J61" s="226">
        <f t="shared" si="10"/>
        <v>125</v>
      </c>
      <c r="K61" s="226"/>
      <c r="L61" s="226"/>
      <c r="M61" s="226">
        <f t="shared" si="11"/>
        <v>0</v>
      </c>
      <c r="N61" s="226"/>
      <c r="O61" s="226"/>
      <c r="P61" s="219">
        <f t="shared" si="4"/>
        <v>0</v>
      </c>
      <c r="Q61" s="226">
        <v>6908</v>
      </c>
      <c r="R61" s="219">
        <f t="shared" si="12"/>
        <v>8276</v>
      </c>
      <c r="S61" s="219">
        <f t="shared" si="13"/>
        <v>0</v>
      </c>
      <c r="T61" s="223">
        <f t="shared" si="7"/>
        <v>8276</v>
      </c>
    </row>
    <row r="62" spans="1:20" s="12" customFormat="1" ht="15" customHeight="1">
      <c r="A62" s="215" t="s">
        <v>541</v>
      </c>
      <c r="B62" s="226"/>
      <c r="C62" s="226"/>
      <c r="D62" s="226">
        <f t="shared" si="8"/>
        <v>0</v>
      </c>
      <c r="E62" s="226"/>
      <c r="F62" s="226"/>
      <c r="G62" s="226">
        <f t="shared" si="9"/>
        <v>0</v>
      </c>
      <c r="H62" s="226"/>
      <c r="I62" s="226"/>
      <c r="J62" s="226">
        <f t="shared" si="10"/>
        <v>0</v>
      </c>
      <c r="K62" s="226"/>
      <c r="L62" s="226"/>
      <c r="M62" s="226">
        <f t="shared" si="11"/>
        <v>0</v>
      </c>
      <c r="N62" s="227"/>
      <c r="O62" s="227"/>
      <c r="P62" s="219">
        <f t="shared" si="4"/>
        <v>0</v>
      </c>
      <c r="Q62" s="226">
        <v>547</v>
      </c>
      <c r="R62" s="219">
        <f t="shared" si="12"/>
        <v>547</v>
      </c>
      <c r="S62" s="219">
        <f t="shared" si="13"/>
        <v>0</v>
      </c>
      <c r="T62" s="223">
        <f t="shared" si="7"/>
        <v>547</v>
      </c>
    </row>
    <row r="63" spans="1:20" s="12" customFormat="1" ht="15" customHeight="1">
      <c r="A63" s="215" t="s">
        <v>542</v>
      </c>
      <c r="B63" s="226"/>
      <c r="C63" s="226"/>
      <c r="D63" s="226">
        <f t="shared" si="8"/>
        <v>0</v>
      </c>
      <c r="E63" s="227"/>
      <c r="F63" s="226"/>
      <c r="G63" s="226">
        <f t="shared" si="9"/>
        <v>0</v>
      </c>
      <c r="H63" s="226"/>
      <c r="I63" s="227"/>
      <c r="J63" s="226">
        <f t="shared" si="10"/>
        <v>0</v>
      </c>
      <c r="K63" s="226"/>
      <c r="L63" s="226"/>
      <c r="M63" s="226">
        <f t="shared" si="11"/>
        <v>0</v>
      </c>
      <c r="N63" s="227"/>
      <c r="O63" s="227"/>
      <c r="P63" s="219">
        <f t="shared" si="4"/>
        <v>0</v>
      </c>
      <c r="Q63" s="226">
        <v>464</v>
      </c>
      <c r="R63" s="219">
        <f t="shared" si="12"/>
        <v>464</v>
      </c>
      <c r="S63" s="219">
        <f t="shared" si="13"/>
        <v>0</v>
      </c>
      <c r="T63" s="223">
        <f t="shared" si="7"/>
        <v>464</v>
      </c>
    </row>
    <row r="64" spans="1:20" s="12" customFormat="1" ht="15" customHeight="1">
      <c r="A64" s="215" t="s">
        <v>543</v>
      </c>
      <c r="B64" s="226"/>
      <c r="C64" s="226"/>
      <c r="D64" s="226">
        <f t="shared" si="8"/>
        <v>0</v>
      </c>
      <c r="E64" s="227"/>
      <c r="F64" s="226"/>
      <c r="G64" s="226">
        <f t="shared" si="9"/>
        <v>0</v>
      </c>
      <c r="H64" s="226"/>
      <c r="I64" s="227"/>
      <c r="J64" s="226">
        <f t="shared" si="10"/>
        <v>0</v>
      </c>
      <c r="K64" s="226"/>
      <c r="L64" s="226"/>
      <c r="M64" s="226">
        <f t="shared" si="11"/>
        <v>0</v>
      </c>
      <c r="N64" s="227"/>
      <c r="O64" s="227"/>
      <c r="P64" s="219">
        <f t="shared" si="4"/>
        <v>0</v>
      </c>
      <c r="Q64" s="226">
        <v>6821</v>
      </c>
      <c r="R64" s="219">
        <f t="shared" si="12"/>
        <v>6821</v>
      </c>
      <c r="S64" s="219">
        <f t="shared" si="13"/>
        <v>0</v>
      </c>
      <c r="T64" s="223">
        <f t="shared" si="7"/>
        <v>6821</v>
      </c>
    </row>
    <row r="65" spans="1:20" s="12" customFormat="1" ht="15" customHeight="1">
      <c r="A65" s="215" t="s">
        <v>544</v>
      </c>
      <c r="B65" s="226"/>
      <c r="C65" s="226"/>
      <c r="D65" s="226">
        <f t="shared" si="8"/>
        <v>0</v>
      </c>
      <c r="E65" s="227"/>
      <c r="F65" s="226"/>
      <c r="G65" s="226">
        <f t="shared" si="9"/>
        <v>0</v>
      </c>
      <c r="H65" s="226"/>
      <c r="I65" s="227"/>
      <c r="J65" s="226">
        <f t="shared" si="10"/>
        <v>0</v>
      </c>
      <c r="K65" s="226"/>
      <c r="L65" s="226"/>
      <c r="M65" s="226">
        <f t="shared" si="11"/>
        <v>0</v>
      </c>
      <c r="N65" s="227"/>
      <c r="O65" s="227"/>
      <c r="P65" s="219">
        <f t="shared" si="4"/>
        <v>0</v>
      </c>
      <c r="Q65" s="226">
        <v>3000</v>
      </c>
      <c r="R65" s="219">
        <f t="shared" si="12"/>
        <v>3000</v>
      </c>
      <c r="S65" s="219">
        <f t="shared" si="13"/>
        <v>0</v>
      </c>
      <c r="T65" s="223">
        <f t="shared" si="7"/>
        <v>3000</v>
      </c>
    </row>
    <row r="66" spans="1:20" s="12" customFormat="1" ht="15" customHeight="1">
      <c r="A66" s="215" t="s">
        <v>545</v>
      </c>
      <c r="B66" s="226"/>
      <c r="C66" s="226"/>
      <c r="D66" s="226">
        <f t="shared" si="8"/>
        <v>0</v>
      </c>
      <c r="E66" s="227"/>
      <c r="F66" s="226"/>
      <c r="G66" s="226">
        <f t="shared" si="9"/>
        <v>0</v>
      </c>
      <c r="H66" s="226"/>
      <c r="I66" s="227"/>
      <c r="J66" s="226">
        <f t="shared" si="10"/>
        <v>0</v>
      </c>
      <c r="K66" s="226"/>
      <c r="L66" s="226"/>
      <c r="M66" s="226">
        <f t="shared" si="11"/>
        <v>0</v>
      </c>
      <c r="N66" s="227"/>
      <c r="O66" s="227"/>
      <c r="P66" s="219">
        <f t="shared" si="4"/>
        <v>0</v>
      </c>
      <c r="Q66" s="226">
        <v>500</v>
      </c>
      <c r="R66" s="219">
        <f t="shared" si="12"/>
        <v>500</v>
      </c>
      <c r="S66" s="219">
        <f t="shared" si="13"/>
        <v>0</v>
      </c>
      <c r="T66" s="223">
        <f t="shared" si="7"/>
        <v>500</v>
      </c>
    </row>
    <row r="67" spans="1:20" s="12" customFormat="1" ht="15" customHeight="1">
      <c r="A67" s="215" t="s">
        <v>546</v>
      </c>
      <c r="B67" s="226"/>
      <c r="C67" s="226"/>
      <c r="D67" s="226">
        <f t="shared" si="8"/>
        <v>0</v>
      </c>
      <c r="E67" s="227"/>
      <c r="F67" s="226"/>
      <c r="G67" s="226">
        <f t="shared" si="9"/>
        <v>0</v>
      </c>
      <c r="H67" s="226"/>
      <c r="I67" s="227"/>
      <c r="J67" s="226">
        <f t="shared" si="10"/>
        <v>0</v>
      </c>
      <c r="K67" s="226"/>
      <c r="L67" s="226"/>
      <c r="M67" s="226">
        <f t="shared" si="11"/>
        <v>0</v>
      </c>
      <c r="N67" s="227"/>
      <c r="O67" s="227"/>
      <c r="P67" s="219">
        <f t="shared" si="4"/>
        <v>0</v>
      </c>
      <c r="Q67" s="226">
        <v>294</v>
      </c>
      <c r="R67" s="219">
        <f t="shared" si="12"/>
        <v>294</v>
      </c>
      <c r="S67" s="219">
        <f t="shared" si="13"/>
        <v>0</v>
      </c>
      <c r="T67" s="223">
        <f t="shared" si="7"/>
        <v>294</v>
      </c>
    </row>
    <row r="68" spans="1:20" s="12" customFormat="1" ht="15" customHeight="1">
      <c r="A68" s="215" t="s">
        <v>547</v>
      </c>
      <c r="B68" s="226"/>
      <c r="C68" s="226"/>
      <c r="D68" s="226">
        <f t="shared" si="8"/>
        <v>0</v>
      </c>
      <c r="E68" s="227"/>
      <c r="F68" s="226"/>
      <c r="G68" s="226">
        <f t="shared" si="9"/>
        <v>0</v>
      </c>
      <c r="H68" s="226"/>
      <c r="I68" s="227"/>
      <c r="J68" s="226">
        <f t="shared" si="10"/>
        <v>0</v>
      </c>
      <c r="K68" s="226"/>
      <c r="L68" s="226"/>
      <c r="M68" s="226">
        <f t="shared" si="11"/>
        <v>0</v>
      </c>
      <c r="N68" s="227"/>
      <c r="O68" s="227"/>
      <c r="P68" s="219">
        <f t="shared" si="4"/>
        <v>0</v>
      </c>
      <c r="Q68" s="226">
        <v>2713</v>
      </c>
      <c r="R68" s="219">
        <f t="shared" si="12"/>
        <v>2713</v>
      </c>
      <c r="S68" s="219">
        <f t="shared" si="13"/>
        <v>0</v>
      </c>
      <c r="T68" s="223">
        <f t="shared" si="7"/>
        <v>2713</v>
      </c>
    </row>
    <row r="69" spans="1:20" s="12" customFormat="1" ht="15" customHeight="1">
      <c r="A69" s="215" t="s">
        <v>548</v>
      </c>
      <c r="B69" s="226"/>
      <c r="C69" s="226"/>
      <c r="D69" s="226">
        <f t="shared" si="8"/>
        <v>0</v>
      </c>
      <c r="E69" s="227"/>
      <c r="F69" s="226"/>
      <c r="G69" s="226">
        <f t="shared" si="9"/>
        <v>0</v>
      </c>
      <c r="H69" s="226"/>
      <c r="I69" s="227"/>
      <c r="J69" s="226">
        <f t="shared" si="10"/>
        <v>0</v>
      </c>
      <c r="K69" s="226"/>
      <c r="L69" s="226"/>
      <c r="M69" s="226">
        <f t="shared" si="11"/>
        <v>0</v>
      </c>
      <c r="N69" s="227"/>
      <c r="O69" s="227"/>
      <c r="P69" s="219">
        <f t="shared" si="4"/>
        <v>0</v>
      </c>
      <c r="Q69" s="226">
        <v>2070</v>
      </c>
      <c r="R69" s="219">
        <f t="shared" si="12"/>
        <v>2070</v>
      </c>
      <c r="S69" s="219">
        <f t="shared" si="13"/>
        <v>0</v>
      </c>
      <c r="T69" s="223">
        <f t="shared" si="7"/>
        <v>2070</v>
      </c>
    </row>
    <row r="70" spans="1:20" s="12" customFormat="1" ht="15" customHeight="1">
      <c r="A70" s="215" t="s">
        <v>549</v>
      </c>
      <c r="B70" s="226"/>
      <c r="C70" s="226"/>
      <c r="D70" s="226">
        <f t="shared" si="8"/>
        <v>0</v>
      </c>
      <c r="E70" s="227"/>
      <c r="F70" s="226"/>
      <c r="G70" s="226">
        <f t="shared" si="9"/>
        <v>0</v>
      </c>
      <c r="H70" s="226"/>
      <c r="I70" s="227"/>
      <c r="J70" s="226">
        <f t="shared" si="10"/>
        <v>0</v>
      </c>
      <c r="K70" s="226"/>
      <c r="L70" s="226"/>
      <c r="M70" s="226">
        <f t="shared" si="11"/>
        <v>0</v>
      </c>
      <c r="N70" s="227"/>
      <c r="O70" s="227"/>
      <c r="P70" s="219">
        <f t="shared" si="4"/>
        <v>0</v>
      </c>
      <c r="Q70" s="226">
        <v>320</v>
      </c>
      <c r="R70" s="219">
        <f t="shared" si="12"/>
        <v>320</v>
      </c>
      <c r="S70" s="219">
        <f t="shared" si="13"/>
        <v>0</v>
      </c>
      <c r="T70" s="223">
        <f t="shared" si="7"/>
        <v>320</v>
      </c>
    </row>
    <row r="71" spans="1:20" s="12" customFormat="1" ht="15" customHeight="1">
      <c r="A71" s="215" t="s">
        <v>146</v>
      </c>
      <c r="B71" s="226"/>
      <c r="C71" s="226"/>
      <c r="D71" s="226">
        <f t="shared" si="8"/>
        <v>0</v>
      </c>
      <c r="E71" s="227"/>
      <c r="F71" s="226"/>
      <c r="G71" s="226">
        <f t="shared" si="9"/>
        <v>0</v>
      </c>
      <c r="H71" s="226"/>
      <c r="I71" s="227"/>
      <c r="J71" s="226">
        <f t="shared" si="10"/>
        <v>0</v>
      </c>
      <c r="K71" s="226"/>
      <c r="L71" s="226"/>
      <c r="M71" s="226">
        <f t="shared" si="11"/>
        <v>0</v>
      </c>
      <c r="N71" s="227"/>
      <c r="O71" s="227"/>
      <c r="P71" s="219">
        <f t="shared" si="4"/>
        <v>0</v>
      </c>
      <c r="Q71" s="226">
        <v>80</v>
      </c>
      <c r="R71" s="219">
        <f t="shared" si="12"/>
        <v>80</v>
      </c>
      <c r="S71" s="219">
        <f t="shared" si="13"/>
        <v>0</v>
      </c>
      <c r="T71" s="223">
        <f t="shared" si="7"/>
        <v>80</v>
      </c>
    </row>
    <row r="72" spans="1:20" ht="15.75">
      <c r="A72" s="208" t="s">
        <v>550</v>
      </c>
      <c r="B72" s="213">
        <v>895</v>
      </c>
      <c r="C72" s="213"/>
      <c r="D72" s="226">
        <f t="shared" si="8"/>
        <v>895</v>
      </c>
      <c r="E72" s="213">
        <v>242</v>
      </c>
      <c r="F72" s="213"/>
      <c r="G72" s="226">
        <f t="shared" si="9"/>
        <v>242</v>
      </c>
      <c r="H72" s="213"/>
      <c r="I72" s="213"/>
      <c r="J72" s="226">
        <f t="shared" si="10"/>
        <v>0</v>
      </c>
      <c r="K72" s="213"/>
      <c r="L72" s="213"/>
      <c r="M72" s="226">
        <f t="shared" si="11"/>
        <v>0</v>
      </c>
      <c r="N72" s="213"/>
      <c r="O72" s="213"/>
      <c r="P72" s="219">
        <f t="shared" si="4"/>
        <v>0</v>
      </c>
      <c r="Q72" s="213"/>
      <c r="R72" s="219">
        <f t="shared" si="12"/>
        <v>1137</v>
      </c>
      <c r="S72" s="219">
        <f t="shared" si="13"/>
        <v>0</v>
      </c>
      <c r="T72" s="223">
        <f t="shared" si="7"/>
        <v>1137</v>
      </c>
    </row>
    <row r="73" spans="1:20" s="12" customFormat="1" ht="15" customHeight="1">
      <c r="A73" s="217" t="s">
        <v>551</v>
      </c>
      <c r="B73" s="223">
        <f>SUM(B9:B72)</f>
        <v>272506</v>
      </c>
      <c r="C73" s="223">
        <f>SUM(C9:C72)</f>
        <v>19011</v>
      </c>
      <c r="D73" s="223">
        <f>SUM(D9:D72)</f>
        <v>291517</v>
      </c>
      <c r="E73" s="223">
        <f>SUM(E14:E72)</f>
        <v>69347</v>
      </c>
      <c r="F73" s="223">
        <f>SUM(F14:F72)</f>
        <v>5129</v>
      </c>
      <c r="G73" s="223">
        <f>SUM(G14:G72)</f>
        <v>74476</v>
      </c>
      <c r="H73" s="223">
        <f aca="true" t="shared" si="14" ref="H73:M73">SUM(H9:H72)</f>
        <v>275279</v>
      </c>
      <c r="I73" s="223">
        <f t="shared" si="14"/>
        <v>2583</v>
      </c>
      <c r="J73" s="223">
        <f t="shared" si="14"/>
        <v>277862</v>
      </c>
      <c r="K73" s="223">
        <f t="shared" si="14"/>
        <v>43821</v>
      </c>
      <c r="L73" s="223">
        <f t="shared" si="14"/>
        <v>500</v>
      </c>
      <c r="M73" s="223">
        <f t="shared" si="14"/>
        <v>44321</v>
      </c>
      <c r="N73" s="223">
        <f>SUM(N29:N72)</f>
        <v>77255</v>
      </c>
      <c r="O73" s="223">
        <f>SUM(O29:O72)</f>
        <v>1255</v>
      </c>
      <c r="P73" s="230">
        <f t="shared" si="4"/>
        <v>78510</v>
      </c>
      <c r="Q73" s="223">
        <f>SUM(Q29:Q72)</f>
        <v>35147</v>
      </c>
      <c r="R73" s="230">
        <f t="shared" si="12"/>
        <v>773355</v>
      </c>
      <c r="S73" s="230">
        <f t="shared" si="13"/>
        <v>28478</v>
      </c>
      <c r="T73" s="223">
        <f t="shared" si="7"/>
        <v>801833</v>
      </c>
    </row>
    <row r="74" ht="15.75">
      <c r="A74" s="210"/>
    </row>
    <row r="75" ht="15.75">
      <c r="A75" s="210"/>
    </row>
  </sheetData>
  <mergeCells count="21">
    <mergeCell ref="N42:P42"/>
    <mergeCell ref="Q42:Q43"/>
    <mergeCell ref="R42:T42"/>
    <mergeCell ref="A42:A43"/>
    <mergeCell ref="H42:J42"/>
    <mergeCell ref="B42:D42"/>
    <mergeCell ref="E42:G42"/>
    <mergeCell ref="K42:M42"/>
    <mergeCell ref="M1:T1"/>
    <mergeCell ref="A2:T2"/>
    <mergeCell ref="A3:T3"/>
    <mergeCell ref="A4:T4"/>
    <mergeCell ref="A5:T5"/>
    <mergeCell ref="A7:A8"/>
    <mergeCell ref="Q7:Q8"/>
    <mergeCell ref="N7:P7"/>
    <mergeCell ref="R7:T7"/>
    <mergeCell ref="B7:D7"/>
    <mergeCell ref="H7:J7"/>
    <mergeCell ref="E7:G7"/>
    <mergeCell ref="K7:M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D36"/>
  <sheetViews>
    <sheetView workbookViewId="0" topLeftCell="A4">
      <selection activeCell="A36" sqref="A36"/>
    </sheetView>
  </sheetViews>
  <sheetFormatPr defaultColWidth="9.140625" defaultRowHeight="12.75"/>
  <cols>
    <col min="1" max="1" width="61.00390625" style="1" bestFit="1" customWidth="1"/>
    <col min="2" max="2" width="10.28125" style="1" bestFit="1" customWidth="1"/>
    <col min="3" max="3" width="8.140625" style="1" bestFit="1" customWidth="1"/>
    <col min="4" max="4" width="10.8515625" style="1" bestFit="1" customWidth="1"/>
    <col min="5" max="16384" width="9.140625" style="1" customWidth="1"/>
  </cols>
  <sheetData>
    <row r="1" spans="1:4" ht="15.75">
      <c r="A1" s="299" t="s">
        <v>351</v>
      </c>
      <c r="B1" s="299"/>
      <c r="C1" s="299"/>
      <c r="D1" s="299"/>
    </row>
    <row r="2" spans="1:4" ht="15" customHeight="1">
      <c r="A2" s="298" t="s">
        <v>431</v>
      </c>
      <c r="B2" s="298"/>
      <c r="C2" s="298"/>
      <c r="D2" s="298"/>
    </row>
    <row r="3" spans="1:4" ht="15" customHeight="1">
      <c r="A3" s="298" t="s">
        <v>420</v>
      </c>
      <c r="B3" s="298"/>
      <c r="C3" s="298"/>
      <c r="D3" s="298"/>
    </row>
    <row r="4" spans="1:4" ht="15" customHeight="1">
      <c r="A4" s="298" t="s">
        <v>297</v>
      </c>
      <c r="B4" s="298"/>
      <c r="C4" s="298"/>
      <c r="D4" s="298"/>
    </row>
    <row r="5" spans="1:4" ht="15" customHeight="1">
      <c r="A5" s="298" t="s">
        <v>325</v>
      </c>
      <c r="B5" s="298"/>
      <c r="C5" s="298"/>
      <c r="D5" s="298"/>
    </row>
    <row r="6" s="10" customFormat="1" ht="19.5" customHeight="1"/>
    <row r="7" spans="1:4" s="10" customFormat="1" ht="19.5" customHeight="1">
      <c r="A7" s="4"/>
      <c r="B7" s="4"/>
      <c r="C7" s="4"/>
      <c r="D7" s="4"/>
    </row>
    <row r="8" spans="1:4" ht="42" customHeight="1">
      <c r="A8" s="53" t="s">
        <v>326</v>
      </c>
      <c r="B8" s="21" t="s">
        <v>622</v>
      </c>
      <c r="C8" s="196" t="s">
        <v>455</v>
      </c>
      <c r="D8" s="21" t="s">
        <v>623</v>
      </c>
    </row>
    <row r="9" spans="1:4" ht="19.5" customHeight="1">
      <c r="A9" s="23"/>
      <c r="B9" s="23"/>
      <c r="C9" s="23"/>
      <c r="D9" s="23"/>
    </row>
    <row r="10" ht="19.5" customHeight="1">
      <c r="A10" s="54" t="s">
        <v>298</v>
      </c>
    </row>
    <row r="11" ht="19.5" customHeight="1">
      <c r="A11" s="24"/>
    </row>
    <row r="12" ht="19.5" customHeight="1">
      <c r="A12" s="24" t="s">
        <v>566</v>
      </c>
    </row>
    <row r="13" spans="1:4" ht="19.5" customHeight="1">
      <c r="A13" s="1" t="s">
        <v>299</v>
      </c>
      <c r="B13" s="8">
        <v>241502</v>
      </c>
      <c r="C13" s="8">
        <v>72385</v>
      </c>
      <c r="D13" s="8">
        <f>SUM(B13:C13)</f>
        <v>313887</v>
      </c>
    </row>
    <row r="14" spans="1:4" ht="19.5" customHeight="1">
      <c r="A14" s="1" t="s">
        <v>160</v>
      </c>
      <c r="B14" s="8">
        <v>70000</v>
      </c>
      <c r="C14" s="8"/>
      <c r="D14" s="8">
        <f>SUM(B14:C14)</f>
        <v>70000</v>
      </c>
    </row>
    <row r="15" spans="1:4" ht="19.5" customHeight="1">
      <c r="A15" s="1" t="s">
        <v>25</v>
      </c>
      <c r="B15" s="8">
        <v>62665</v>
      </c>
      <c r="C15" s="8"/>
      <c r="D15" s="8">
        <f>SUM(B15:C15)</f>
        <v>62665</v>
      </c>
    </row>
    <row r="16" spans="1:4" ht="15.75" customHeight="1">
      <c r="A16" s="139" t="s">
        <v>17</v>
      </c>
      <c r="B16" s="8">
        <v>2000</v>
      </c>
      <c r="C16" s="8"/>
      <c r="D16" s="8">
        <f>SUM(B16:C16)</f>
        <v>2000</v>
      </c>
    </row>
    <row r="17" spans="1:4" ht="19.5" customHeight="1">
      <c r="A17" s="94" t="s">
        <v>359</v>
      </c>
      <c r="B17" s="8">
        <v>5000</v>
      </c>
      <c r="C17" s="8"/>
      <c r="D17" s="8">
        <f>SUM(B17:C17)</f>
        <v>5000</v>
      </c>
    </row>
    <row r="18" spans="1:4" s="7" customFormat="1" ht="19.5" customHeight="1">
      <c r="A18" s="138" t="s">
        <v>567</v>
      </c>
      <c r="B18" s="9">
        <f>SUM(B13:B17)</f>
        <v>381167</v>
      </c>
      <c r="C18" s="9">
        <f>SUM(C13:C17)</f>
        <v>72385</v>
      </c>
      <c r="D18" s="9">
        <f>SUM(D13:D17)</f>
        <v>453552</v>
      </c>
    </row>
    <row r="19" spans="1:4" ht="19.5" customHeight="1">
      <c r="A19" s="138" t="s">
        <v>568</v>
      </c>
      <c r="B19" s="8"/>
      <c r="C19" s="8"/>
      <c r="D19" s="8"/>
    </row>
    <row r="20" spans="1:4" ht="19.5" customHeight="1">
      <c r="A20" s="1" t="s">
        <v>300</v>
      </c>
      <c r="B20" s="8">
        <v>2000</v>
      </c>
      <c r="C20" s="8"/>
      <c r="D20" s="8">
        <f>SUM(B20:C20)</f>
        <v>2000</v>
      </c>
    </row>
    <row r="21" spans="1:4" ht="19.5" customHeight="1">
      <c r="A21" s="1" t="s">
        <v>49</v>
      </c>
      <c r="B21" s="8">
        <v>1000</v>
      </c>
      <c r="C21" s="8"/>
      <c r="D21" s="8">
        <f aca="true" t="shared" si="0" ref="D21:D26">SUM(B21:C21)</f>
        <v>1000</v>
      </c>
    </row>
    <row r="22" spans="1:4" ht="19.5" customHeight="1">
      <c r="A22" s="1" t="s">
        <v>241</v>
      </c>
      <c r="B22" s="8">
        <v>2000</v>
      </c>
      <c r="C22" s="8"/>
      <c r="D22" s="8">
        <f t="shared" si="0"/>
        <v>2000</v>
      </c>
    </row>
    <row r="23" spans="1:4" ht="19.5" customHeight="1">
      <c r="A23" s="1" t="s">
        <v>242</v>
      </c>
      <c r="B23" s="8">
        <v>3000</v>
      </c>
      <c r="C23" s="8"/>
      <c r="D23" s="8">
        <f t="shared" si="0"/>
        <v>3000</v>
      </c>
    </row>
    <row r="24" spans="1:4" ht="19.5" customHeight="1">
      <c r="A24" s="1" t="s">
        <v>125</v>
      </c>
      <c r="B24" s="8">
        <v>66000</v>
      </c>
      <c r="C24" s="8">
        <v>-64408</v>
      </c>
      <c r="D24" s="8">
        <f t="shared" si="0"/>
        <v>1592</v>
      </c>
    </row>
    <row r="25" spans="1:4" ht="15.75" customHeight="1">
      <c r="A25" s="55" t="s">
        <v>129</v>
      </c>
      <c r="B25" s="8">
        <v>3000</v>
      </c>
      <c r="C25" s="8">
        <v>-1505</v>
      </c>
      <c r="D25" s="8">
        <f t="shared" si="0"/>
        <v>1495</v>
      </c>
    </row>
    <row r="26" spans="1:4" ht="19.5" customHeight="1">
      <c r="A26" s="94" t="s">
        <v>238</v>
      </c>
      <c r="B26" s="8">
        <v>10000</v>
      </c>
      <c r="C26" s="8"/>
      <c r="D26" s="8">
        <f t="shared" si="0"/>
        <v>10000</v>
      </c>
    </row>
    <row r="27" spans="1:4" s="7" customFormat="1" ht="19.5" customHeight="1">
      <c r="A27" s="138" t="s">
        <v>569</v>
      </c>
      <c r="B27" s="9">
        <f>SUM(B20:B26)</f>
        <v>87000</v>
      </c>
      <c r="C27" s="9">
        <f>SUM(C20:C26)</f>
        <v>-65913</v>
      </c>
      <c r="D27" s="9">
        <f>SUM(D20:D26)</f>
        <v>21087</v>
      </c>
    </row>
    <row r="28" spans="1:4" s="7" customFormat="1" ht="19.5" customHeight="1">
      <c r="A28" s="56" t="s">
        <v>575</v>
      </c>
      <c r="B28" s="9">
        <f>B18+B27</f>
        <v>468167</v>
      </c>
      <c r="C28" s="9">
        <f>C18+C27</f>
        <v>6472</v>
      </c>
      <c r="D28" s="9">
        <f>D18+D27</f>
        <v>474639</v>
      </c>
    </row>
    <row r="29" spans="1:4" ht="19.5" customHeight="1">
      <c r="A29" s="55"/>
      <c r="B29" s="8"/>
      <c r="C29" s="8"/>
      <c r="D29" s="8"/>
    </row>
    <row r="30" spans="1:4" ht="19.5" customHeight="1">
      <c r="A30" s="54" t="s">
        <v>87</v>
      </c>
      <c r="B30" s="8"/>
      <c r="C30" s="8"/>
      <c r="D30" s="8"/>
    </row>
    <row r="31" spans="1:4" ht="19.5" customHeight="1">
      <c r="A31" s="1" t="s">
        <v>88</v>
      </c>
      <c r="B31" s="8">
        <v>48822</v>
      </c>
      <c r="C31" s="8">
        <v>45564</v>
      </c>
      <c r="D31" s="8">
        <f>SUM(B31:C31)</f>
        <v>94386</v>
      </c>
    </row>
    <row r="32" spans="1:4" s="7" customFormat="1" ht="19.5" customHeight="1">
      <c r="A32" s="7" t="s">
        <v>89</v>
      </c>
      <c r="B32" s="9">
        <f>SUM(B31:B31)</f>
        <v>48822</v>
      </c>
      <c r="C32" s="9">
        <f>SUM(C31:C31)</f>
        <v>45564</v>
      </c>
      <c r="D32" s="9">
        <f>SUM(D31:D31)</f>
        <v>94386</v>
      </c>
    </row>
    <row r="33" spans="2:4" ht="19.5" customHeight="1">
      <c r="B33" s="8"/>
      <c r="C33" s="8"/>
      <c r="D33" s="8"/>
    </row>
    <row r="34" spans="1:4" s="7" customFormat="1" ht="19.5" customHeight="1">
      <c r="A34" s="7" t="s">
        <v>220</v>
      </c>
      <c r="B34" s="9">
        <f>B28+B32</f>
        <v>516989</v>
      </c>
      <c r="C34" s="9">
        <f>C28+C32</f>
        <v>52036</v>
      </c>
      <c r="D34" s="9">
        <f>D28+D32</f>
        <v>569025</v>
      </c>
    </row>
    <row r="35" spans="2:4" s="7" customFormat="1" ht="19.5" customHeight="1">
      <c r="B35" s="9"/>
      <c r="C35" s="9"/>
      <c r="D35" s="9"/>
    </row>
    <row r="36" ht="19.5" customHeight="1">
      <c r="A36" s="57"/>
    </row>
    <row r="37" ht="15" customHeight="1"/>
  </sheetData>
  <mergeCells count="5">
    <mergeCell ref="A1:D1"/>
    <mergeCell ref="A5:D5"/>
    <mergeCell ref="A4:D4"/>
    <mergeCell ref="A3:D3"/>
    <mergeCell ref="A2:D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N17"/>
  <sheetViews>
    <sheetView workbookViewId="0" topLeftCell="A1">
      <selection activeCell="D9" sqref="D9:D10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8.421875" style="1" bestFit="1" customWidth="1"/>
    <col min="4" max="4" width="9.140625" style="1" bestFit="1" customWidth="1"/>
    <col min="5" max="5" width="8.7109375" style="1" customWidth="1"/>
    <col min="6" max="6" width="7.421875" style="1" customWidth="1"/>
    <col min="7" max="7" width="10.57421875" style="1" customWidth="1"/>
    <col min="8" max="8" width="8.8515625" style="1" bestFit="1" customWidth="1"/>
    <col min="9" max="9" width="7.28125" style="1" customWidth="1"/>
    <col min="10" max="10" width="10.00390625" style="1" customWidth="1"/>
    <col min="11" max="11" width="6.421875" style="1" customWidth="1"/>
    <col min="12" max="12" width="10.140625" style="1" bestFit="1" customWidth="1"/>
    <col min="13" max="13" width="7.140625" style="1" customWidth="1"/>
    <col min="14" max="14" width="9.28125" style="1" bestFit="1" customWidth="1"/>
    <col min="15" max="16384" width="9.140625" style="1" customWidth="1"/>
  </cols>
  <sheetData>
    <row r="1" spans="8:14" ht="15.75">
      <c r="H1" s="299" t="s">
        <v>86</v>
      </c>
      <c r="I1" s="299"/>
      <c r="J1" s="299"/>
      <c r="K1" s="299"/>
      <c r="L1" s="299"/>
      <c r="M1" s="299"/>
      <c r="N1" s="299"/>
    </row>
    <row r="2" spans="1:14" ht="15.75">
      <c r="A2" s="298" t="s">
        <v>431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ht="15.75">
      <c r="A3" s="298" t="s">
        <v>420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5.75">
      <c r="A4" s="298" t="s">
        <v>100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14" ht="19.5" customHeight="1">
      <c r="A5" s="298" t="s">
        <v>325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ht="19.5" customHeight="1"/>
    <row r="7" ht="19.5" customHeight="1"/>
    <row r="8" spans="1:14" s="52" customFormat="1" ht="19.5" customHeight="1">
      <c r="A8" s="295" t="s">
        <v>326</v>
      </c>
      <c r="B8" s="295"/>
      <c r="C8" s="362" t="s">
        <v>101</v>
      </c>
      <c r="D8" s="362"/>
      <c r="E8" s="362"/>
      <c r="F8" s="362"/>
      <c r="G8" s="362"/>
      <c r="H8" s="352" t="s">
        <v>5</v>
      </c>
      <c r="I8" s="328"/>
      <c r="J8" s="329"/>
      <c r="K8" s="303" t="s">
        <v>102</v>
      </c>
      <c r="L8" s="356" t="s">
        <v>433</v>
      </c>
      <c r="M8" s="357"/>
      <c r="N8" s="358"/>
    </row>
    <row r="9" spans="1:14" s="52" customFormat="1" ht="17.25" customHeight="1">
      <c r="A9" s="295"/>
      <c r="B9" s="295"/>
      <c r="C9" s="362" t="s">
        <v>103</v>
      </c>
      <c r="D9" s="362" t="s">
        <v>352</v>
      </c>
      <c r="E9" s="362" t="s">
        <v>51</v>
      </c>
      <c r="F9" s="362"/>
      <c r="G9" s="362"/>
      <c r="H9" s="353"/>
      <c r="I9" s="354"/>
      <c r="J9" s="355"/>
      <c r="K9" s="303"/>
      <c r="L9" s="359"/>
      <c r="M9" s="360"/>
      <c r="N9" s="361"/>
    </row>
    <row r="10" spans="1:14" s="12" customFormat="1" ht="33" customHeight="1">
      <c r="A10" s="295"/>
      <c r="B10" s="295"/>
      <c r="C10" s="362"/>
      <c r="D10" s="362"/>
      <c r="E10" s="198" t="s">
        <v>85</v>
      </c>
      <c r="F10" s="197" t="s">
        <v>269</v>
      </c>
      <c r="G10" s="198" t="s">
        <v>662</v>
      </c>
      <c r="H10" s="198" t="s">
        <v>85</v>
      </c>
      <c r="I10" s="197" t="s">
        <v>269</v>
      </c>
      <c r="J10" s="198" t="s">
        <v>662</v>
      </c>
      <c r="K10" s="303"/>
      <c r="L10" s="198" t="s">
        <v>85</v>
      </c>
      <c r="M10" s="197" t="s">
        <v>269</v>
      </c>
      <c r="N10" s="198" t="s">
        <v>663</v>
      </c>
    </row>
    <row r="11" spans="1:14" ht="30" customHeight="1">
      <c r="A11" s="1" t="s">
        <v>104</v>
      </c>
      <c r="B11" s="11" t="s">
        <v>285</v>
      </c>
      <c r="C11" s="8">
        <v>12805</v>
      </c>
      <c r="D11" s="8">
        <v>0</v>
      </c>
      <c r="E11" s="8">
        <v>196423</v>
      </c>
      <c r="F11" s="8">
        <v>14083</v>
      </c>
      <c r="G11" s="8">
        <f>SUM(E11:F11)</f>
        <v>210506</v>
      </c>
      <c r="H11" s="8">
        <f>SUM(C11+D11+E11)</f>
        <v>209228</v>
      </c>
      <c r="I11" s="8">
        <f>F11</f>
        <v>14083</v>
      </c>
      <c r="J11" s="8">
        <f>SUM(H11:I11)</f>
        <v>223311</v>
      </c>
      <c r="K11" s="8">
        <v>0</v>
      </c>
      <c r="L11" s="8">
        <f aca="true" t="shared" si="0" ref="L11:L17">H11+K11</f>
        <v>209228</v>
      </c>
      <c r="M11" s="8">
        <f>I11</f>
        <v>14083</v>
      </c>
      <c r="N11" s="8">
        <f>SUM(L11:M11)</f>
        <v>223311</v>
      </c>
    </row>
    <row r="12" spans="1:14" ht="30" customHeight="1">
      <c r="A12" s="1" t="s">
        <v>105</v>
      </c>
      <c r="B12" s="11" t="s">
        <v>407</v>
      </c>
      <c r="C12" s="8">
        <v>69981</v>
      </c>
      <c r="D12" s="8">
        <v>0</v>
      </c>
      <c r="E12" s="8">
        <v>62567</v>
      </c>
      <c r="F12" s="8">
        <v>6554</v>
      </c>
      <c r="G12" s="8">
        <f aca="true" t="shared" si="1" ref="G12:G17">SUM(E12:F12)</f>
        <v>69121</v>
      </c>
      <c r="H12" s="8">
        <f aca="true" t="shared" si="2" ref="H12:H17">SUM(C12+D12+E12)</f>
        <v>132548</v>
      </c>
      <c r="I12" s="8">
        <f aca="true" t="shared" si="3" ref="I12:I17">F12</f>
        <v>6554</v>
      </c>
      <c r="J12" s="8">
        <f aca="true" t="shared" si="4" ref="J12:J17">SUM(H12:I12)</f>
        <v>139102</v>
      </c>
      <c r="K12" s="8">
        <v>0</v>
      </c>
      <c r="L12" s="8">
        <f t="shared" si="0"/>
        <v>132548</v>
      </c>
      <c r="M12" s="8">
        <f aca="true" t="shared" si="5" ref="M12:M17">I12</f>
        <v>6554</v>
      </c>
      <c r="N12" s="8">
        <f aca="true" t="shared" si="6" ref="N12:N17">SUM(L12:M12)</f>
        <v>139102</v>
      </c>
    </row>
    <row r="13" spans="1:14" ht="30" customHeight="1">
      <c r="A13" s="1" t="s">
        <v>106</v>
      </c>
      <c r="B13" s="11" t="s">
        <v>664</v>
      </c>
      <c r="C13" s="8">
        <v>78004</v>
      </c>
      <c r="D13" s="8">
        <v>22341</v>
      </c>
      <c r="E13" s="8">
        <v>134734</v>
      </c>
      <c r="F13" s="8">
        <v>12483</v>
      </c>
      <c r="G13" s="8">
        <f t="shared" si="1"/>
        <v>147217</v>
      </c>
      <c r="H13" s="8">
        <f t="shared" si="2"/>
        <v>235079</v>
      </c>
      <c r="I13" s="8">
        <f t="shared" si="3"/>
        <v>12483</v>
      </c>
      <c r="J13" s="8">
        <f t="shared" si="4"/>
        <v>247562</v>
      </c>
      <c r="K13" s="8">
        <v>0</v>
      </c>
      <c r="L13" s="8">
        <f t="shared" si="0"/>
        <v>235079</v>
      </c>
      <c r="M13" s="8">
        <f t="shared" si="5"/>
        <v>12483</v>
      </c>
      <c r="N13" s="8">
        <f t="shared" si="6"/>
        <v>247562</v>
      </c>
    </row>
    <row r="14" spans="1:14" ht="30" customHeight="1">
      <c r="A14" s="1" t="s">
        <v>107</v>
      </c>
      <c r="B14" s="11" t="s">
        <v>347</v>
      </c>
      <c r="C14" s="8">
        <v>31264</v>
      </c>
      <c r="D14" s="8">
        <v>6409</v>
      </c>
      <c r="E14" s="8">
        <v>60771</v>
      </c>
      <c r="F14" s="8">
        <v>4878</v>
      </c>
      <c r="G14" s="8">
        <f t="shared" si="1"/>
        <v>65649</v>
      </c>
      <c r="H14" s="8">
        <f t="shared" si="2"/>
        <v>98444</v>
      </c>
      <c r="I14" s="8">
        <v>4878</v>
      </c>
      <c r="J14" s="8">
        <f t="shared" si="4"/>
        <v>103322</v>
      </c>
      <c r="K14" s="8">
        <v>0</v>
      </c>
      <c r="L14" s="8">
        <f t="shared" si="0"/>
        <v>98444</v>
      </c>
      <c r="M14" s="8">
        <f t="shared" si="5"/>
        <v>4878</v>
      </c>
      <c r="N14" s="8">
        <f t="shared" si="6"/>
        <v>103322</v>
      </c>
    </row>
    <row r="15" spans="1:14" ht="30" customHeight="1">
      <c r="A15" s="1" t="s">
        <v>108</v>
      </c>
      <c r="B15" s="11" t="s">
        <v>348</v>
      </c>
      <c r="C15" s="8">
        <v>55429</v>
      </c>
      <c r="D15" s="8">
        <v>5174</v>
      </c>
      <c r="E15" s="8">
        <v>64977</v>
      </c>
      <c r="F15" s="8">
        <v>11590</v>
      </c>
      <c r="G15" s="8">
        <f t="shared" si="1"/>
        <v>76567</v>
      </c>
      <c r="H15" s="8">
        <f t="shared" si="2"/>
        <v>125580</v>
      </c>
      <c r="I15" s="8">
        <v>11590</v>
      </c>
      <c r="J15" s="8">
        <f t="shared" si="4"/>
        <v>137170</v>
      </c>
      <c r="K15" s="8">
        <v>0</v>
      </c>
      <c r="L15" s="8">
        <f t="shared" si="0"/>
        <v>125580</v>
      </c>
      <c r="M15" s="8">
        <f t="shared" si="5"/>
        <v>11590</v>
      </c>
      <c r="N15" s="8">
        <f t="shared" si="6"/>
        <v>137170</v>
      </c>
    </row>
    <row r="16" spans="1:14" ht="30" customHeight="1">
      <c r="A16" s="1" t="s">
        <v>15</v>
      </c>
      <c r="B16" s="11" t="s">
        <v>213</v>
      </c>
      <c r="C16" s="8">
        <v>0</v>
      </c>
      <c r="D16" s="8">
        <v>3000</v>
      </c>
      <c r="E16" s="8">
        <v>50070</v>
      </c>
      <c r="F16" s="8">
        <v>2595</v>
      </c>
      <c r="G16" s="8">
        <f t="shared" si="1"/>
        <v>52665</v>
      </c>
      <c r="H16" s="8">
        <f t="shared" si="2"/>
        <v>53070</v>
      </c>
      <c r="I16" s="8">
        <f t="shared" si="3"/>
        <v>2595</v>
      </c>
      <c r="J16" s="8">
        <f t="shared" si="4"/>
        <v>55665</v>
      </c>
      <c r="K16" s="8">
        <v>0</v>
      </c>
      <c r="L16" s="8">
        <f t="shared" si="0"/>
        <v>53070</v>
      </c>
      <c r="M16" s="8">
        <f t="shared" si="5"/>
        <v>2595</v>
      </c>
      <c r="N16" s="8">
        <f t="shared" si="6"/>
        <v>55665</v>
      </c>
    </row>
    <row r="17" spans="2:14" s="7" customFormat="1" ht="30" customHeight="1">
      <c r="B17" s="7" t="s">
        <v>109</v>
      </c>
      <c r="C17" s="9">
        <f>SUM(C11:C16)</f>
        <v>247483</v>
      </c>
      <c r="D17" s="9">
        <f>SUM(D11:D16)</f>
        <v>36924</v>
      </c>
      <c r="E17" s="9">
        <f>SUM(E11:E16)</f>
        <v>569542</v>
      </c>
      <c r="F17" s="9">
        <f>SUM(F11:F16)</f>
        <v>52183</v>
      </c>
      <c r="G17" s="9">
        <f t="shared" si="1"/>
        <v>621725</v>
      </c>
      <c r="H17" s="9">
        <f t="shared" si="2"/>
        <v>853949</v>
      </c>
      <c r="I17" s="9">
        <f t="shared" si="3"/>
        <v>52183</v>
      </c>
      <c r="J17" s="9">
        <f t="shared" si="4"/>
        <v>906132</v>
      </c>
      <c r="K17" s="9">
        <f>SUM(K11:K16)</f>
        <v>0</v>
      </c>
      <c r="L17" s="9">
        <f t="shared" si="0"/>
        <v>853949</v>
      </c>
      <c r="M17" s="9">
        <f t="shared" si="5"/>
        <v>52183</v>
      </c>
      <c r="N17" s="9">
        <f t="shared" si="6"/>
        <v>906132</v>
      </c>
    </row>
  </sheetData>
  <mergeCells count="13">
    <mergeCell ref="A4:N4"/>
    <mergeCell ref="A3:N3"/>
    <mergeCell ref="A2:N2"/>
    <mergeCell ref="H1:N1"/>
    <mergeCell ref="K8:K10"/>
    <mergeCell ref="H8:J9"/>
    <mergeCell ref="L8:N9"/>
    <mergeCell ref="A5:N5"/>
    <mergeCell ref="C8:G8"/>
    <mergeCell ref="E9:G9"/>
    <mergeCell ref="A8:B10"/>
    <mergeCell ref="C9:C10"/>
    <mergeCell ref="D9:D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U92"/>
  <sheetViews>
    <sheetView workbookViewId="0" topLeftCell="A1">
      <selection activeCell="A1" sqref="A1"/>
    </sheetView>
  </sheetViews>
  <sheetFormatPr defaultColWidth="9.140625" defaultRowHeight="13.5" customHeight="1"/>
  <cols>
    <col min="1" max="1" width="28.140625" style="1" customWidth="1"/>
    <col min="2" max="2" width="6.00390625" style="1" customWidth="1"/>
    <col min="3" max="3" width="5.140625" style="1" customWidth="1"/>
    <col min="4" max="4" width="6.7109375" style="1" customWidth="1"/>
    <col min="5" max="5" width="6.00390625" style="1" customWidth="1"/>
    <col min="6" max="6" width="5.140625" style="1" customWidth="1"/>
    <col min="7" max="7" width="5.7109375" style="1" customWidth="1"/>
    <col min="8" max="8" width="5.421875" style="1" customWidth="1"/>
    <col min="9" max="9" width="6.28125" style="1" customWidth="1"/>
    <col min="10" max="10" width="5.7109375" style="1" customWidth="1"/>
    <col min="11" max="11" width="5.421875" style="1" customWidth="1"/>
    <col min="12" max="12" width="6.28125" style="1" customWidth="1"/>
    <col min="13" max="13" width="5.8515625" style="1" customWidth="1"/>
    <col min="14" max="14" width="5.57421875" style="1" customWidth="1"/>
    <col min="15" max="15" width="6.28125" style="1" customWidth="1"/>
    <col min="16" max="16" width="5.7109375" style="1" customWidth="1"/>
    <col min="17" max="17" width="5.28125" style="1" customWidth="1"/>
    <col min="18" max="18" width="6.421875" style="1" customWidth="1"/>
    <col min="19" max="19" width="7.7109375" style="1" customWidth="1"/>
    <col min="20" max="20" width="5.57421875" style="1" customWidth="1"/>
    <col min="21" max="21" width="6.00390625" style="1" customWidth="1"/>
    <col min="22" max="16384" width="9.140625" style="1" customWidth="1"/>
  </cols>
  <sheetData>
    <row r="1" spans="1:21" ht="15.75">
      <c r="A1" s="11"/>
      <c r="B1" s="11"/>
      <c r="C1" s="11"/>
      <c r="D1" s="11"/>
      <c r="E1" s="11"/>
      <c r="F1" s="11"/>
      <c r="G1" s="11"/>
      <c r="H1" s="11"/>
      <c r="I1" s="399" t="s">
        <v>665</v>
      </c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</row>
    <row r="2" spans="1:21" ht="15.75">
      <c r="A2" s="294" t="s">
        <v>431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1:21" ht="15.75">
      <c r="A3" s="294" t="s">
        <v>420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1:21" ht="15.75">
      <c r="A4" s="294" t="s">
        <v>666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</row>
    <row r="5" spans="1:21" ht="15.75">
      <c r="A5" s="231"/>
      <c r="B5" s="231"/>
      <c r="C5" s="231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1" s="12" customFormat="1" ht="24" customHeight="1">
      <c r="A6" s="386" t="s">
        <v>432</v>
      </c>
      <c r="B6" s="378" t="s">
        <v>721</v>
      </c>
      <c r="C6" s="379"/>
      <c r="D6" s="380"/>
      <c r="E6" s="398" t="s">
        <v>667</v>
      </c>
      <c r="F6" s="398"/>
      <c r="G6" s="393" t="s">
        <v>668</v>
      </c>
      <c r="H6" s="367"/>
      <c r="I6" s="367"/>
      <c r="J6" s="367"/>
      <c r="K6" s="367"/>
      <c r="L6" s="368"/>
      <c r="M6" s="393" t="s">
        <v>433</v>
      </c>
      <c r="N6" s="394"/>
      <c r="O6" s="394"/>
      <c r="P6" s="394"/>
      <c r="Q6" s="394"/>
      <c r="R6" s="395"/>
      <c r="S6" s="347" t="s">
        <v>669</v>
      </c>
      <c r="T6" s="348"/>
      <c r="U6" s="349"/>
    </row>
    <row r="7" spans="1:21" s="12" customFormat="1" ht="40.5">
      <c r="A7" s="387"/>
      <c r="B7" s="381"/>
      <c r="C7" s="382"/>
      <c r="D7" s="383"/>
      <c r="E7" s="253" t="s">
        <v>670</v>
      </c>
      <c r="F7" s="253" t="s">
        <v>726</v>
      </c>
      <c r="G7" s="375" t="s">
        <v>671</v>
      </c>
      <c r="H7" s="376"/>
      <c r="I7" s="377"/>
      <c r="J7" s="363" t="s">
        <v>672</v>
      </c>
      <c r="K7" s="364"/>
      <c r="L7" s="365"/>
      <c r="M7" s="363" t="s">
        <v>671</v>
      </c>
      <c r="N7" s="396"/>
      <c r="O7" s="397"/>
      <c r="P7" s="363" t="s">
        <v>672</v>
      </c>
      <c r="Q7" s="396"/>
      <c r="R7" s="397"/>
      <c r="S7" s="369"/>
      <c r="T7" s="370"/>
      <c r="U7" s="371"/>
    </row>
    <row r="8" spans="1:21" s="12" customFormat="1" ht="13.5" customHeight="1">
      <c r="A8" s="388"/>
      <c r="B8" s="372" t="s">
        <v>722</v>
      </c>
      <c r="C8" s="373"/>
      <c r="D8" s="374"/>
      <c r="E8" s="372" t="s">
        <v>722</v>
      </c>
      <c r="F8" s="374"/>
      <c r="G8" s="372" t="s">
        <v>722</v>
      </c>
      <c r="H8" s="373"/>
      <c r="I8" s="374"/>
      <c r="J8" s="366" t="s">
        <v>722</v>
      </c>
      <c r="K8" s="367"/>
      <c r="L8" s="368"/>
      <c r="M8" s="366" t="s">
        <v>722</v>
      </c>
      <c r="N8" s="384"/>
      <c r="O8" s="385"/>
      <c r="P8" s="366" t="s">
        <v>722</v>
      </c>
      <c r="Q8" s="384"/>
      <c r="R8" s="385"/>
      <c r="S8" s="372" t="s">
        <v>722</v>
      </c>
      <c r="T8" s="373"/>
      <c r="U8" s="374"/>
    </row>
    <row r="9" spans="1:21" s="12" customFormat="1" ht="14.25" customHeight="1">
      <c r="A9" s="232"/>
      <c r="B9" s="233" t="s">
        <v>723</v>
      </c>
      <c r="C9" s="233" t="s">
        <v>724</v>
      </c>
      <c r="D9" s="233" t="s">
        <v>725</v>
      </c>
      <c r="E9" s="234" t="s">
        <v>723</v>
      </c>
      <c r="F9" s="234" t="s">
        <v>723</v>
      </c>
      <c r="G9" s="234" t="s">
        <v>723</v>
      </c>
      <c r="H9" s="234" t="s">
        <v>724</v>
      </c>
      <c r="I9" s="235" t="s">
        <v>725</v>
      </c>
      <c r="J9" s="235" t="s">
        <v>723</v>
      </c>
      <c r="K9" s="235" t="s">
        <v>724</v>
      </c>
      <c r="L9" s="235" t="s">
        <v>725</v>
      </c>
      <c r="M9" s="235" t="s">
        <v>723</v>
      </c>
      <c r="N9" s="235" t="s">
        <v>724</v>
      </c>
      <c r="O9" s="235" t="s">
        <v>725</v>
      </c>
      <c r="P9" s="235" t="s">
        <v>723</v>
      </c>
      <c r="Q9" s="235" t="s">
        <v>724</v>
      </c>
      <c r="R9" s="235" t="s">
        <v>725</v>
      </c>
      <c r="S9" s="235" t="s">
        <v>723</v>
      </c>
      <c r="T9" s="235" t="s">
        <v>724</v>
      </c>
      <c r="U9" s="235" t="s">
        <v>725</v>
      </c>
    </row>
    <row r="10" spans="1:21" s="12" customFormat="1" ht="14.25" customHeight="1">
      <c r="A10" s="360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</row>
    <row r="11" spans="1:21" ht="14.25" customHeight="1">
      <c r="A11" s="237" t="s">
        <v>673</v>
      </c>
      <c r="B11" s="237">
        <v>5</v>
      </c>
      <c r="C11" s="237">
        <v>4</v>
      </c>
      <c r="D11" s="238">
        <v>9</v>
      </c>
      <c r="E11" s="238">
        <v>48</v>
      </c>
      <c r="F11" s="238">
        <v>1</v>
      </c>
      <c r="G11" s="238"/>
      <c r="H11" s="238"/>
      <c r="I11" s="238"/>
      <c r="J11" s="238"/>
      <c r="K11" s="238"/>
      <c r="L11" s="238"/>
      <c r="M11" s="238">
        <f>B11+E11</f>
        <v>53</v>
      </c>
      <c r="N11" s="238">
        <f>C11+H11</f>
        <v>4</v>
      </c>
      <c r="O11" s="238">
        <f>M11+N11</f>
        <v>57</v>
      </c>
      <c r="P11" s="238">
        <v>1</v>
      </c>
      <c r="Q11" s="238"/>
      <c r="R11" s="238">
        <f>P11+Q11</f>
        <v>1</v>
      </c>
      <c r="S11" s="238">
        <v>53.5</v>
      </c>
      <c r="T11" s="238">
        <v>4</v>
      </c>
      <c r="U11" s="238">
        <f>S11+T11</f>
        <v>57.5</v>
      </c>
    </row>
    <row r="12" spans="1:21" ht="9" customHeight="1">
      <c r="A12" s="239"/>
      <c r="B12" s="239"/>
      <c r="C12" s="239"/>
      <c r="D12" s="240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391"/>
      <c r="R12" s="391"/>
      <c r="S12" s="391"/>
      <c r="T12" s="391"/>
      <c r="U12" s="391"/>
    </row>
    <row r="13" spans="1:21" ht="14.25" customHeight="1">
      <c r="A13" s="236" t="s">
        <v>285</v>
      </c>
      <c r="B13" s="236"/>
      <c r="C13" s="236"/>
      <c r="D13" s="242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391"/>
      <c r="R13" s="391"/>
      <c r="S13" s="391"/>
      <c r="T13" s="391"/>
      <c r="U13" s="391"/>
    </row>
    <row r="14" spans="1:21" ht="14.25" customHeight="1">
      <c r="A14" s="244" t="s">
        <v>674</v>
      </c>
      <c r="B14" s="244"/>
      <c r="C14" s="244"/>
      <c r="D14" s="245"/>
      <c r="E14" s="245"/>
      <c r="F14" s="245"/>
      <c r="G14" s="245">
        <v>18</v>
      </c>
      <c r="H14" s="245"/>
      <c r="I14" s="245">
        <f>G14</f>
        <v>18</v>
      </c>
      <c r="J14" s="245"/>
      <c r="K14" s="245"/>
      <c r="L14" s="245"/>
      <c r="M14" s="238">
        <f>G14</f>
        <v>18</v>
      </c>
      <c r="N14" s="245"/>
      <c r="O14" s="238">
        <f>M14+N14</f>
        <v>18</v>
      </c>
      <c r="P14" s="245"/>
      <c r="Q14" s="238"/>
      <c r="R14" s="238"/>
      <c r="S14" s="238">
        <f>M14</f>
        <v>18</v>
      </c>
      <c r="T14" s="238"/>
      <c r="U14" s="238">
        <f>S14</f>
        <v>18</v>
      </c>
    </row>
    <row r="15" spans="1:21" ht="14.25" customHeight="1">
      <c r="A15" s="244" t="s">
        <v>675</v>
      </c>
      <c r="B15" s="244"/>
      <c r="C15" s="244"/>
      <c r="D15" s="245"/>
      <c r="E15" s="245"/>
      <c r="F15" s="245"/>
      <c r="G15" s="245">
        <v>19</v>
      </c>
      <c r="H15" s="245"/>
      <c r="I15" s="245">
        <f aca="true" t="shared" si="0" ref="I15:I42">G15</f>
        <v>19</v>
      </c>
      <c r="J15" s="245"/>
      <c r="K15" s="245"/>
      <c r="L15" s="245"/>
      <c r="M15" s="238">
        <f aca="true" t="shared" si="1" ref="M15:M30">G15</f>
        <v>19</v>
      </c>
      <c r="N15" s="245"/>
      <c r="O15" s="238">
        <f aca="true" t="shared" si="2" ref="O15:O42">M15+N15</f>
        <v>19</v>
      </c>
      <c r="P15" s="245"/>
      <c r="Q15" s="238"/>
      <c r="R15" s="238"/>
      <c r="S15" s="238">
        <f aca="true" t="shared" si="3" ref="S15:S23">M15</f>
        <v>19</v>
      </c>
      <c r="T15" s="238"/>
      <c r="U15" s="238">
        <f aca="true" t="shared" si="4" ref="U15:U23">S15</f>
        <v>19</v>
      </c>
    </row>
    <row r="16" spans="1:21" ht="14.25" customHeight="1">
      <c r="A16" s="244" t="s">
        <v>676</v>
      </c>
      <c r="B16" s="244"/>
      <c r="C16" s="244"/>
      <c r="D16" s="245"/>
      <c r="E16" s="245"/>
      <c r="F16" s="245"/>
      <c r="G16" s="245">
        <v>11</v>
      </c>
      <c r="H16" s="245"/>
      <c r="I16" s="245">
        <f t="shared" si="0"/>
        <v>11</v>
      </c>
      <c r="J16" s="245"/>
      <c r="K16" s="245"/>
      <c r="L16" s="245"/>
      <c r="M16" s="238">
        <f t="shared" si="1"/>
        <v>11</v>
      </c>
      <c r="N16" s="245"/>
      <c r="O16" s="238">
        <f t="shared" si="2"/>
        <v>11</v>
      </c>
      <c r="P16" s="245"/>
      <c r="Q16" s="238"/>
      <c r="R16" s="238"/>
      <c r="S16" s="238">
        <f t="shared" si="3"/>
        <v>11</v>
      </c>
      <c r="T16" s="238"/>
      <c r="U16" s="238">
        <f t="shared" si="4"/>
        <v>11</v>
      </c>
    </row>
    <row r="17" spans="1:21" ht="14.25" customHeight="1">
      <c r="A17" s="244" t="s">
        <v>677</v>
      </c>
      <c r="B17" s="244"/>
      <c r="C17" s="244"/>
      <c r="D17" s="245"/>
      <c r="E17" s="245"/>
      <c r="F17" s="245"/>
      <c r="G17" s="245">
        <v>10</v>
      </c>
      <c r="H17" s="245"/>
      <c r="I17" s="245">
        <f t="shared" si="0"/>
        <v>10</v>
      </c>
      <c r="J17" s="245"/>
      <c r="K17" s="245"/>
      <c r="L17" s="245"/>
      <c r="M17" s="238">
        <f t="shared" si="1"/>
        <v>10</v>
      </c>
      <c r="N17" s="245"/>
      <c r="O17" s="238">
        <f t="shared" si="2"/>
        <v>10</v>
      </c>
      <c r="P17" s="245"/>
      <c r="Q17" s="238"/>
      <c r="R17" s="238"/>
      <c r="S17" s="238">
        <f t="shared" si="3"/>
        <v>10</v>
      </c>
      <c r="T17" s="238"/>
      <c r="U17" s="238">
        <f t="shared" si="4"/>
        <v>10</v>
      </c>
    </row>
    <row r="18" spans="1:21" ht="14.25" customHeight="1">
      <c r="A18" s="244" t="s">
        <v>678</v>
      </c>
      <c r="B18" s="244"/>
      <c r="C18" s="244"/>
      <c r="D18" s="245"/>
      <c r="E18" s="245"/>
      <c r="F18" s="245"/>
      <c r="G18" s="245">
        <v>1</v>
      </c>
      <c r="H18" s="245"/>
      <c r="I18" s="245">
        <f t="shared" si="0"/>
        <v>1</v>
      </c>
      <c r="J18" s="245"/>
      <c r="K18" s="245"/>
      <c r="L18" s="245"/>
      <c r="M18" s="238">
        <f t="shared" si="1"/>
        <v>1</v>
      </c>
      <c r="N18" s="245"/>
      <c r="O18" s="238">
        <f t="shared" si="2"/>
        <v>1</v>
      </c>
      <c r="P18" s="245"/>
      <c r="Q18" s="238"/>
      <c r="R18" s="238"/>
      <c r="S18" s="238">
        <f t="shared" si="3"/>
        <v>1</v>
      </c>
      <c r="T18" s="238"/>
      <c r="U18" s="238">
        <f t="shared" si="4"/>
        <v>1</v>
      </c>
    </row>
    <row r="19" spans="1:21" ht="14.25" customHeight="1">
      <c r="A19" s="244" t="s">
        <v>679</v>
      </c>
      <c r="B19" s="244"/>
      <c r="C19" s="244"/>
      <c r="D19" s="245"/>
      <c r="E19" s="245"/>
      <c r="F19" s="245"/>
      <c r="G19" s="245">
        <v>4</v>
      </c>
      <c r="H19" s="245"/>
      <c r="I19" s="245">
        <f t="shared" si="0"/>
        <v>4</v>
      </c>
      <c r="J19" s="245"/>
      <c r="K19" s="245"/>
      <c r="L19" s="245"/>
      <c r="M19" s="238">
        <f t="shared" si="1"/>
        <v>4</v>
      </c>
      <c r="N19" s="245"/>
      <c r="O19" s="238">
        <f t="shared" si="2"/>
        <v>4</v>
      </c>
      <c r="P19" s="245"/>
      <c r="Q19" s="238"/>
      <c r="R19" s="238"/>
      <c r="S19" s="238">
        <f t="shared" si="3"/>
        <v>4</v>
      </c>
      <c r="T19" s="238"/>
      <c r="U19" s="238">
        <f t="shared" si="4"/>
        <v>4</v>
      </c>
    </row>
    <row r="20" spans="1:21" ht="14.25" customHeight="1">
      <c r="A20" s="244" t="s">
        <v>680</v>
      </c>
      <c r="B20" s="244"/>
      <c r="C20" s="244"/>
      <c r="D20" s="245"/>
      <c r="E20" s="245"/>
      <c r="F20" s="245"/>
      <c r="G20" s="245">
        <v>3</v>
      </c>
      <c r="H20" s="245"/>
      <c r="I20" s="245">
        <f t="shared" si="0"/>
        <v>3</v>
      </c>
      <c r="J20" s="245"/>
      <c r="K20" s="245"/>
      <c r="L20" s="245"/>
      <c r="M20" s="238">
        <f t="shared" si="1"/>
        <v>3</v>
      </c>
      <c r="N20" s="245"/>
      <c r="O20" s="238">
        <f t="shared" si="2"/>
        <v>3</v>
      </c>
      <c r="P20" s="245"/>
      <c r="Q20" s="238"/>
      <c r="R20" s="238"/>
      <c r="S20" s="238">
        <f t="shared" si="3"/>
        <v>3</v>
      </c>
      <c r="T20" s="238"/>
      <c r="U20" s="238">
        <f t="shared" si="4"/>
        <v>3</v>
      </c>
    </row>
    <row r="21" spans="1:21" ht="14.25" customHeight="1">
      <c r="A21" s="244" t="s">
        <v>681</v>
      </c>
      <c r="B21" s="244"/>
      <c r="C21" s="244"/>
      <c r="D21" s="245"/>
      <c r="E21" s="245"/>
      <c r="F21" s="245"/>
      <c r="G21" s="245">
        <v>3</v>
      </c>
      <c r="H21" s="245"/>
      <c r="I21" s="245">
        <f t="shared" si="0"/>
        <v>3</v>
      </c>
      <c r="J21" s="245"/>
      <c r="K21" s="245"/>
      <c r="L21" s="245"/>
      <c r="M21" s="238">
        <f t="shared" si="1"/>
        <v>3</v>
      </c>
      <c r="N21" s="245"/>
      <c r="O21" s="238">
        <f t="shared" si="2"/>
        <v>3</v>
      </c>
      <c r="P21" s="245"/>
      <c r="Q21" s="238"/>
      <c r="R21" s="238"/>
      <c r="S21" s="238">
        <f t="shared" si="3"/>
        <v>3</v>
      </c>
      <c r="T21" s="238"/>
      <c r="U21" s="238">
        <f t="shared" si="4"/>
        <v>3</v>
      </c>
    </row>
    <row r="22" spans="1:21" ht="39">
      <c r="A22" s="246" t="s">
        <v>682</v>
      </c>
      <c r="B22" s="246"/>
      <c r="C22" s="246"/>
      <c r="D22" s="245"/>
      <c r="E22" s="245"/>
      <c r="F22" s="245"/>
      <c r="G22" s="245">
        <v>6</v>
      </c>
      <c r="H22" s="245"/>
      <c r="I22" s="245">
        <f t="shared" si="0"/>
        <v>6</v>
      </c>
      <c r="J22" s="245"/>
      <c r="K22" s="245"/>
      <c r="L22" s="245"/>
      <c r="M22" s="238">
        <f t="shared" si="1"/>
        <v>6</v>
      </c>
      <c r="N22" s="245"/>
      <c r="O22" s="238">
        <f t="shared" si="2"/>
        <v>6</v>
      </c>
      <c r="P22" s="245"/>
      <c r="Q22" s="238"/>
      <c r="R22" s="238"/>
      <c r="S22" s="238">
        <f t="shared" si="3"/>
        <v>6</v>
      </c>
      <c r="T22" s="238"/>
      <c r="U22" s="238">
        <f t="shared" si="4"/>
        <v>6</v>
      </c>
    </row>
    <row r="23" spans="1:21" ht="14.25" customHeight="1">
      <c r="A23" s="237" t="s">
        <v>406</v>
      </c>
      <c r="B23" s="237"/>
      <c r="C23" s="237"/>
      <c r="D23" s="247"/>
      <c r="E23" s="245"/>
      <c r="F23" s="245"/>
      <c r="G23" s="238">
        <f>SUM(G14:G22)</f>
        <v>75</v>
      </c>
      <c r="H23" s="245"/>
      <c r="I23" s="245">
        <f t="shared" si="0"/>
        <v>75</v>
      </c>
      <c r="J23" s="238"/>
      <c r="K23" s="238"/>
      <c r="L23" s="238"/>
      <c r="M23" s="238">
        <f t="shared" si="1"/>
        <v>75</v>
      </c>
      <c r="N23" s="238"/>
      <c r="O23" s="238">
        <f t="shared" si="2"/>
        <v>75</v>
      </c>
      <c r="P23" s="238"/>
      <c r="Q23" s="238"/>
      <c r="R23" s="238"/>
      <c r="S23" s="238">
        <f t="shared" si="3"/>
        <v>75</v>
      </c>
      <c r="T23" s="238"/>
      <c r="U23" s="238">
        <f t="shared" si="4"/>
        <v>75</v>
      </c>
    </row>
    <row r="24" spans="1:21" ht="14.25" customHeight="1">
      <c r="A24" s="239"/>
      <c r="B24" s="239"/>
      <c r="C24" s="239"/>
      <c r="D24" s="240"/>
      <c r="E24" s="248"/>
      <c r="F24" s="248"/>
      <c r="G24" s="241"/>
      <c r="H24" s="248"/>
      <c r="I24" s="254"/>
      <c r="J24" s="241"/>
      <c r="K24" s="241"/>
      <c r="L24" s="241"/>
      <c r="M24" s="254"/>
      <c r="N24" s="241"/>
      <c r="O24" s="249"/>
      <c r="P24" s="241"/>
      <c r="Q24" s="249"/>
      <c r="R24" s="249"/>
      <c r="S24" s="249"/>
      <c r="T24" s="249"/>
      <c r="U24" s="249"/>
    </row>
    <row r="25" spans="1:21" ht="14.25" customHeight="1">
      <c r="A25" s="236" t="s">
        <v>407</v>
      </c>
      <c r="B25" s="236"/>
      <c r="C25" s="236"/>
      <c r="D25" s="242"/>
      <c r="E25" s="243"/>
      <c r="F25" s="243"/>
      <c r="G25" s="243"/>
      <c r="H25" s="243"/>
      <c r="I25" s="254"/>
      <c r="J25" s="243"/>
      <c r="K25" s="243"/>
      <c r="L25" s="243"/>
      <c r="M25" s="254"/>
      <c r="N25" s="243"/>
      <c r="O25" s="249"/>
      <c r="P25" s="243"/>
      <c r="Q25" s="249"/>
      <c r="R25" s="249"/>
      <c r="S25" s="249"/>
      <c r="T25" s="249"/>
      <c r="U25" s="249"/>
    </row>
    <row r="26" spans="1:21" ht="14.25" customHeight="1">
      <c r="A26" s="244" t="s">
        <v>683</v>
      </c>
      <c r="B26" s="244"/>
      <c r="C26" s="244"/>
      <c r="D26" s="245"/>
      <c r="E26" s="245"/>
      <c r="F26" s="245"/>
      <c r="G26" s="245">
        <v>22</v>
      </c>
      <c r="H26" s="245"/>
      <c r="I26" s="245">
        <f t="shared" si="0"/>
        <v>22</v>
      </c>
      <c r="J26" s="245"/>
      <c r="K26" s="245"/>
      <c r="L26" s="245"/>
      <c r="M26" s="238">
        <f t="shared" si="1"/>
        <v>22</v>
      </c>
      <c r="N26" s="245"/>
      <c r="O26" s="238">
        <f t="shared" si="2"/>
        <v>22</v>
      </c>
      <c r="P26" s="245"/>
      <c r="Q26" s="238"/>
      <c r="R26" s="238"/>
      <c r="S26" s="238">
        <f>M26</f>
        <v>22</v>
      </c>
      <c r="T26" s="238"/>
      <c r="U26" s="238">
        <f>S26</f>
        <v>22</v>
      </c>
    </row>
    <row r="27" spans="1:21" ht="14.25" customHeight="1">
      <c r="A27" s="244" t="s">
        <v>684</v>
      </c>
      <c r="B27" s="244"/>
      <c r="C27" s="244"/>
      <c r="D27" s="245"/>
      <c r="E27" s="245"/>
      <c r="F27" s="245"/>
      <c r="G27" s="245">
        <v>0</v>
      </c>
      <c r="H27" s="245"/>
      <c r="I27" s="245">
        <f t="shared" si="0"/>
        <v>0</v>
      </c>
      <c r="J27" s="245"/>
      <c r="K27" s="245"/>
      <c r="L27" s="245"/>
      <c r="M27" s="238">
        <f t="shared" si="1"/>
        <v>0</v>
      </c>
      <c r="N27" s="245"/>
      <c r="O27" s="238">
        <f t="shared" si="2"/>
        <v>0</v>
      </c>
      <c r="P27" s="245"/>
      <c r="Q27" s="238"/>
      <c r="R27" s="238"/>
      <c r="S27" s="238">
        <f>M27</f>
        <v>0</v>
      </c>
      <c r="T27" s="238"/>
      <c r="U27" s="238">
        <f>S27</f>
        <v>0</v>
      </c>
    </row>
    <row r="28" spans="1:21" ht="14.25" customHeight="1">
      <c r="A28" s="244" t="s">
        <v>685</v>
      </c>
      <c r="B28" s="244"/>
      <c r="C28" s="244"/>
      <c r="D28" s="245"/>
      <c r="E28" s="245"/>
      <c r="F28" s="245"/>
      <c r="G28" s="245">
        <v>1</v>
      </c>
      <c r="H28" s="245"/>
      <c r="I28" s="245">
        <f t="shared" si="0"/>
        <v>1</v>
      </c>
      <c r="J28" s="245"/>
      <c r="K28" s="245"/>
      <c r="L28" s="245"/>
      <c r="M28" s="238">
        <f t="shared" si="1"/>
        <v>1</v>
      </c>
      <c r="N28" s="245"/>
      <c r="O28" s="238">
        <f t="shared" si="2"/>
        <v>1</v>
      </c>
      <c r="P28" s="245"/>
      <c r="Q28" s="238"/>
      <c r="R28" s="238"/>
      <c r="S28" s="238">
        <f>M28</f>
        <v>1</v>
      </c>
      <c r="T28" s="238"/>
      <c r="U28" s="238">
        <f>S28</f>
        <v>1</v>
      </c>
    </row>
    <row r="29" spans="1:21" ht="14.25" customHeight="1">
      <c r="A29" s="244" t="s">
        <v>686</v>
      </c>
      <c r="B29" s="244"/>
      <c r="C29" s="244"/>
      <c r="D29" s="245"/>
      <c r="E29" s="245"/>
      <c r="F29" s="245"/>
      <c r="G29" s="245">
        <v>8</v>
      </c>
      <c r="H29" s="245"/>
      <c r="I29" s="245">
        <f t="shared" si="0"/>
        <v>8</v>
      </c>
      <c r="J29" s="245"/>
      <c r="K29" s="245"/>
      <c r="L29" s="245"/>
      <c r="M29" s="238">
        <f t="shared" si="1"/>
        <v>8</v>
      </c>
      <c r="N29" s="245"/>
      <c r="O29" s="238">
        <f t="shared" si="2"/>
        <v>8</v>
      </c>
      <c r="P29" s="245"/>
      <c r="Q29" s="238"/>
      <c r="R29" s="238"/>
      <c r="S29" s="238">
        <f>M29</f>
        <v>8</v>
      </c>
      <c r="T29" s="238"/>
      <c r="U29" s="238">
        <f>S29</f>
        <v>8</v>
      </c>
    </row>
    <row r="30" spans="1:21" ht="14.25" customHeight="1">
      <c r="A30" s="237" t="s">
        <v>687</v>
      </c>
      <c r="B30" s="237"/>
      <c r="C30" s="237"/>
      <c r="D30" s="247"/>
      <c r="E30" s="238"/>
      <c r="F30" s="238"/>
      <c r="G30" s="238">
        <f>SUM(G26:G29)</f>
        <v>31</v>
      </c>
      <c r="H30" s="238"/>
      <c r="I30" s="245">
        <f t="shared" si="0"/>
        <v>31</v>
      </c>
      <c r="J30" s="238"/>
      <c r="K30" s="238"/>
      <c r="L30" s="238"/>
      <c r="M30" s="238">
        <f t="shared" si="1"/>
        <v>31</v>
      </c>
      <c r="N30" s="238"/>
      <c r="O30" s="238">
        <f t="shared" si="2"/>
        <v>31</v>
      </c>
      <c r="P30" s="238"/>
      <c r="Q30" s="238"/>
      <c r="R30" s="238"/>
      <c r="S30" s="238">
        <f>M30</f>
        <v>31</v>
      </c>
      <c r="T30" s="238"/>
      <c r="U30" s="238">
        <f>S30</f>
        <v>31</v>
      </c>
    </row>
    <row r="31" spans="1:21" ht="15.75">
      <c r="A31" s="239"/>
      <c r="B31" s="239"/>
      <c r="C31" s="239"/>
      <c r="D31" s="240"/>
      <c r="E31" s="241"/>
      <c r="F31" s="241"/>
      <c r="G31" s="241"/>
      <c r="H31" s="241"/>
      <c r="I31" s="254"/>
      <c r="J31" s="241"/>
      <c r="K31" s="241"/>
      <c r="L31" s="241"/>
      <c r="M31" s="241"/>
      <c r="N31" s="241"/>
      <c r="O31" s="249"/>
      <c r="P31" s="241"/>
      <c r="Q31" s="249"/>
      <c r="R31" s="249"/>
      <c r="S31" s="249"/>
      <c r="T31" s="249"/>
      <c r="U31" s="249"/>
    </row>
    <row r="32" spans="1:21" ht="14.25" customHeight="1">
      <c r="A32" s="236" t="s">
        <v>688</v>
      </c>
      <c r="B32" s="236"/>
      <c r="C32" s="236"/>
      <c r="D32" s="242"/>
      <c r="E32" s="243"/>
      <c r="F32" s="243"/>
      <c r="G32" s="243"/>
      <c r="H32" s="243"/>
      <c r="I32" s="254"/>
      <c r="J32" s="243"/>
      <c r="K32" s="243"/>
      <c r="L32" s="243"/>
      <c r="M32" s="243"/>
      <c r="N32" s="243"/>
      <c r="O32" s="249">
        <f t="shared" si="2"/>
        <v>0</v>
      </c>
      <c r="P32" s="243"/>
      <c r="Q32" s="249"/>
      <c r="R32" s="249"/>
      <c r="S32" s="249"/>
      <c r="T32" s="249"/>
      <c r="U32" s="249"/>
    </row>
    <row r="33" spans="1:21" ht="14.25" customHeight="1">
      <c r="A33" s="244" t="s">
        <v>689</v>
      </c>
      <c r="B33" s="244"/>
      <c r="C33" s="244"/>
      <c r="D33" s="245"/>
      <c r="E33" s="245"/>
      <c r="F33" s="245"/>
      <c r="G33" s="245">
        <v>29</v>
      </c>
      <c r="H33" s="245"/>
      <c r="I33" s="245">
        <f t="shared" si="0"/>
        <v>29</v>
      </c>
      <c r="J33" s="245">
        <v>1</v>
      </c>
      <c r="K33" s="245"/>
      <c r="L33" s="245">
        <v>1</v>
      </c>
      <c r="M33" s="238">
        <f>G33</f>
        <v>29</v>
      </c>
      <c r="N33" s="245"/>
      <c r="O33" s="238">
        <f t="shared" si="2"/>
        <v>29</v>
      </c>
      <c r="P33" s="245"/>
      <c r="Q33" s="238"/>
      <c r="R33" s="238"/>
      <c r="S33" s="238">
        <v>29.5</v>
      </c>
      <c r="T33" s="238"/>
      <c r="U33" s="238">
        <v>29.5</v>
      </c>
    </row>
    <row r="34" spans="1:21" ht="14.25" customHeight="1">
      <c r="A34" s="244" t="s">
        <v>690</v>
      </c>
      <c r="B34" s="244"/>
      <c r="C34" s="244"/>
      <c r="D34" s="245"/>
      <c r="E34" s="245"/>
      <c r="F34" s="245"/>
      <c r="G34" s="245">
        <v>10</v>
      </c>
      <c r="H34" s="245"/>
      <c r="I34" s="245">
        <f t="shared" si="0"/>
        <v>10</v>
      </c>
      <c r="J34" s="245"/>
      <c r="K34" s="245"/>
      <c r="L34" s="245"/>
      <c r="M34" s="238">
        <f aca="true" t="shared" si="5" ref="M34:M42">G34</f>
        <v>10</v>
      </c>
      <c r="N34" s="245"/>
      <c r="O34" s="238">
        <f t="shared" si="2"/>
        <v>10</v>
      </c>
      <c r="P34" s="245"/>
      <c r="Q34" s="238"/>
      <c r="R34" s="238"/>
      <c r="S34" s="238">
        <v>10</v>
      </c>
      <c r="T34" s="238"/>
      <c r="U34" s="238">
        <v>10</v>
      </c>
    </row>
    <row r="35" spans="1:21" ht="14.25" customHeight="1">
      <c r="A35" s="244" t="s">
        <v>691</v>
      </c>
      <c r="B35" s="244"/>
      <c r="C35" s="244"/>
      <c r="D35" s="245"/>
      <c r="E35" s="245"/>
      <c r="F35" s="245"/>
      <c r="G35" s="245">
        <v>5</v>
      </c>
      <c r="H35" s="245"/>
      <c r="I35" s="245">
        <f t="shared" si="0"/>
        <v>5</v>
      </c>
      <c r="J35" s="245"/>
      <c r="K35" s="245"/>
      <c r="L35" s="245"/>
      <c r="M35" s="238">
        <f t="shared" si="5"/>
        <v>5</v>
      </c>
      <c r="N35" s="245"/>
      <c r="O35" s="238">
        <f t="shared" si="2"/>
        <v>5</v>
      </c>
      <c r="P35" s="245"/>
      <c r="Q35" s="238"/>
      <c r="R35" s="238"/>
      <c r="S35" s="238">
        <v>5</v>
      </c>
      <c r="T35" s="238"/>
      <c r="U35" s="238">
        <v>5</v>
      </c>
    </row>
    <row r="36" spans="1:21" ht="14.25" customHeight="1">
      <c r="A36" s="237" t="s">
        <v>730</v>
      </c>
      <c r="B36" s="244"/>
      <c r="C36" s="244"/>
      <c r="D36" s="245"/>
      <c r="E36" s="245"/>
      <c r="F36" s="245"/>
      <c r="G36" s="245"/>
      <c r="H36" s="245"/>
      <c r="I36" s="245"/>
      <c r="J36" s="245"/>
      <c r="K36" s="245"/>
      <c r="L36" s="245"/>
      <c r="M36" s="238"/>
      <c r="N36" s="245"/>
      <c r="O36" s="238"/>
      <c r="P36" s="245"/>
      <c r="Q36" s="238"/>
      <c r="R36" s="238"/>
      <c r="S36" s="238"/>
      <c r="T36" s="238"/>
      <c r="U36" s="238"/>
    </row>
    <row r="37" spans="1:21" ht="14.25" customHeight="1">
      <c r="A37" s="244" t="s">
        <v>731</v>
      </c>
      <c r="B37" s="244"/>
      <c r="C37" s="244"/>
      <c r="D37" s="245"/>
      <c r="E37" s="245"/>
      <c r="F37" s="245"/>
      <c r="G37" s="245">
        <v>1</v>
      </c>
      <c r="H37" s="245"/>
      <c r="I37" s="245">
        <f t="shared" si="0"/>
        <v>1</v>
      </c>
      <c r="J37" s="245"/>
      <c r="K37" s="245"/>
      <c r="L37" s="245"/>
      <c r="M37" s="238">
        <f t="shared" si="5"/>
        <v>1</v>
      </c>
      <c r="N37" s="245"/>
      <c r="O37" s="238">
        <f t="shared" si="2"/>
        <v>1</v>
      </c>
      <c r="P37" s="245"/>
      <c r="Q37" s="238"/>
      <c r="R37" s="238"/>
      <c r="S37" s="238">
        <v>1</v>
      </c>
      <c r="T37" s="238"/>
      <c r="U37" s="238">
        <v>1</v>
      </c>
    </row>
    <row r="38" spans="1:21" ht="14.25" customHeight="1">
      <c r="A38" s="244" t="s">
        <v>733</v>
      </c>
      <c r="B38" s="244"/>
      <c r="C38" s="244"/>
      <c r="D38" s="245"/>
      <c r="E38" s="245"/>
      <c r="F38" s="245"/>
      <c r="G38" s="245">
        <v>1</v>
      </c>
      <c r="H38" s="245"/>
      <c r="I38" s="245">
        <f t="shared" si="0"/>
        <v>1</v>
      </c>
      <c r="J38" s="245"/>
      <c r="K38" s="245"/>
      <c r="L38" s="245"/>
      <c r="M38" s="238">
        <f t="shared" si="5"/>
        <v>1</v>
      </c>
      <c r="N38" s="245"/>
      <c r="O38" s="238">
        <f t="shared" si="2"/>
        <v>1</v>
      </c>
      <c r="P38" s="245"/>
      <c r="Q38" s="238"/>
      <c r="R38" s="238"/>
      <c r="S38" s="238">
        <v>1</v>
      </c>
      <c r="T38" s="238"/>
      <c r="U38" s="238">
        <v>1</v>
      </c>
    </row>
    <row r="39" spans="1:21" ht="14.25" customHeight="1">
      <c r="A39" s="244" t="s">
        <v>732</v>
      </c>
      <c r="B39" s="244"/>
      <c r="C39" s="244"/>
      <c r="D39" s="245"/>
      <c r="E39" s="245"/>
      <c r="F39" s="245"/>
      <c r="G39" s="245">
        <v>1</v>
      </c>
      <c r="H39" s="245"/>
      <c r="I39" s="245">
        <f t="shared" si="0"/>
        <v>1</v>
      </c>
      <c r="J39" s="245"/>
      <c r="K39" s="245"/>
      <c r="L39" s="245"/>
      <c r="M39" s="238">
        <f t="shared" si="5"/>
        <v>1</v>
      </c>
      <c r="N39" s="245"/>
      <c r="O39" s="238">
        <f t="shared" si="2"/>
        <v>1</v>
      </c>
      <c r="P39" s="245"/>
      <c r="Q39" s="238"/>
      <c r="R39" s="238"/>
      <c r="S39" s="238">
        <v>1</v>
      </c>
      <c r="T39" s="238"/>
      <c r="U39" s="238">
        <v>1</v>
      </c>
    </row>
    <row r="40" spans="1:21" s="7" customFormat="1" ht="14.25" customHeight="1">
      <c r="A40" s="244" t="s">
        <v>734</v>
      </c>
      <c r="B40" s="237"/>
      <c r="C40" s="237"/>
      <c r="D40" s="238"/>
      <c r="E40" s="238"/>
      <c r="F40" s="238"/>
      <c r="G40" s="245">
        <v>1</v>
      </c>
      <c r="H40" s="238"/>
      <c r="I40" s="245">
        <f t="shared" si="0"/>
        <v>1</v>
      </c>
      <c r="J40" s="238"/>
      <c r="K40" s="238"/>
      <c r="L40" s="238"/>
      <c r="M40" s="238">
        <f t="shared" si="5"/>
        <v>1</v>
      </c>
      <c r="N40" s="238"/>
      <c r="O40" s="238">
        <f t="shared" si="2"/>
        <v>1</v>
      </c>
      <c r="P40" s="238"/>
      <c r="Q40" s="238"/>
      <c r="R40" s="238"/>
      <c r="S40" s="238">
        <v>1</v>
      </c>
      <c r="T40" s="238"/>
      <c r="U40" s="238">
        <v>1</v>
      </c>
    </row>
    <row r="41" spans="1:21" ht="14.25" customHeight="1">
      <c r="A41" s="244" t="s">
        <v>686</v>
      </c>
      <c r="B41" s="244"/>
      <c r="C41" s="244"/>
      <c r="D41" s="245"/>
      <c r="E41" s="245"/>
      <c r="F41" s="245"/>
      <c r="G41" s="245">
        <v>11</v>
      </c>
      <c r="H41" s="245"/>
      <c r="I41" s="245">
        <f t="shared" si="0"/>
        <v>11</v>
      </c>
      <c r="J41" s="245"/>
      <c r="K41" s="245"/>
      <c r="L41" s="245"/>
      <c r="M41" s="238">
        <f t="shared" si="5"/>
        <v>11</v>
      </c>
      <c r="N41" s="245"/>
      <c r="O41" s="238">
        <f t="shared" si="2"/>
        <v>11</v>
      </c>
      <c r="P41" s="245"/>
      <c r="Q41" s="238"/>
      <c r="R41" s="238"/>
      <c r="S41" s="238">
        <v>11</v>
      </c>
      <c r="T41" s="238"/>
      <c r="U41" s="238">
        <v>11</v>
      </c>
    </row>
    <row r="42" spans="1:21" ht="14.25" customHeight="1">
      <c r="A42" s="237" t="s">
        <v>692</v>
      </c>
      <c r="B42" s="237"/>
      <c r="C42" s="237"/>
      <c r="D42" s="247"/>
      <c r="E42" s="238"/>
      <c r="F42" s="238"/>
      <c r="G42" s="238">
        <f>SUM(G33:G41)</f>
        <v>59</v>
      </c>
      <c r="H42" s="238"/>
      <c r="I42" s="238">
        <f t="shared" si="0"/>
        <v>59</v>
      </c>
      <c r="J42" s="238">
        <f>SUM(J33:J41)</f>
        <v>1</v>
      </c>
      <c r="K42" s="238"/>
      <c r="L42" s="238">
        <v>1</v>
      </c>
      <c r="M42" s="238">
        <f t="shared" si="5"/>
        <v>59</v>
      </c>
      <c r="N42" s="238"/>
      <c r="O42" s="238">
        <f t="shared" si="2"/>
        <v>59</v>
      </c>
      <c r="P42" s="238">
        <v>1</v>
      </c>
      <c r="Q42" s="238"/>
      <c r="R42" s="238">
        <v>1</v>
      </c>
      <c r="S42" s="238" t="s">
        <v>735</v>
      </c>
      <c r="T42" s="238"/>
      <c r="U42" s="238" t="str">
        <f>S42</f>
        <v>59,.5</v>
      </c>
    </row>
    <row r="43" spans="1:21" ht="15.75">
      <c r="A43" s="152"/>
      <c r="B43" s="152"/>
      <c r="C43" s="152"/>
      <c r="D43" s="250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</row>
    <row r="44" spans="1:21" ht="14.25" customHeight="1">
      <c r="A44" s="236" t="s">
        <v>693</v>
      </c>
      <c r="B44" s="236"/>
      <c r="C44" s="236"/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2"/>
      <c r="R44" s="249"/>
      <c r="S44" s="249"/>
      <c r="T44" s="249"/>
      <c r="U44" s="249"/>
    </row>
    <row r="45" spans="1:21" ht="14.25" customHeight="1">
      <c r="A45" s="244" t="s">
        <v>694</v>
      </c>
      <c r="B45" s="244"/>
      <c r="C45" s="244"/>
      <c r="D45" s="245"/>
      <c r="E45" s="245"/>
      <c r="F45" s="245"/>
      <c r="G45" s="245">
        <v>17</v>
      </c>
      <c r="H45" s="245"/>
      <c r="I45" s="245">
        <v>17</v>
      </c>
      <c r="J45" s="245"/>
      <c r="K45" s="245"/>
      <c r="L45" s="245"/>
      <c r="M45" s="238">
        <v>17</v>
      </c>
      <c r="N45" s="245"/>
      <c r="O45" s="238">
        <v>17</v>
      </c>
      <c r="P45" s="245"/>
      <c r="Q45" s="245"/>
      <c r="R45" s="238"/>
      <c r="S45" s="238">
        <v>17</v>
      </c>
      <c r="T45" s="238"/>
      <c r="U45" s="238">
        <v>17</v>
      </c>
    </row>
    <row r="46" spans="1:21" ht="14.25" customHeight="1">
      <c r="A46" s="244" t="s">
        <v>695</v>
      </c>
      <c r="B46" s="244"/>
      <c r="C46" s="244"/>
      <c r="D46" s="245"/>
      <c r="E46" s="245"/>
      <c r="F46" s="245"/>
      <c r="G46" s="245">
        <v>11</v>
      </c>
      <c r="H46" s="245"/>
      <c r="I46" s="245">
        <v>11</v>
      </c>
      <c r="J46" s="245"/>
      <c r="K46" s="245"/>
      <c r="L46" s="245"/>
      <c r="M46" s="238">
        <v>11</v>
      </c>
      <c r="N46" s="245"/>
      <c r="O46" s="238">
        <v>11</v>
      </c>
      <c r="P46" s="245"/>
      <c r="Q46" s="245"/>
      <c r="R46" s="238"/>
      <c r="S46" s="238">
        <v>11</v>
      </c>
      <c r="T46" s="238"/>
      <c r="U46" s="238">
        <v>11</v>
      </c>
    </row>
    <row r="47" spans="1:21" ht="14.25" customHeight="1">
      <c r="A47" s="237" t="s">
        <v>696</v>
      </c>
      <c r="B47" s="237"/>
      <c r="C47" s="237"/>
      <c r="D47" s="247"/>
      <c r="E47" s="245"/>
      <c r="F47" s="245"/>
      <c r="G47" s="238">
        <f>SUM(G45:G46)</f>
        <v>28</v>
      </c>
      <c r="H47" s="245"/>
      <c r="I47" s="238">
        <v>28</v>
      </c>
      <c r="J47" s="238"/>
      <c r="K47" s="238"/>
      <c r="L47" s="238"/>
      <c r="M47" s="238">
        <v>28</v>
      </c>
      <c r="N47" s="238"/>
      <c r="O47" s="238">
        <v>28</v>
      </c>
      <c r="P47" s="238"/>
      <c r="Q47" s="238"/>
      <c r="R47" s="238"/>
      <c r="S47" s="238">
        <v>28</v>
      </c>
      <c r="T47" s="238"/>
      <c r="U47" s="238">
        <v>28</v>
      </c>
    </row>
    <row r="48" spans="1:21" ht="15.75">
      <c r="A48" s="239"/>
      <c r="B48" s="239"/>
      <c r="C48" s="239"/>
      <c r="D48" s="240"/>
      <c r="E48" s="248"/>
      <c r="F48" s="248"/>
      <c r="G48" s="241"/>
      <c r="H48" s="248"/>
      <c r="I48" s="241"/>
      <c r="J48" s="241"/>
      <c r="K48" s="241"/>
      <c r="L48" s="241"/>
      <c r="M48" s="241"/>
      <c r="N48" s="241"/>
      <c r="O48" s="241"/>
      <c r="P48" s="241"/>
      <c r="Q48" s="249"/>
      <c r="R48" s="249"/>
      <c r="S48" s="249"/>
      <c r="T48" s="249"/>
      <c r="U48" s="241"/>
    </row>
    <row r="49" spans="1:21" ht="14.25" customHeight="1">
      <c r="A49" s="236" t="s">
        <v>727</v>
      </c>
      <c r="B49" s="236"/>
      <c r="C49" s="236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9"/>
      <c r="R49" s="249"/>
      <c r="S49" s="249"/>
      <c r="T49" s="249"/>
      <c r="U49" s="242"/>
    </row>
    <row r="50" spans="1:21" ht="14.25" customHeight="1">
      <c r="A50" s="244" t="s">
        <v>697</v>
      </c>
      <c r="B50" s="244"/>
      <c r="C50" s="244"/>
      <c r="D50" s="245"/>
      <c r="E50" s="238"/>
      <c r="F50" s="238"/>
      <c r="G50" s="245">
        <v>7</v>
      </c>
      <c r="H50" s="238"/>
      <c r="I50" s="245">
        <v>7</v>
      </c>
      <c r="J50" s="245"/>
      <c r="K50" s="245"/>
      <c r="L50" s="245"/>
      <c r="M50" s="238">
        <v>7</v>
      </c>
      <c r="N50" s="238"/>
      <c r="O50" s="238">
        <v>7</v>
      </c>
      <c r="P50" s="245"/>
      <c r="Q50" s="238"/>
      <c r="R50" s="238"/>
      <c r="S50" s="238">
        <v>7</v>
      </c>
      <c r="T50" s="238"/>
      <c r="U50" s="245">
        <f>D50+E50+I50+P50/2</f>
        <v>7</v>
      </c>
    </row>
    <row r="51" spans="1:21" ht="14.25" customHeight="1">
      <c r="A51" s="244" t="s">
        <v>729</v>
      </c>
      <c r="B51" s="244"/>
      <c r="C51" s="244"/>
      <c r="D51" s="245"/>
      <c r="E51" s="238"/>
      <c r="F51" s="238"/>
      <c r="G51" s="245">
        <v>3</v>
      </c>
      <c r="H51" s="245">
        <v>-2</v>
      </c>
      <c r="I51" s="245">
        <f>G51+H51</f>
        <v>1</v>
      </c>
      <c r="J51" s="245"/>
      <c r="K51" s="245"/>
      <c r="L51" s="245"/>
      <c r="M51" s="238">
        <v>3</v>
      </c>
      <c r="N51" s="238">
        <v>-2</v>
      </c>
      <c r="O51" s="238">
        <v>1</v>
      </c>
      <c r="P51" s="245"/>
      <c r="Q51" s="238"/>
      <c r="R51" s="238"/>
      <c r="S51" s="238">
        <v>3</v>
      </c>
      <c r="T51" s="238">
        <v>-2</v>
      </c>
      <c r="U51" s="238">
        <f>D51+E51+I51+P51/2</f>
        <v>1</v>
      </c>
    </row>
    <row r="52" spans="1:21" ht="14.25" customHeight="1">
      <c r="A52" s="244" t="s">
        <v>698</v>
      </c>
      <c r="B52" s="244"/>
      <c r="C52" s="244"/>
      <c r="D52" s="245"/>
      <c r="E52" s="245"/>
      <c r="F52" s="245"/>
      <c r="G52" s="245">
        <v>2</v>
      </c>
      <c r="H52" s="245">
        <v>-1</v>
      </c>
      <c r="I52" s="245">
        <f aca="true" t="shared" si="6" ref="I52:I60">G52+H52</f>
        <v>1</v>
      </c>
      <c r="J52" s="245"/>
      <c r="K52" s="245"/>
      <c r="L52" s="245"/>
      <c r="M52" s="238">
        <v>2</v>
      </c>
      <c r="N52" s="238">
        <v>-1</v>
      </c>
      <c r="O52" s="238">
        <v>1</v>
      </c>
      <c r="P52" s="245"/>
      <c r="Q52" s="238"/>
      <c r="R52" s="238"/>
      <c r="S52" s="238">
        <v>2</v>
      </c>
      <c r="T52" s="238">
        <v>-1</v>
      </c>
      <c r="U52" s="238">
        <f>D52+E52+I52+P52/2</f>
        <v>1</v>
      </c>
    </row>
    <row r="53" spans="1:21" ht="14.25" customHeight="1">
      <c r="A53" s="244" t="s">
        <v>699</v>
      </c>
      <c r="B53" s="244"/>
      <c r="C53" s="244"/>
      <c r="D53" s="245"/>
      <c r="E53" s="245"/>
      <c r="F53" s="245"/>
      <c r="G53" s="245">
        <v>17</v>
      </c>
      <c r="H53" s="245">
        <v>2</v>
      </c>
      <c r="I53" s="245">
        <f t="shared" si="6"/>
        <v>19</v>
      </c>
      <c r="J53" s="245">
        <v>1</v>
      </c>
      <c r="K53" s="245">
        <v>1</v>
      </c>
      <c r="L53" s="245">
        <f>J53+K53</f>
        <v>2</v>
      </c>
      <c r="M53" s="238">
        <v>17</v>
      </c>
      <c r="N53" s="238">
        <v>2</v>
      </c>
      <c r="O53" s="238">
        <v>19</v>
      </c>
      <c r="P53" s="238">
        <v>1</v>
      </c>
      <c r="Q53" s="238">
        <v>1</v>
      </c>
      <c r="R53" s="238">
        <v>2</v>
      </c>
      <c r="S53" s="238">
        <v>17.5</v>
      </c>
      <c r="T53" s="238">
        <v>2.5</v>
      </c>
      <c r="U53" s="238">
        <v>20</v>
      </c>
    </row>
    <row r="54" spans="1:21" ht="14.25" customHeight="1">
      <c r="A54" s="244" t="s">
        <v>700</v>
      </c>
      <c r="B54" s="244"/>
      <c r="C54" s="244"/>
      <c r="D54" s="245"/>
      <c r="E54" s="245"/>
      <c r="F54" s="245"/>
      <c r="G54" s="245">
        <v>3</v>
      </c>
      <c r="H54" s="245"/>
      <c r="I54" s="245">
        <f t="shared" si="6"/>
        <v>3</v>
      </c>
      <c r="J54" s="245"/>
      <c r="K54" s="245"/>
      <c r="L54" s="245"/>
      <c r="M54" s="238">
        <v>3</v>
      </c>
      <c r="N54" s="238"/>
      <c r="O54" s="238">
        <v>3</v>
      </c>
      <c r="P54" s="245"/>
      <c r="Q54" s="238"/>
      <c r="R54" s="238"/>
      <c r="S54" s="238">
        <v>3</v>
      </c>
      <c r="T54" s="238"/>
      <c r="U54" s="238">
        <f>D54+E54+I54+P54/2</f>
        <v>3</v>
      </c>
    </row>
    <row r="55" spans="1:21" ht="14.25" customHeight="1">
      <c r="A55" s="244" t="s">
        <v>701</v>
      </c>
      <c r="B55" s="244"/>
      <c r="C55" s="244"/>
      <c r="D55" s="245"/>
      <c r="E55" s="245"/>
      <c r="F55" s="245"/>
      <c r="G55" s="245">
        <v>2</v>
      </c>
      <c r="H55" s="245"/>
      <c r="I55" s="245">
        <f t="shared" si="6"/>
        <v>2</v>
      </c>
      <c r="J55" s="245"/>
      <c r="K55" s="245">
        <v>1</v>
      </c>
      <c r="L55" s="245">
        <f>J55+K55</f>
        <v>1</v>
      </c>
      <c r="M55" s="238">
        <v>2</v>
      </c>
      <c r="N55" s="238"/>
      <c r="O55" s="238">
        <v>2</v>
      </c>
      <c r="P55" s="238"/>
      <c r="Q55" s="238">
        <v>1</v>
      </c>
      <c r="R55" s="238">
        <v>1</v>
      </c>
      <c r="S55" s="238">
        <v>2</v>
      </c>
      <c r="T55" s="238">
        <v>0.5</v>
      </c>
      <c r="U55" s="238">
        <v>2.5</v>
      </c>
    </row>
    <row r="56" spans="1:21" ht="14.25" customHeight="1">
      <c r="A56" s="244" t="s">
        <v>728</v>
      </c>
      <c r="B56" s="244"/>
      <c r="C56" s="244"/>
      <c r="D56" s="245"/>
      <c r="E56" s="245"/>
      <c r="F56" s="245"/>
      <c r="G56" s="245">
        <v>3</v>
      </c>
      <c r="H56" s="245"/>
      <c r="I56" s="245">
        <f t="shared" si="6"/>
        <v>3</v>
      </c>
      <c r="J56" s="245"/>
      <c r="K56" s="245"/>
      <c r="L56" s="245"/>
      <c r="M56" s="238">
        <v>3</v>
      </c>
      <c r="N56" s="238"/>
      <c r="O56" s="238">
        <v>3</v>
      </c>
      <c r="P56" s="238"/>
      <c r="Q56" s="238"/>
      <c r="R56" s="238"/>
      <c r="S56" s="238">
        <v>3</v>
      </c>
      <c r="T56" s="238"/>
      <c r="U56" s="238">
        <f>D56+E56+I56+P56/2</f>
        <v>3</v>
      </c>
    </row>
    <row r="57" spans="1:21" ht="14.25" customHeight="1">
      <c r="A57" s="244" t="s">
        <v>702</v>
      </c>
      <c r="B57" s="244"/>
      <c r="C57" s="244"/>
      <c r="D57" s="245"/>
      <c r="E57" s="245"/>
      <c r="F57" s="245"/>
      <c r="G57" s="245">
        <v>3</v>
      </c>
      <c r="H57" s="245"/>
      <c r="I57" s="245">
        <f t="shared" si="6"/>
        <v>3</v>
      </c>
      <c r="J57" s="245"/>
      <c r="K57" s="245"/>
      <c r="L57" s="245"/>
      <c r="M57" s="238">
        <v>3</v>
      </c>
      <c r="N57" s="245"/>
      <c r="O57" s="238">
        <v>3</v>
      </c>
      <c r="P57" s="245"/>
      <c r="Q57" s="238"/>
      <c r="R57" s="238"/>
      <c r="S57" s="238">
        <v>3</v>
      </c>
      <c r="T57" s="238"/>
      <c r="U57" s="238">
        <f>D57+E57+I57+P57/2</f>
        <v>3</v>
      </c>
    </row>
    <row r="58" spans="1:21" ht="14.25" customHeight="1">
      <c r="A58" s="244" t="s">
        <v>674</v>
      </c>
      <c r="B58" s="244"/>
      <c r="C58" s="244"/>
      <c r="D58" s="245"/>
      <c r="E58" s="245"/>
      <c r="F58" s="245"/>
      <c r="G58" s="245">
        <v>3</v>
      </c>
      <c r="H58" s="245"/>
      <c r="I58" s="245">
        <f t="shared" si="6"/>
        <v>3</v>
      </c>
      <c r="J58" s="245"/>
      <c r="K58" s="245"/>
      <c r="L58" s="245"/>
      <c r="M58" s="238">
        <v>3</v>
      </c>
      <c r="N58" s="245"/>
      <c r="O58" s="238">
        <v>3</v>
      </c>
      <c r="P58" s="245"/>
      <c r="Q58" s="238"/>
      <c r="R58" s="238"/>
      <c r="S58" s="238">
        <v>3</v>
      </c>
      <c r="T58" s="238"/>
      <c r="U58" s="238">
        <f>D58+E58+I58+P58/2</f>
        <v>3</v>
      </c>
    </row>
    <row r="59" spans="1:21" ht="14.25" customHeight="1">
      <c r="A59" s="244" t="s">
        <v>703</v>
      </c>
      <c r="B59" s="244"/>
      <c r="C59" s="244"/>
      <c r="D59" s="245"/>
      <c r="E59" s="245"/>
      <c r="F59" s="245"/>
      <c r="G59" s="245">
        <v>4</v>
      </c>
      <c r="H59" s="245"/>
      <c r="I59" s="245">
        <f t="shared" si="6"/>
        <v>4</v>
      </c>
      <c r="J59" s="245"/>
      <c r="K59" s="245"/>
      <c r="L59" s="245"/>
      <c r="M59" s="238">
        <v>4</v>
      </c>
      <c r="N59" s="245"/>
      <c r="O59" s="238">
        <v>4</v>
      </c>
      <c r="P59" s="245"/>
      <c r="Q59" s="238"/>
      <c r="R59" s="238"/>
      <c r="S59" s="238">
        <v>4</v>
      </c>
      <c r="T59" s="238"/>
      <c r="U59" s="238">
        <f>D59+E59+I59+P59/2</f>
        <v>4</v>
      </c>
    </row>
    <row r="60" spans="1:21" ht="14.25" customHeight="1">
      <c r="A60" s="237" t="s">
        <v>704</v>
      </c>
      <c r="B60" s="237"/>
      <c r="C60" s="237"/>
      <c r="D60" s="247"/>
      <c r="E60" s="238"/>
      <c r="F60" s="238"/>
      <c r="G60" s="238">
        <f>SUM(G50:G59)</f>
        <v>47</v>
      </c>
      <c r="H60" s="238">
        <f>SUM(H51:H59)</f>
        <v>-1</v>
      </c>
      <c r="I60" s="238">
        <f t="shared" si="6"/>
        <v>46</v>
      </c>
      <c r="J60" s="238">
        <f>SUM(J50:J59)</f>
        <v>1</v>
      </c>
      <c r="K60" s="238">
        <f>SUM(K53:K59)</f>
        <v>2</v>
      </c>
      <c r="L60" s="238">
        <f>J60+K60</f>
        <v>3</v>
      </c>
      <c r="M60" s="238">
        <f>SUM(M50:M59)</f>
        <v>47</v>
      </c>
      <c r="N60" s="238">
        <f>N51+N52+N53+N54+N61+N61</f>
        <v>-1</v>
      </c>
      <c r="O60" s="238">
        <f>M60+N60</f>
        <v>46</v>
      </c>
      <c r="P60" s="238">
        <f>SUM(P50:P59)</f>
        <v>1</v>
      </c>
      <c r="Q60" s="238">
        <f>SUM(Q50:Q59)</f>
        <v>2</v>
      </c>
      <c r="R60" s="238">
        <f>SUM(R50:R59)</f>
        <v>3</v>
      </c>
      <c r="S60" s="238">
        <f>SUM(S50:S59)</f>
        <v>47.5</v>
      </c>
      <c r="T60" s="238">
        <v>0</v>
      </c>
      <c r="U60" s="238">
        <v>47.5</v>
      </c>
    </row>
    <row r="61" spans="1:21" ht="15.75">
      <c r="A61" s="239"/>
      <c r="B61" s="239"/>
      <c r="C61" s="239"/>
      <c r="D61" s="240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9"/>
      <c r="S61" s="249"/>
      <c r="T61" s="249"/>
      <c r="U61" s="249"/>
    </row>
    <row r="62" spans="1:21" ht="14.25" customHeight="1">
      <c r="A62" s="236" t="s">
        <v>705</v>
      </c>
      <c r="B62" s="236"/>
      <c r="C62" s="236"/>
      <c r="D62" s="242"/>
      <c r="E62" s="243"/>
      <c r="F62" s="243"/>
      <c r="G62" s="242"/>
      <c r="H62" s="243"/>
      <c r="I62" s="242"/>
      <c r="J62" s="242"/>
      <c r="K62" s="242"/>
      <c r="L62" s="242"/>
      <c r="M62" s="242"/>
      <c r="N62" s="242"/>
      <c r="O62" s="242"/>
      <c r="P62" s="242"/>
      <c r="Q62" s="243"/>
      <c r="R62" s="249"/>
      <c r="S62" s="249"/>
      <c r="T62" s="249"/>
      <c r="U62" s="249"/>
    </row>
    <row r="63" spans="1:21" ht="14.25" customHeight="1">
      <c r="A63" s="244" t="s">
        <v>706</v>
      </c>
      <c r="B63" s="244"/>
      <c r="C63" s="244"/>
      <c r="D63" s="245"/>
      <c r="E63" s="245"/>
      <c r="F63" s="245"/>
      <c r="G63" s="245">
        <v>1</v>
      </c>
      <c r="H63" s="245"/>
      <c r="I63" s="245">
        <v>1</v>
      </c>
      <c r="J63" s="245"/>
      <c r="K63" s="245"/>
      <c r="L63" s="245"/>
      <c r="M63" s="245">
        <v>1</v>
      </c>
      <c r="N63" s="245"/>
      <c r="O63" s="245">
        <v>1</v>
      </c>
      <c r="P63" s="245"/>
      <c r="Q63" s="245"/>
      <c r="R63" s="238"/>
      <c r="S63" s="238">
        <v>1</v>
      </c>
      <c r="T63" s="238"/>
      <c r="U63" s="238">
        <f aca="true" t="shared" si="7" ref="U63:U74">D63+E63+I63+P63/2</f>
        <v>1</v>
      </c>
    </row>
    <row r="64" spans="1:21" ht="14.25" customHeight="1">
      <c r="A64" s="244" t="s">
        <v>707</v>
      </c>
      <c r="B64" s="244"/>
      <c r="C64" s="244"/>
      <c r="D64" s="245"/>
      <c r="E64" s="245"/>
      <c r="F64" s="245"/>
      <c r="G64" s="245">
        <v>1</v>
      </c>
      <c r="H64" s="245"/>
      <c r="I64" s="245">
        <v>1</v>
      </c>
      <c r="J64" s="245"/>
      <c r="K64" s="245"/>
      <c r="L64" s="245"/>
      <c r="M64" s="245">
        <v>1</v>
      </c>
      <c r="N64" s="245"/>
      <c r="O64" s="245">
        <v>1</v>
      </c>
      <c r="P64" s="245"/>
      <c r="Q64" s="245"/>
      <c r="R64" s="238"/>
      <c r="S64" s="238">
        <v>1</v>
      </c>
      <c r="T64" s="238"/>
      <c r="U64" s="238">
        <f t="shared" si="7"/>
        <v>1</v>
      </c>
    </row>
    <row r="65" spans="1:21" ht="14.25" customHeight="1">
      <c r="A65" s="244" t="s">
        <v>708</v>
      </c>
      <c r="B65" s="244"/>
      <c r="C65" s="244"/>
      <c r="D65" s="245"/>
      <c r="E65" s="245"/>
      <c r="F65" s="245"/>
      <c r="G65" s="245"/>
      <c r="H65" s="245"/>
      <c r="I65" s="245"/>
      <c r="J65" s="245">
        <v>1</v>
      </c>
      <c r="K65" s="245"/>
      <c r="L65" s="245">
        <v>1</v>
      </c>
      <c r="M65" s="245"/>
      <c r="N65" s="245"/>
      <c r="O65" s="245"/>
      <c r="P65" s="245">
        <v>1</v>
      </c>
      <c r="Q65" s="245"/>
      <c r="R65" s="245">
        <v>1</v>
      </c>
      <c r="S65" s="238">
        <v>0.5</v>
      </c>
      <c r="T65" s="238"/>
      <c r="U65" s="238">
        <f t="shared" si="7"/>
        <v>0.5</v>
      </c>
    </row>
    <row r="66" spans="1:21" ht="14.25" customHeight="1">
      <c r="A66" s="244" t="s">
        <v>709</v>
      </c>
      <c r="B66" s="244"/>
      <c r="C66" s="244"/>
      <c r="D66" s="245"/>
      <c r="E66" s="245"/>
      <c r="F66" s="245"/>
      <c r="G66" s="245">
        <v>2</v>
      </c>
      <c r="H66" s="245"/>
      <c r="I66" s="245">
        <v>2</v>
      </c>
      <c r="J66" s="245"/>
      <c r="K66" s="245"/>
      <c r="L66" s="245"/>
      <c r="M66" s="245">
        <v>2</v>
      </c>
      <c r="N66" s="245"/>
      <c r="O66" s="245">
        <v>2</v>
      </c>
      <c r="P66" s="245"/>
      <c r="Q66" s="245"/>
      <c r="R66" s="245"/>
      <c r="S66" s="238">
        <v>2</v>
      </c>
      <c r="T66" s="238"/>
      <c r="U66" s="238">
        <f t="shared" si="7"/>
        <v>2</v>
      </c>
    </row>
    <row r="67" spans="1:21" ht="14.25" customHeight="1">
      <c r="A67" s="244" t="s">
        <v>710</v>
      </c>
      <c r="B67" s="244"/>
      <c r="C67" s="244"/>
      <c r="D67" s="245"/>
      <c r="E67" s="245"/>
      <c r="F67" s="245"/>
      <c r="G67" s="245">
        <v>2</v>
      </c>
      <c r="H67" s="245"/>
      <c r="I67" s="245">
        <v>2</v>
      </c>
      <c r="J67" s="245"/>
      <c r="K67" s="245"/>
      <c r="L67" s="245"/>
      <c r="M67" s="245">
        <v>2</v>
      </c>
      <c r="N67" s="245"/>
      <c r="O67" s="245">
        <v>2</v>
      </c>
      <c r="P67" s="245"/>
      <c r="Q67" s="245"/>
      <c r="R67" s="245"/>
      <c r="S67" s="238">
        <v>2</v>
      </c>
      <c r="T67" s="238"/>
      <c r="U67" s="238">
        <f t="shared" si="7"/>
        <v>2</v>
      </c>
    </row>
    <row r="68" spans="1:21" ht="14.25" customHeight="1">
      <c r="A68" s="244" t="s">
        <v>711</v>
      </c>
      <c r="B68" s="244"/>
      <c r="C68" s="244"/>
      <c r="D68" s="245"/>
      <c r="E68" s="245"/>
      <c r="F68" s="245"/>
      <c r="G68" s="245">
        <v>1</v>
      </c>
      <c r="H68" s="245"/>
      <c r="I68" s="245">
        <v>1</v>
      </c>
      <c r="J68" s="245"/>
      <c r="K68" s="245"/>
      <c r="L68" s="245"/>
      <c r="M68" s="245">
        <v>1</v>
      </c>
      <c r="N68" s="245"/>
      <c r="O68" s="245">
        <v>1</v>
      </c>
      <c r="P68" s="245"/>
      <c r="Q68" s="245"/>
      <c r="R68" s="245"/>
      <c r="S68" s="238">
        <v>1</v>
      </c>
      <c r="T68" s="238"/>
      <c r="U68" s="238">
        <f t="shared" si="7"/>
        <v>1</v>
      </c>
    </row>
    <row r="69" spans="1:21" ht="14.25" customHeight="1">
      <c r="A69" s="244" t="s">
        <v>712</v>
      </c>
      <c r="B69" s="244"/>
      <c r="C69" s="244"/>
      <c r="D69" s="245"/>
      <c r="E69" s="245"/>
      <c r="F69" s="245"/>
      <c r="G69" s="245">
        <v>3</v>
      </c>
      <c r="H69" s="245"/>
      <c r="I69" s="245">
        <v>3</v>
      </c>
      <c r="J69" s="245"/>
      <c r="K69" s="245"/>
      <c r="L69" s="245"/>
      <c r="M69" s="245">
        <v>3</v>
      </c>
      <c r="N69" s="245"/>
      <c r="O69" s="245">
        <v>3</v>
      </c>
      <c r="P69" s="245"/>
      <c r="Q69" s="245"/>
      <c r="R69" s="245"/>
      <c r="S69" s="238">
        <v>3</v>
      </c>
      <c r="T69" s="238"/>
      <c r="U69" s="238">
        <f t="shared" si="7"/>
        <v>3</v>
      </c>
    </row>
    <row r="70" spans="1:21" ht="14.25" customHeight="1">
      <c r="A70" s="244" t="s">
        <v>713</v>
      </c>
      <c r="B70" s="244"/>
      <c r="C70" s="244"/>
      <c r="D70" s="245"/>
      <c r="E70" s="245"/>
      <c r="F70" s="245"/>
      <c r="G70" s="245">
        <v>1</v>
      </c>
      <c r="H70" s="245"/>
      <c r="I70" s="245">
        <v>1</v>
      </c>
      <c r="J70" s="245"/>
      <c r="K70" s="245"/>
      <c r="L70" s="245"/>
      <c r="M70" s="245">
        <v>1</v>
      </c>
      <c r="N70" s="245"/>
      <c r="O70" s="245">
        <v>1</v>
      </c>
      <c r="P70" s="245"/>
      <c r="Q70" s="245"/>
      <c r="R70" s="245"/>
      <c r="S70" s="238">
        <v>1</v>
      </c>
      <c r="T70" s="238"/>
      <c r="U70" s="238">
        <f t="shared" si="7"/>
        <v>1</v>
      </c>
    </row>
    <row r="71" spans="1:21" ht="14.25" customHeight="1">
      <c r="A71" s="244" t="s">
        <v>714</v>
      </c>
      <c r="B71" s="244"/>
      <c r="C71" s="244"/>
      <c r="D71" s="245"/>
      <c r="E71" s="245"/>
      <c r="F71" s="245"/>
      <c r="G71" s="245">
        <v>1</v>
      </c>
      <c r="H71" s="245"/>
      <c r="I71" s="245">
        <v>1</v>
      </c>
      <c r="J71" s="245"/>
      <c r="K71" s="245"/>
      <c r="L71" s="245"/>
      <c r="M71" s="245">
        <v>1</v>
      </c>
      <c r="N71" s="245"/>
      <c r="O71" s="245">
        <v>1</v>
      </c>
      <c r="P71" s="245"/>
      <c r="Q71" s="245"/>
      <c r="R71" s="245"/>
      <c r="S71" s="238">
        <v>1</v>
      </c>
      <c r="T71" s="238"/>
      <c r="U71" s="238">
        <f t="shared" si="7"/>
        <v>1</v>
      </c>
    </row>
    <row r="72" spans="1:21" ht="14.25" customHeight="1">
      <c r="A72" s="244" t="s">
        <v>715</v>
      </c>
      <c r="B72" s="244"/>
      <c r="C72" s="244"/>
      <c r="D72" s="245"/>
      <c r="E72" s="245"/>
      <c r="F72" s="245"/>
      <c r="G72" s="245">
        <v>1</v>
      </c>
      <c r="H72" s="245"/>
      <c r="I72" s="245">
        <v>1</v>
      </c>
      <c r="J72" s="245"/>
      <c r="K72" s="245"/>
      <c r="L72" s="245"/>
      <c r="M72" s="245">
        <v>1</v>
      </c>
      <c r="N72" s="245"/>
      <c r="O72" s="245">
        <v>1</v>
      </c>
      <c r="P72" s="245"/>
      <c r="Q72" s="245"/>
      <c r="R72" s="245"/>
      <c r="S72" s="238">
        <v>1</v>
      </c>
      <c r="T72" s="238"/>
      <c r="U72" s="238">
        <f t="shared" si="7"/>
        <v>1</v>
      </c>
    </row>
    <row r="73" spans="1:21" ht="14.25" customHeight="1">
      <c r="A73" s="237" t="s">
        <v>716</v>
      </c>
      <c r="B73" s="237"/>
      <c r="C73" s="237"/>
      <c r="D73" s="247"/>
      <c r="E73" s="245"/>
      <c r="F73" s="245"/>
      <c r="G73" s="238">
        <f>SUM(G63:G72)</f>
        <v>13</v>
      </c>
      <c r="H73" s="245"/>
      <c r="I73" s="238">
        <f>SUM(I63:I72)</f>
        <v>13</v>
      </c>
      <c r="J73" s="238">
        <f>SUM(J63:J71)</f>
        <v>1</v>
      </c>
      <c r="K73" s="238">
        <f>K63+K72</f>
        <v>0</v>
      </c>
      <c r="L73" s="238">
        <f>SUM(L63:L71)</f>
        <v>1</v>
      </c>
      <c r="M73" s="238">
        <f>SUM(M63:M72)</f>
        <v>13</v>
      </c>
      <c r="N73" s="238"/>
      <c r="O73" s="238">
        <f>SUM(O63:O72)</f>
        <v>13</v>
      </c>
      <c r="P73" s="238">
        <f>SUM(P63:P71)</f>
        <v>1</v>
      </c>
      <c r="Q73" s="238"/>
      <c r="R73" s="238">
        <f>SUM(R63:R71)</f>
        <v>1</v>
      </c>
      <c r="S73" s="238">
        <v>13.5</v>
      </c>
      <c r="T73" s="238"/>
      <c r="U73" s="238">
        <f t="shared" si="7"/>
        <v>13.5</v>
      </c>
    </row>
    <row r="74" spans="1:21" ht="15.75">
      <c r="A74" s="239"/>
      <c r="B74" s="239"/>
      <c r="C74" s="239"/>
      <c r="D74" s="240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51"/>
      <c r="R74" s="251"/>
      <c r="S74" s="251"/>
      <c r="T74" s="251"/>
      <c r="U74" s="238">
        <f t="shared" si="7"/>
        <v>0</v>
      </c>
    </row>
    <row r="75" spans="1:21" ht="14.25" customHeight="1">
      <c r="A75" s="237" t="s">
        <v>717</v>
      </c>
      <c r="B75" s="237"/>
      <c r="C75" s="237"/>
      <c r="D75" s="238"/>
      <c r="E75" s="245"/>
      <c r="F75" s="245"/>
      <c r="G75" s="238">
        <f>G23+G30+G42+G47+G60+G73</f>
        <v>253</v>
      </c>
      <c r="H75" s="245">
        <f>H23+H30+H42+H47+H60</f>
        <v>-1</v>
      </c>
      <c r="I75" s="238">
        <v>252</v>
      </c>
      <c r="J75" s="238">
        <f>J23+J30+J42+J47+J60+J73</f>
        <v>3</v>
      </c>
      <c r="K75" s="238">
        <f>K23+K30+K42+K47+K60+K73</f>
        <v>2</v>
      </c>
      <c r="L75" s="238">
        <f>L23+L30+L42+L47+L60+L73</f>
        <v>5</v>
      </c>
      <c r="M75" s="238">
        <f aca="true" t="shared" si="8" ref="M75:R75">M23+M30+M42+M47+M60+M73</f>
        <v>253</v>
      </c>
      <c r="N75" s="238">
        <f t="shared" si="8"/>
        <v>-1</v>
      </c>
      <c r="O75" s="238">
        <f t="shared" si="8"/>
        <v>252</v>
      </c>
      <c r="P75" s="238">
        <f t="shared" si="8"/>
        <v>3</v>
      </c>
      <c r="Q75" s="238">
        <f t="shared" si="8"/>
        <v>2</v>
      </c>
      <c r="R75" s="238">
        <f t="shared" si="8"/>
        <v>5</v>
      </c>
      <c r="S75" s="238">
        <v>254.5</v>
      </c>
      <c r="T75" s="238">
        <v>0</v>
      </c>
      <c r="U75" s="238">
        <v>254.5</v>
      </c>
    </row>
    <row r="76" spans="1:21" ht="15.75">
      <c r="A76" s="236"/>
      <c r="B76" s="236"/>
      <c r="C76" s="236"/>
      <c r="D76" s="242"/>
      <c r="E76" s="243"/>
      <c r="F76" s="243"/>
      <c r="G76" s="242"/>
      <c r="H76" s="243"/>
      <c r="I76" s="242"/>
      <c r="J76" s="242"/>
      <c r="K76" s="242"/>
      <c r="L76" s="242"/>
      <c r="M76" s="242"/>
      <c r="N76" s="242"/>
      <c r="O76" s="242"/>
      <c r="P76" s="242"/>
      <c r="Q76" s="251"/>
      <c r="R76" s="251"/>
      <c r="S76" s="251"/>
      <c r="T76" s="251"/>
      <c r="U76" s="238"/>
    </row>
    <row r="77" spans="1:21" ht="14.25" customHeight="1">
      <c r="A77" s="237" t="s">
        <v>169</v>
      </c>
      <c r="B77" s="237">
        <v>5</v>
      </c>
      <c r="C77" s="237">
        <v>4</v>
      </c>
      <c r="D77" s="238">
        <f aca="true" t="shared" si="9" ref="D77:L77">D11+D75</f>
        <v>9</v>
      </c>
      <c r="E77" s="238">
        <f t="shared" si="9"/>
        <v>48</v>
      </c>
      <c r="F77" s="238">
        <f t="shared" si="9"/>
        <v>1</v>
      </c>
      <c r="G77" s="238">
        <f t="shared" si="9"/>
        <v>253</v>
      </c>
      <c r="H77" s="238">
        <f t="shared" si="9"/>
        <v>-1</v>
      </c>
      <c r="I77" s="238">
        <f t="shared" si="9"/>
        <v>252</v>
      </c>
      <c r="J77" s="238">
        <f t="shared" si="9"/>
        <v>3</v>
      </c>
      <c r="K77" s="238">
        <f t="shared" si="9"/>
        <v>2</v>
      </c>
      <c r="L77" s="238">
        <f t="shared" si="9"/>
        <v>5</v>
      </c>
      <c r="M77" s="238">
        <f aca="true" t="shared" si="10" ref="M77:S77">M11+M75</f>
        <v>306</v>
      </c>
      <c r="N77" s="238">
        <f t="shared" si="10"/>
        <v>3</v>
      </c>
      <c r="O77" s="238">
        <f t="shared" si="10"/>
        <v>309</v>
      </c>
      <c r="P77" s="238">
        <f t="shared" si="10"/>
        <v>4</v>
      </c>
      <c r="Q77" s="238">
        <f t="shared" si="10"/>
        <v>2</v>
      </c>
      <c r="R77" s="238">
        <f t="shared" si="10"/>
        <v>6</v>
      </c>
      <c r="S77" s="238">
        <f t="shared" si="10"/>
        <v>308</v>
      </c>
      <c r="T77" s="238">
        <v>4</v>
      </c>
      <c r="U77" s="238">
        <f>S77+T77</f>
        <v>312</v>
      </c>
    </row>
    <row r="78" spans="1:21" ht="14.25" customHeight="1">
      <c r="A78" s="34"/>
      <c r="B78" s="34"/>
      <c r="C78" s="34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</row>
    <row r="79" spans="1:21" ht="14.25" customHeight="1">
      <c r="A79" s="34"/>
      <c r="B79" s="34"/>
      <c r="C79" s="34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</row>
    <row r="80" spans="1:21" ht="15.75">
      <c r="A80" s="134"/>
      <c r="B80" s="134"/>
      <c r="C80" s="134"/>
      <c r="D80" s="134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ht="13.5" customHeight="1">
      <c r="A81" s="52" t="s">
        <v>718</v>
      </c>
      <c r="B81" s="52"/>
      <c r="C81" s="5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3.5" customHeight="1">
      <c r="A82" s="52"/>
      <c r="B82" s="52"/>
      <c r="C82" s="5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372" t="s">
        <v>722</v>
      </c>
      <c r="T82" s="373"/>
      <c r="U82" s="374"/>
    </row>
    <row r="83" spans="1:21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235" t="s">
        <v>723</v>
      </c>
      <c r="T83" s="235" t="s">
        <v>724</v>
      </c>
      <c r="U83" s="235" t="s">
        <v>725</v>
      </c>
    </row>
    <row r="84" spans="1:21" ht="13.5" customHeight="1">
      <c r="A84" s="237" t="s">
        <v>327</v>
      </c>
      <c r="B84" s="252"/>
      <c r="C84" s="260"/>
      <c r="D84" s="261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38">
        <v>1</v>
      </c>
      <c r="T84" s="258"/>
      <c r="U84" s="127">
        <v>1</v>
      </c>
    </row>
    <row r="85" spans="1:21" ht="13.5" customHeight="1">
      <c r="A85" s="390"/>
      <c r="B85" s="390"/>
      <c r="C85" s="391"/>
      <c r="D85" s="391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</row>
    <row r="86" spans="1:21" ht="13.5" customHeight="1">
      <c r="A86" s="237" t="s">
        <v>285</v>
      </c>
      <c r="B86" s="252"/>
      <c r="C86" s="260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45">
        <v>1</v>
      </c>
      <c r="T86" s="245">
        <v>4</v>
      </c>
      <c r="U86" s="238">
        <f>S86+T86</f>
        <v>5</v>
      </c>
    </row>
    <row r="87" spans="1:21" ht="13.5" customHeight="1">
      <c r="A87" s="237" t="s">
        <v>664</v>
      </c>
      <c r="B87" s="252"/>
      <c r="C87" s="260"/>
      <c r="D87" s="243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45">
        <v>2.5</v>
      </c>
      <c r="T87" s="245"/>
      <c r="U87" s="238">
        <f>S87+T87</f>
        <v>2.5</v>
      </c>
    </row>
    <row r="88" spans="1:21" ht="13.5" customHeight="1">
      <c r="A88" s="237" t="s">
        <v>719</v>
      </c>
      <c r="B88" s="252"/>
      <c r="C88" s="260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45">
        <v>2</v>
      </c>
      <c r="T88" s="245">
        <v>4</v>
      </c>
      <c r="U88" s="238">
        <f>S88+T88</f>
        <v>6</v>
      </c>
    </row>
    <row r="89" spans="1:21" ht="13.5" customHeight="1">
      <c r="A89" s="252" t="s">
        <v>720</v>
      </c>
      <c r="B89" s="252"/>
      <c r="C89" s="260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45">
        <v>1</v>
      </c>
      <c r="T89" s="245"/>
      <c r="U89" s="238">
        <f>S89+T89</f>
        <v>1</v>
      </c>
    </row>
    <row r="90" spans="1:21" ht="13.5" customHeight="1">
      <c r="A90" s="237" t="s">
        <v>717</v>
      </c>
      <c r="B90" s="262"/>
      <c r="C90" s="260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38">
        <f>SUM(S86:S89)</f>
        <v>6.5</v>
      </c>
      <c r="T90" s="238">
        <f>SUM(T86:T89)</f>
        <v>8</v>
      </c>
      <c r="U90" s="238">
        <f>S90+T90</f>
        <v>14.5</v>
      </c>
    </row>
    <row r="91" spans="1:21" ht="13.5" customHeight="1">
      <c r="A91" s="389"/>
      <c r="B91" s="390"/>
      <c r="C91" s="391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2"/>
    </row>
    <row r="92" spans="1:21" ht="13.5" customHeight="1">
      <c r="A92" s="91" t="s">
        <v>169</v>
      </c>
      <c r="B92" s="263"/>
      <c r="C92" s="264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9">
        <f>SUM(S90+S84)</f>
        <v>7.5</v>
      </c>
      <c r="T92" s="259">
        <f>SUM(T90+T84)</f>
        <v>8</v>
      </c>
      <c r="U92" s="259">
        <f>SUM(U90+U84)</f>
        <v>15.5</v>
      </c>
    </row>
  </sheetData>
  <mergeCells count="26">
    <mergeCell ref="I1:U1"/>
    <mergeCell ref="A2:U2"/>
    <mergeCell ref="A3:U3"/>
    <mergeCell ref="A4:U4"/>
    <mergeCell ref="A91:U91"/>
    <mergeCell ref="A85:U85"/>
    <mergeCell ref="M6:R6"/>
    <mergeCell ref="M7:O7"/>
    <mergeCell ref="M8:O8"/>
    <mergeCell ref="Q12:U13"/>
    <mergeCell ref="E6:F6"/>
    <mergeCell ref="G6:L6"/>
    <mergeCell ref="S82:U82"/>
    <mergeCell ref="P7:R7"/>
    <mergeCell ref="A10:U10"/>
    <mergeCell ref="G8:I8"/>
    <mergeCell ref="G7:I7"/>
    <mergeCell ref="E8:F8"/>
    <mergeCell ref="B6:D7"/>
    <mergeCell ref="B8:D8"/>
    <mergeCell ref="P8:R8"/>
    <mergeCell ref="A6:A8"/>
    <mergeCell ref="J7:L7"/>
    <mergeCell ref="J8:L8"/>
    <mergeCell ref="S6:U7"/>
    <mergeCell ref="S8:U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P71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8.7109375" style="1" customWidth="1"/>
    <col min="4" max="4" width="15.7109375" style="1" customWidth="1"/>
    <col min="5" max="5" width="21.57421875" style="1" customWidth="1"/>
    <col min="6" max="6" width="23.140625" style="1" customWidth="1"/>
    <col min="7" max="7" width="6.28125" style="1" customWidth="1"/>
    <col min="8" max="8" width="11.140625" style="1" customWidth="1"/>
    <col min="9" max="9" width="12.140625" style="1" customWidth="1"/>
    <col min="10" max="10" width="9.140625" style="1" bestFit="1" customWidth="1"/>
    <col min="11" max="11" width="10.7109375" style="1" customWidth="1"/>
    <col min="12" max="12" width="12.421875" style="1" bestFit="1" customWidth="1"/>
    <col min="13" max="13" width="10.8515625" style="1" customWidth="1"/>
    <col min="14" max="14" width="12.28125" style="1" customWidth="1"/>
    <col min="15" max="15" width="9.7109375" style="1" customWidth="1"/>
    <col min="16" max="16384" width="9.140625" style="1" customWidth="1"/>
  </cols>
  <sheetData>
    <row r="1" spans="1:15" ht="15.75">
      <c r="A1" s="433"/>
      <c r="B1" s="433"/>
      <c r="C1" s="433"/>
      <c r="D1" s="433"/>
      <c r="E1" s="433"/>
      <c r="F1" s="433"/>
      <c r="G1" s="433"/>
      <c r="H1" s="433"/>
      <c r="I1" s="433"/>
      <c r="J1" s="299"/>
      <c r="K1" s="435"/>
      <c r="L1" s="436" t="s">
        <v>379</v>
      </c>
      <c r="M1" s="435"/>
      <c r="N1" s="435"/>
      <c r="O1" s="435"/>
    </row>
    <row r="2" spans="1:15" ht="15.75">
      <c r="A2" s="298" t="s">
        <v>380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15.75">
      <c r="A3" s="298" t="s">
        <v>381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15.75">
      <c r="A4" s="434" t="s">
        <v>464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2:10" ht="15.75">
      <c r="B5" s="89"/>
      <c r="C5" s="19"/>
      <c r="D5" s="75"/>
      <c r="E5" s="75"/>
      <c r="F5" s="75"/>
      <c r="G5" s="19"/>
      <c r="H5" s="19"/>
      <c r="I5" s="19"/>
      <c r="J5" s="19"/>
    </row>
    <row r="6" spans="1:16" ht="15.75" customHeight="1">
      <c r="A6" s="409" t="s">
        <v>250</v>
      </c>
      <c r="B6" s="400" t="s">
        <v>110</v>
      </c>
      <c r="C6" s="400" t="s">
        <v>58</v>
      </c>
      <c r="D6" s="404" t="s">
        <v>73</v>
      </c>
      <c r="E6" s="405"/>
      <c r="F6" s="406"/>
      <c r="G6" s="407" t="s">
        <v>463</v>
      </c>
      <c r="H6" s="400" t="s">
        <v>59</v>
      </c>
      <c r="I6" s="400" t="s">
        <v>60</v>
      </c>
      <c r="J6" s="400" t="s">
        <v>61</v>
      </c>
      <c r="K6" s="400" t="s">
        <v>465</v>
      </c>
      <c r="L6" s="403" t="s">
        <v>111</v>
      </c>
      <c r="M6" s="403" t="s">
        <v>112</v>
      </c>
      <c r="N6" s="403" t="s">
        <v>90</v>
      </c>
      <c r="O6" s="402" t="s">
        <v>113</v>
      </c>
      <c r="P6" s="402" t="s">
        <v>91</v>
      </c>
    </row>
    <row r="7" spans="1:16" ht="35.25" customHeight="1">
      <c r="A7" s="410"/>
      <c r="B7" s="401"/>
      <c r="C7" s="401"/>
      <c r="D7" s="76" t="s">
        <v>74</v>
      </c>
      <c r="E7" s="76" t="s">
        <v>75</v>
      </c>
      <c r="F7" s="76" t="s">
        <v>57</v>
      </c>
      <c r="G7" s="408"/>
      <c r="H7" s="401"/>
      <c r="I7" s="401"/>
      <c r="J7" s="401"/>
      <c r="K7" s="401"/>
      <c r="L7" s="403"/>
      <c r="M7" s="403"/>
      <c r="N7" s="403"/>
      <c r="O7" s="402"/>
      <c r="P7" s="402"/>
    </row>
    <row r="8" spans="1:11" ht="15.75">
      <c r="A8" s="83"/>
      <c r="B8" s="79"/>
      <c r="C8" s="79"/>
      <c r="D8" s="80"/>
      <c r="E8" s="80"/>
      <c r="F8" s="80"/>
      <c r="G8" s="79"/>
      <c r="H8" s="79"/>
      <c r="I8" s="79"/>
      <c r="J8" s="79"/>
      <c r="K8" s="79"/>
    </row>
    <row r="9" spans="1:10" ht="15.75">
      <c r="A9" s="7" t="s">
        <v>467</v>
      </c>
      <c r="B9" s="79"/>
      <c r="C9" s="79"/>
      <c r="D9" s="80"/>
      <c r="E9" s="80"/>
      <c r="F9" s="80"/>
      <c r="G9" s="79"/>
      <c r="H9" s="79"/>
      <c r="I9" s="79"/>
      <c r="J9" s="79"/>
    </row>
    <row r="10" spans="1:10" ht="15.75">
      <c r="A10" s="7"/>
      <c r="B10" s="79"/>
      <c r="C10" s="79"/>
      <c r="D10" s="80"/>
      <c r="E10" s="80"/>
      <c r="F10" s="80"/>
      <c r="G10" s="79"/>
      <c r="H10" s="79"/>
      <c r="I10" s="79"/>
      <c r="J10" s="79"/>
    </row>
    <row r="11" spans="1:10" ht="15.75">
      <c r="A11" s="7" t="s">
        <v>239</v>
      </c>
      <c r="B11" s="79"/>
      <c r="C11" s="79"/>
      <c r="D11" s="80"/>
      <c r="E11" s="80"/>
      <c r="F11" s="80"/>
      <c r="G11" s="79"/>
      <c r="H11" s="79"/>
      <c r="I11" s="79"/>
      <c r="J11" s="79"/>
    </row>
    <row r="12" spans="1:16" ht="53.25" customHeight="1">
      <c r="A12" s="96" t="s">
        <v>421</v>
      </c>
      <c r="B12" s="96" t="s">
        <v>62</v>
      </c>
      <c r="C12" s="97" t="s">
        <v>63</v>
      </c>
      <c r="D12" s="98" t="s">
        <v>114</v>
      </c>
      <c r="E12" s="96" t="s">
        <v>64</v>
      </c>
      <c r="F12" s="96" t="s">
        <v>462</v>
      </c>
      <c r="G12" s="99">
        <v>60</v>
      </c>
      <c r="H12" s="99">
        <v>12973</v>
      </c>
      <c r="I12" s="99">
        <f>H12*G12/100-1</f>
        <v>7782.8</v>
      </c>
      <c r="J12" s="99">
        <f>H12-I12</f>
        <v>5190.2</v>
      </c>
      <c r="K12" s="100" t="s">
        <v>466</v>
      </c>
      <c r="L12" s="99">
        <v>7784</v>
      </c>
      <c r="M12" s="101" t="s">
        <v>115</v>
      </c>
      <c r="N12" s="114">
        <v>39900</v>
      </c>
      <c r="O12" s="99">
        <v>2724</v>
      </c>
      <c r="P12" s="114" t="s">
        <v>92</v>
      </c>
    </row>
    <row r="13" spans="1:12" ht="15.75">
      <c r="A13" s="78"/>
      <c r="B13" s="78"/>
      <c r="C13" s="78"/>
      <c r="D13" s="77"/>
      <c r="E13" s="78"/>
      <c r="F13" s="78"/>
      <c r="G13" s="81"/>
      <c r="H13" s="27"/>
      <c r="I13" s="27"/>
      <c r="J13" s="27"/>
      <c r="K13" s="82"/>
      <c r="L13" s="27"/>
    </row>
    <row r="14" spans="1:12" ht="15.75">
      <c r="A14" s="413" t="s">
        <v>240</v>
      </c>
      <c r="B14" s="413"/>
      <c r="C14" s="413"/>
      <c r="D14" s="413"/>
      <c r="E14" s="78"/>
      <c r="F14" s="78"/>
      <c r="G14" s="27"/>
      <c r="H14" s="27"/>
      <c r="I14" s="27"/>
      <c r="J14" s="27"/>
      <c r="L14" s="27"/>
    </row>
    <row r="15" spans="1:16" s="72" customFormat="1" ht="45">
      <c r="A15" s="96" t="s">
        <v>422</v>
      </c>
      <c r="B15" s="96" t="s">
        <v>301</v>
      </c>
      <c r="C15" s="96" t="s">
        <v>302</v>
      </c>
      <c r="D15" s="97" t="s">
        <v>93</v>
      </c>
      <c r="E15" s="96" t="s">
        <v>303</v>
      </c>
      <c r="F15" s="96" t="s">
        <v>304</v>
      </c>
      <c r="G15" s="99">
        <v>92</v>
      </c>
      <c r="H15" s="99">
        <v>10000</v>
      </c>
      <c r="I15" s="99">
        <v>9200</v>
      </c>
      <c r="J15" s="99">
        <f>H15-I15</f>
        <v>800</v>
      </c>
      <c r="K15" s="100" t="s">
        <v>466</v>
      </c>
      <c r="L15" s="99">
        <v>9200</v>
      </c>
      <c r="M15" s="97" t="s">
        <v>93</v>
      </c>
      <c r="N15" s="114">
        <v>39990</v>
      </c>
      <c r="O15" s="99">
        <v>2300</v>
      </c>
      <c r="P15" s="114" t="s">
        <v>92</v>
      </c>
    </row>
    <row r="16" spans="1:16" s="102" customFormat="1" ht="15.75">
      <c r="A16" s="419" t="s">
        <v>375</v>
      </c>
      <c r="B16" s="419" t="s">
        <v>62</v>
      </c>
      <c r="C16" s="419" t="s">
        <v>305</v>
      </c>
      <c r="D16" s="421" t="s">
        <v>306</v>
      </c>
      <c r="E16" s="419" t="s">
        <v>307</v>
      </c>
      <c r="F16" s="419" t="s">
        <v>308</v>
      </c>
      <c r="G16" s="417">
        <v>74</v>
      </c>
      <c r="H16" s="417">
        <v>986260</v>
      </c>
      <c r="I16" s="417">
        <v>489883</v>
      </c>
      <c r="J16" s="417">
        <f>H16-I16</f>
        <v>496377</v>
      </c>
      <c r="K16" s="429" t="s">
        <v>466</v>
      </c>
      <c r="L16" s="431"/>
      <c r="M16" s="427"/>
      <c r="N16" s="427"/>
      <c r="O16" s="427"/>
      <c r="P16" s="411" t="s">
        <v>382</v>
      </c>
    </row>
    <row r="17" spans="1:16" s="102" customFormat="1" ht="28.5" customHeight="1">
      <c r="A17" s="420"/>
      <c r="B17" s="420"/>
      <c r="C17" s="420"/>
      <c r="D17" s="422"/>
      <c r="E17" s="420"/>
      <c r="F17" s="420"/>
      <c r="G17" s="418"/>
      <c r="H17" s="418"/>
      <c r="I17" s="418"/>
      <c r="J17" s="418"/>
      <c r="K17" s="430"/>
      <c r="L17" s="432"/>
      <c r="M17" s="428"/>
      <c r="N17" s="428"/>
      <c r="O17" s="428"/>
      <c r="P17" s="412"/>
    </row>
    <row r="18" spans="1:16" ht="15.75" customHeight="1">
      <c r="A18" s="424" t="s">
        <v>94</v>
      </c>
      <c r="B18" s="425"/>
      <c r="C18" s="425"/>
      <c r="D18" s="425"/>
      <c r="E18" s="425"/>
      <c r="F18" s="426"/>
      <c r="G18" s="103"/>
      <c r="H18" s="103">
        <f>SUM(H12:H17)</f>
        <v>1009233</v>
      </c>
      <c r="I18" s="103">
        <f>SUM(I12:I17)</f>
        <v>506865.8</v>
      </c>
      <c r="J18" s="103">
        <f>SUM(J12:J17)</f>
        <v>502367.2</v>
      </c>
      <c r="K18" s="103"/>
      <c r="L18" s="103">
        <f>SUM(L12:L17)</f>
        <v>16984</v>
      </c>
      <c r="M18" s="103"/>
      <c r="N18" s="103"/>
      <c r="O18" s="103">
        <f>SUM(O12:O17)-O16</f>
        <v>5024</v>
      </c>
      <c r="P18" s="127"/>
    </row>
    <row r="19" spans="1:15" ht="25.5" customHeight="1">
      <c r="A19" s="79"/>
      <c r="B19" s="104"/>
      <c r="C19" s="104"/>
      <c r="D19" s="104"/>
      <c r="E19" s="59"/>
      <c r="F19" s="59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8.75" customHeight="1">
      <c r="A20" s="413" t="s">
        <v>383</v>
      </c>
      <c r="B20" s="413"/>
      <c r="C20" s="413"/>
      <c r="D20" s="413"/>
      <c r="E20" s="59"/>
      <c r="F20" s="59"/>
      <c r="G20" s="61"/>
      <c r="H20" s="61"/>
      <c r="I20" s="61"/>
      <c r="J20" s="61"/>
      <c r="K20" s="61"/>
      <c r="L20" s="61"/>
      <c r="M20" s="61"/>
      <c r="N20" s="61"/>
      <c r="O20" s="61"/>
    </row>
    <row r="21" spans="1:16" ht="75">
      <c r="A21" s="106" t="s">
        <v>6</v>
      </c>
      <c r="B21" s="96" t="s">
        <v>116</v>
      </c>
      <c r="C21" s="96" t="s">
        <v>482</v>
      </c>
      <c r="D21" s="96" t="s">
        <v>483</v>
      </c>
      <c r="E21" s="96" t="s">
        <v>484</v>
      </c>
      <c r="F21" s="96" t="s">
        <v>485</v>
      </c>
      <c r="G21" s="99">
        <v>100</v>
      </c>
      <c r="H21" s="99">
        <v>64000</v>
      </c>
      <c r="I21" s="99">
        <v>64000</v>
      </c>
      <c r="J21" s="99">
        <f>H21-I21</f>
        <v>0</v>
      </c>
      <c r="K21" s="96"/>
      <c r="L21" s="99">
        <v>64000</v>
      </c>
      <c r="M21" s="99"/>
      <c r="N21" s="114">
        <v>40014</v>
      </c>
      <c r="O21" s="99">
        <v>22400</v>
      </c>
      <c r="P21" s="114" t="s">
        <v>92</v>
      </c>
    </row>
    <row r="22" spans="1:16" ht="45" customHeight="1">
      <c r="A22" s="203" t="s">
        <v>472</v>
      </c>
      <c r="B22" s="202" t="s">
        <v>460</v>
      </c>
      <c r="C22" s="202" t="s">
        <v>487</v>
      </c>
      <c r="D22" s="202"/>
      <c r="E22" s="202" t="s">
        <v>488</v>
      </c>
      <c r="F22" s="96" t="s">
        <v>489</v>
      </c>
      <c r="G22" s="99">
        <v>80</v>
      </c>
      <c r="H22" s="99">
        <v>23665</v>
      </c>
      <c r="I22" s="99">
        <v>18932</v>
      </c>
      <c r="J22" s="99">
        <v>4733</v>
      </c>
      <c r="K22" s="96" t="s">
        <v>96</v>
      </c>
      <c r="L22" s="99">
        <v>11000</v>
      </c>
      <c r="M22" s="99"/>
      <c r="N22" s="114">
        <v>39993</v>
      </c>
      <c r="O22" s="99">
        <v>11000</v>
      </c>
      <c r="P22" s="114" t="s">
        <v>92</v>
      </c>
    </row>
    <row r="23" spans="1:16" ht="75">
      <c r="A23" s="106" t="s">
        <v>77</v>
      </c>
      <c r="B23" s="96" t="s">
        <v>486</v>
      </c>
      <c r="C23" s="96" t="s">
        <v>122</v>
      </c>
      <c r="D23" s="96" t="s">
        <v>123</v>
      </c>
      <c r="E23" s="96" t="s">
        <v>34</v>
      </c>
      <c r="F23" s="96" t="s">
        <v>35</v>
      </c>
      <c r="G23" s="96" t="s">
        <v>36</v>
      </c>
      <c r="H23" s="99">
        <v>105301</v>
      </c>
      <c r="I23" s="99">
        <v>80000</v>
      </c>
      <c r="J23" s="99">
        <v>25301</v>
      </c>
      <c r="K23" s="107" t="s">
        <v>37</v>
      </c>
      <c r="L23" s="99" t="s">
        <v>38</v>
      </c>
      <c r="M23" s="101"/>
      <c r="N23" s="101"/>
      <c r="O23" s="126"/>
      <c r="P23" s="114" t="s">
        <v>92</v>
      </c>
    </row>
    <row r="24" spans="1:16" ht="45">
      <c r="A24" s="106" t="s">
        <v>78</v>
      </c>
      <c r="B24" s="96" t="s">
        <v>40</v>
      </c>
      <c r="C24" s="96" t="s">
        <v>41</v>
      </c>
      <c r="D24" s="96" t="s">
        <v>42</v>
      </c>
      <c r="E24" s="96" t="s">
        <v>490</v>
      </c>
      <c r="F24" s="96" t="s">
        <v>429</v>
      </c>
      <c r="G24" s="99" t="s">
        <v>491</v>
      </c>
      <c r="H24" s="99">
        <v>175000</v>
      </c>
      <c r="I24" s="99">
        <v>105000</v>
      </c>
      <c r="J24" s="99">
        <v>70000</v>
      </c>
      <c r="K24" s="107" t="s">
        <v>37</v>
      </c>
      <c r="L24" s="99" t="s">
        <v>39</v>
      </c>
      <c r="M24" s="101"/>
      <c r="N24" s="101"/>
      <c r="O24" s="96"/>
      <c r="P24" s="114" t="s">
        <v>92</v>
      </c>
    </row>
    <row r="25" spans="1:16" ht="15.75" customHeight="1">
      <c r="A25" s="409" t="s">
        <v>250</v>
      </c>
      <c r="B25" s="400" t="s">
        <v>110</v>
      </c>
      <c r="C25" s="400" t="s">
        <v>58</v>
      </c>
      <c r="D25" s="404" t="s">
        <v>73</v>
      </c>
      <c r="E25" s="405"/>
      <c r="F25" s="406"/>
      <c r="G25" s="407" t="s">
        <v>463</v>
      </c>
      <c r="H25" s="400" t="s">
        <v>59</v>
      </c>
      <c r="I25" s="400" t="s">
        <v>60</v>
      </c>
      <c r="J25" s="400" t="s">
        <v>61</v>
      </c>
      <c r="K25" s="400" t="s">
        <v>465</v>
      </c>
      <c r="L25" s="403" t="s">
        <v>111</v>
      </c>
      <c r="M25" s="403" t="s">
        <v>112</v>
      </c>
      <c r="N25" s="403" t="s">
        <v>90</v>
      </c>
      <c r="O25" s="402" t="s">
        <v>113</v>
      </c>
      <c r="P25" s="402" t="s">
        <v>91</v>
      </c>
    </row>
    <row r="26" spans="1:16" ht="39" customHeight="1">
      <c r="A26" s="410"/>
      <c r="B26" s="401"/>
      <c r="C26" s="401"/>
      <c r="D26" s="76" t="s">
        <v>74</v>
      </c>
      <c r="E26" s="76" t="s">
        <v>75</v>
      </c>
      <c r="F26" s="76" t="s">
        <v>57</v>
      </c>
      <c r="G26" s="408"/>
      <c r="H26" s="401"/>
      <c r="I26" s="401"/>
      <c r="J26" s="401"/>
      <c r="K26" s="401"/>
      <c r="L26" s="403"/>
      <c r="M26" s="403"/>
      <c r="N26" s="403"/>
      <c r="O26" s="402"/>
      <c r="P26" s="402"/>
    </row>
    <row r="27" spans="1:16" ht="60">
      <c r="A27" s="106" t="s">
        <v>79</v>
      </c>
      <c r="B27" s="145" t="s">
        <v>486</v>
      </c>
      <c r="C27" s="96" t="s">
        <v>492</v>
      </c>
      <c r="D27" s="96" t="s">
        <v>493</v>
      </c>
      <c r="E27" s="96" t="s">
        <v>494</v>
      </c>
      <c r="F27" s="96" t="s">
        <v>384</v>
      </c>
      <c r="G27" s="99">
        <v>85</v>
      </c>
      <c r="H27" s="99">
        <v>171612</v>
      </c>
      <c r="I27" s="99"/>
      <c r="J27" s="99">
        <v>18936</v>
      </c>
      <c r="K27" s="107" t="s">
        <v>37</v>
      </c>
      <c r="L27" s="99" t="s">
        <v>237</v>
      </c>
      <c r="M27" s="101"/>
      <c r="N27" s="101"/>
      <c r="O27" s="96"/>
      <c r="P27" s="128" t="s">
        <v>92</v>
      </c>
    </row>
    <row r="28" spans="1:16" ht="90">
      <c r="A28" s="106" t="s">
        <v>80</v>
      </c>
      <c r="B28" s="145" t="s">
        <v>486</v>
      </c>
      <c r="C28" s="96" t="s">
        <v>26</v>
      </c>
      <c r="D28" s="96" t="s">
        <v>27</v>
      </c>
      <c r="E28" s="96" t="s">
        <v>28</v>
      </c>
      <c r="F28" s="96" t="s">
        <v>43</v>
      </c>
      <c r="G28" s="99">
        <v>85</v>
      </c>
      <c r="H28" s="99">
        <v>331726</v>
      </c>
      <c r="I28" s="99">
        <v>281967</v>
      </c>
      <c r="J28" s="99">
        <f>H28-I28</f>
        <v>49759</v>
      </c>
      <c r="K28" s="107" t="s">
        <v>37</v>
      </c>
      <c r="L28" s="99" t="s">
        <v>38</v>
      </c>
      <c r="M28" s="101"/>
      <c r="N28" s="101"/>
      <c r="O28" s="96"/>
      <c r="P28" s="128" t="s">
        <v>38</v>
      </c>
    </row>
    <row r="29" spans="1:16" ht="60">
      <c r="A29" s="106" t="s">
        <v>473</v>
      </c>
      <c r="B29" s="124" t="s">
        <v>309</v>
      </c>
      <c r="C29" s="96" t="s">
        <v>29</v>
      </c>
      <c r="D29" s="96" t="s">
        <v>30</v>
      </c>
      <c r="E29" s="96" t="s">
        <v>31</v>
      </c>
      <c r="F29" s="96" t="s">
        <v>32</v>
      </c>
      <c r="G29" s="146">
        <v>100</v>
      </c>
      <c r="H29" s="146">
        <v>4000</v>
      </c>
      <c r="I29" s="146">
        <v>4000</v>
      </c>
      <c r="J29" s="146">
        <v>0</v>
      </c>
      <c r="K29" s="107">
        <v>0</v>
      </c>
      <c r="L29" s="99" t="s">
        <v>237</v>
      </c>
      <c r="M29" s="101"/>
      <c r="N29" s="101"/>
      <c r="O29" s="96"/>
      <c r="P29" s="114" t="s">
        <v>92</v>
      </c>
    </row>
    <row r="30" spans="1:16" ht="15.75" customHeight="1">
      <c r="A30" s="414" t="s">
        <v>130</v>
      </c>
      <c r="B30" s="415"/>
      <c r="C30" s="415"/>
      <c r="D30" s="415"/>
      <c r="E30" s="415"/>
      <c r="F30" s="416"/>
      <c r="G30" s="99"/>
      <c r="H30" s="103">
        <f>SUM(H21:H29)</f>
        <v>875304</v>
      </c>
      <c r="I30" s="103">
        <f>SUM(I21:I29)</f>
        <v>553899</v>
      </c>
      <c r="J30" s="103">
        <f>SUM(J21:J29)</f>
        <v>168729</v>
      </c>
      <c r="K30" s="103"/>
      <c r="L30" s="103">
        <f>SUM(L21:L29)</f>
        <v>75000</v>
      </c>
      <c r="M30" s="103"/>
      <c r="N30" s="103"/>
      <c r="O30" s="103">
        <f>SUM(O21:O29)</f>
        <v>33400</v>
      </c>
      <c r="P30" s="127"/>
    </row>
    <row r="31" spans="1:16" ht="15.75">
      <c r="A31" s="423" t="s">
        <v>44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61"/>
      <c r="M31" s="61"/>
      <c r="N31" s="61"/>
      <c r="O31" s="61"/>
      <c r="P31" s="20"/>
    </row>
    <row r="32" spans="1:16" ht="15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61"/>
      <c r="M32" s="61"/>
      <c r="N32" s="61"/>
      <c r="O32" s="61"/>
      <c r="P32" s="20"/>
    </row>
    <row r="33" spans="1:15" ht="15.75">
      <c r="A33" s="413" t="s">
        <v>385</v>
      </c>
      <c r="B33" s="413"/>
      <c r="C33" s="413"/>
      <c r="D33" s="413"/>
      <c r="E33" s="59"/>
      <c r="F33" s="59"/>
      <c r="G33" s="61"/>
      <c r="H33" s="61"/>
      <c r="I33" s="61"/>
      <c r="J33" s="61"/>
      <c r="K33" s="61"/>
      <c r="L33" s="61"/>
      <c r="M33" s="61"/>
      <c r="N33" s="61"/>
      <c r="O33" s="61"/>
    </row>
    <row r="34" spans="1:16" ht="75">
      <c r="A34" s="106" t="s">
        <v>474</v>
      </c>
      <c r="B34" s="124" t="s">
        <v>166</v>
      </c>
      <c r="C34" s="96" t="s">
        <v>386</v>
      </c>
      <c r="D34" s="96" t="s">
        <v>167</v>
      </c>
      <c r="E34" s="96" t="s">
        <v>428</v>
      </c>
      <c r="F34" s="96"/>
      <c r="G34" s="125">
        <v>82</v>
      </c>
      <c r="H34" s="99">
        <v>613</v>
      </c>
      <c r="I34" s="99">
        <v>500</v>
      </c>
      <c r="J34" s="99">
        <v>113</v>
      </c>
      <c r="K34" s="107" t="s">
        <v>168</v>
      </c>
      <c r="L34" s="96" t="s">
        <v>165</v>
      </c>
      <c r="M34" s="101"/>
      <c r="N34" s="101"/>
      <c r="O34" s="96"/>
      <c r="P34" s="96" t="s">
        <v>387</v>
      </c>
    </row>
    <row r="35" spans="1:16" ht="60">
      <c r="A35" s="106" t="s">
        <v>475</v>
      </c>
      <c r="B35" s="124" t="s">
        <v>309</v>
      </c>
      <c r="C35" s="96"/>
      <c r="D35" s="96" t="s">
        <v>162</v>
      </c>
      <c r="E35" s="96" t="s">
        <v>163</v>
      </c>
      <c r="F35" s="96" t="s">
        <v>388</v>
      </c>
      <c r="G35" s="125">
        <v>31</v>
      </c>
      <c r="H35" s="99">
        <v>2437</v>
      </c>
      <c r="I35" s="99">
        <v>750</v>
      </c>
      <c r="J35" s="99">
        <v>1687</v>
      </c>
      <c r="K35" s="107" t="s">
        <v>164</v>
      </c>
      <c r="L35" s="96" t="s">
        <v>165</v>
      </c>
      <c r="M35" s="101"/>
      <c r="N35" s="101"/>
      <c r="O35" s="96"/>
      <c r="P35" s="96" t="s">
        <v>165</v>
      </c>
    </row>
    <row r="36" spans="1:16" ht="75">
      <c r="A36" s="106" t="s">
        <v>476</v>
      </c>
      <c r="B36" s="96" t="s">
        <v>389</v>
      </c>
      <c r="C36" s="96" t="s">
        <v>390</v>
      </c>
      <c r="D36" s="96"/>
      <c r="E36" s="96" t="s">
        <v>391</v>
      </c>
      <c r="F36" s="96" t="s">
        <v>392</v>
      </c>
      <c r="G36" s="99"/>
      <c r="H36" s="99"/>
      <c r="I36" s="99">
        <v>4601</v>
      </c>
      <c r="J36" s="99"/>
      <c r="K36" s="107"/>
      <c r="L36" s="99">
        <v>4601</v>
      </c>
      <c r="M36" s="101"/>
      <c r="N36" s="101"/>
      <c r="O36" s="96"/>
      <c r="P36" s="128" t="s">
        <v>165</v>
      </c>
    </row>
    <row r="37" spans="1:16" ht="60">
      <c r="A37" s="106" t="s">
        <v>477</v>
      </c>
      <c r="B37" s="145" t="s">
        <v>460</v>
      </c>
      <c r="C37" s="96" t="s">
        <v>393</v>
      </c>
      <c r="D37" s="96"/>
      <c r="E37" s="96" t="s">
        <v>394</v>
      </c>
      <c r="F37" s="96" t="s">
        <v>395</v>
      </c>
      <c r="G37" s="99"/>
      <c r="H37" s="99">
        <v>60971</v>
      </c>
      <c r="I37" s="99">
        <v>20000</v>
      </c>
      <c r="J37" s="99">
        <v>40971</v>
      </c>
      <c r="K37" s="107" t="s">
        <v>168</v>
      </c>
      <c r="L37" s="99" t="s">
        <v>165</v>
      </c>
      <c r="M37" s="101"/>
      <c r="N37" s="101"/>
      <c r="O37" s="96"/>
      <c r="P37" s="128" t="s">
        <v>165</v>
      </c>
    </row>
    <row r="38" spans="1:16" ht="15.75" customHeight="1">
      <c r="A38" s="414" t="s">
        <v>396</v>
      </c>
      <c r="B38" s="415"/>
      <c r="C38" s="415"/>
      <c r="D38" s="415"/>
      <c r="E38" s="415"/>
      <c r="F38" s="416"/>
      <c r="G38" s="99"/>
      <c r="H38" s="103">
        <f>SUM(H34:H37)</f>
        <v>64021</v>
      </c>
      <c r="I38" s="103">
        <f>SUM(I34:I37)</f>
        <v>25851</v>
      </c>
      <c r="J38" s="103">
        <f>SUM(J34:J37)</f>
        <v>42771</v>
      </c>
      <c r="K38" s="103"/>
      <c r="L38" s="103">
        <f>SUM(L31:L37)</f>
        <v>4601</v>
      </c>
      <c r="M38" s="103"/>
      <c r="N38" s="103"/>
      <c r="O38" s="103">
        <f>SUM(O31:O37)</f>
        <v>0</v>
      </c>
      <c r="P38" s="127"/>
    </row>
    <row r="39" spans="1:16" ht="15.75" customHeight="1">
      <c r="A39" s="199"/>
      <c r="B39" s="200"/>
      <c r="C39" s="200"/>
      <c r="D39" s="200"/>
      <c r="E39" s="200"/>
      <c r="F39" s="201"/>
      <c r="G39" s="204"/>
      <c r="H39" s="103"/>
      <c r="I39" s="103"/>
      <c r="J39" s="103"/>
      <c r="K39" s="103"/>
      <c r="L39" s="103"/>
      <c r="M39" s="103"/>
      <c r="N39" s="103"/>
      <c r="O39" s="103"/>
      <c r="P39" s="127"/>
    </row>
    <row r="40" spans="1:16" ht="15.75">
      <c r="A40" s="106"/>
      <c r="B40" s="124"/>
      <c r="C40" s="96"/>
      <c r="D40" s="96"/>
      <c r="E40" s="96"/>
      <c r="F40" s="96"/>
      <c r="G40" s="125"/>
      <c r="H40" s="99"/>
      <c r="I40" s="99"/>
      <c r="J40" s="99"/>
      <c r="K40" s="107"/>
      <c r="L40" s="96"/>
      <c r="M40" s="101"/>
      <c r="N40" s="101"/>
      <c r="O40" s="96"/>
      <c r="P40" s="96"/>
    </row>
    <row r="41" spans="1:15" ht="24" customHeight="1">
      <c r="A41" s="437" t="s">
        <v>131</v>
      </c>
      <c r="B41" s="437"/>
      <c r="C41" s="437"/>
      <c r="D41" s="437"/>
      <c r="E41" s="437"/>
      <c r="F41" s="437"/>
      <c r="G41" s="437"/>
      <c r="H41" s="61"/>
      <c r="I41" s="61"/>
      <c r="J41" s="61"/>
      <c r="K41" s="61"/>
      <c r="L41" s="61"/>
      <c r="M41" s="61"/>
      <c r="N41" s="61"/>
      <c r="O41" s="61"/>
    </row>
    <row r="42" spans="1:16" ht="75">
      <c r="A42" s="106" t="s">
        <v>478</v>
      </c>
      <c r="B42" s="96" t="s">
        <v>397</v>
      </c>
      <c r="C42" s="112"/>
      <c r="D42" s="96" t="s">
        <v>398</v>
      </c>
      <c r="E42" s="96" t="s">
        <v>399</v>
      </c>
      <c r="F42" s="96" t="s">
        <v>400</v>
      </c>
      <c r="G42" s="99">
        <v>100</v>
      </c>
      <c r="H42" s="99"/>
      <c r="I42" s="99">
        <v>3106</v>
      </c>
      <c r="J42" s="99"/>
      <c r="K42" s="103"/>
      <c r="L42" s="99" t="s">
        <v>165</v>
      </c>
      <c r="M42" s="103"/>
      <c r="N42" s="160"/>
      <c r="O42" s="99"/>
      <c r="P42" s="115" t="s">
        <v>165</v>
      </c>
    </row>
    <row r="43" spans="1:16" ht="15.75" customHeight="1">
      <c r="A43" s="414" t="s">
        <v>401</v>
      </c>
      <c r="B43" s="415"/>
      <c r="C43" s="415"/>
      <c r="D43" s="415"/>
      <c r="E43" s="415"/>
      <c r="F43" s="416"/>
      <c r="G43" s="103"/>
      <c r="H43" s="103">
        <f>SUM(H42:H42)</f>
        <v>0</v>
      </c>
      <c r="I43" s="103">
        <f>SUM(I42:I42)</f>
        <v>3106</v>
      </c>
      <c r="J43" s="103">
        <f>SUM(J42:J42)</f>
        <v>0</v>
      </c>
      <c r="K43" s="103"/>
      <c r="L43" s="103">
        <f>SUM(L42:L42)</f>
        <v>0</v>
      </c>
      <c r="M43" s="103"/>
      <c r="N43" s="103"/>
      <c r="O43" s="103">
        <f>SUM(O42:O42)</f>
        <v>0</v>
      </c>
      <c r="P43" s="127"/>
    </row>
    <row r="44" spans="1:16" ht="15.75" customHeight="1">
      <c r="A44" s="104"/>
      <c r="B44" s="104"/>
      <c r="C44" s="104"/>
      <c r="D44" s="104"/>
      <c r="E44" s="104"/>
      <c r="F44" s="104"/>
      <c r="G44" s="61"/>
      <c r="H44" s="61"/>
      <c r="I44" s="61"/>
      <c r="J44" s="61"/>
      <c r="K44" s="61"/>
      <c r="L44" s="61"/>
      <c r="M44" s="61"/>
      <c r="N44" s="61"/>
      <c r="O44" s="61"/>
      <c r="P44" s="20"/>
    </row>
    <row r="45" spans="1:16" ht="15.75" customHeight="1">
      <c r="A45" s="409" t="s">
        <v>250</v>
      </c>
      <c r="B45" s="400" t="s">
        <v>110</v>
      </c>
      <c r="C45" s="400" t="s">
        <v>58</v>
      </c>
      <c r="D45" s="404" t="s">
        <v>73</v>
      </c>
      <c r="E45" s="405"/>
      <c r="F45" s="406"/>
      <c r="G45" s="407" t="s">
        <v>463</v>
      </c>
      <c r="H45" s="400" t="s">
        <v>59</v>
      </c>
      <c r="I45" s="400" t="s">
        <v>60</v>
      </c>
      <c r="J45" s="400" t="s">
        <v>61</v>
      </c>
      <c r="K45" s="400" t="s">
        <v>465</v>
      </c>
      <c r="L45" s="403" t="s">
        <v>111</v>
      </c>
      <c r="M45" s="403" t="s">
        <v>112</v>
      </c>
      <c r="N45" s="403" t="s">
        <v>90</v>
      </c>
      <c r="O45" s="402" t="s">
        <v>113</v>
      </c>
      <c r="P45" s="402" t="s">
        <v>91</v>
      </c>
    </row>
    <row r="46" spans="1:16" ht="35.25" customHeight="1">
      <c r="A46" s="410"/>
      <c r="B46" s="401"/>
      <c r="C46" s="401"/>
      <c r="D46" s="76" t="s">
        <v>74</v>
      </c>
      <c r="E46" s="76" t="s">
        <v>75</v>
      </c>
      <c r="F46" s="76" t="s">
        <v>57</v>
      </c>
      <c r="G46" s="408"/>
      <c r="H46" s="401"/>
      <c r="I46" s="401"/>
      <c r="J46" s="401"/>
      <c r="K46" s="401"/>
      <c r="L46" s="403"/>
      <c r="M46" s="403"/>
      <c r="N46" s="403"/>
      <c r="O46" s="402"/>
      <c r="P46" s="402"/>
    </row>
    <row r="47" spans="1:16" ht="27" customHeight="1">
      <c r="A47" s="439" t="s">
        <v>402</v>
      </c>
      <c r="B47" s="439"/>
      <c r="C47" s="439"/>
      <c r="D47" s="439"/>
      <c r="E47" s="104"/>
      <c r="F47" s="104"/>
      <c r="G47" s="61"/>
      <c r="H47" s="61"/>
      <c r="I47" s="61"/>
      <c r="J47" s="61"/>
      <c r="K47" s="61"/>
      <c r="L47" s="61"/>
      <c r="M47" s="61"/>
      <c r="N47" s="61"/>
      <c r="O47" s="61"/>
      <c r="P47" s="20"/>
    </row>
    <row r="48" spans="1:16" ht="21.75" customHeight="1">
      <c r="A48" s="438" t="s">
        <v>403</v>
      </c>
      <c r="B48" s="438"/>
      <c r="C48" s="438"/>
      <c r="D48" s="438"/>
      <c r="E48" s="104"/>
      <c r="F48" s="104"/>
      <c r="G48" s="61"/>
      <c r="H48" s="61"/>
      <c r="I48" s="61"/>
      <c r="J48" s="61"/>
      <c r="K48" s="61"/>
      <c r="L48" s="61"/>
      <c r="M48" s="61"/>
      <c r="N48" s="61"/>
      <c r="O48" s="61"/>
      <c r="P48" s="20"/>
    </row>
    <row r="49" spans="1:16" ht="75">
      <c r="A49" s="106" t="s">
        <v>479</v>
      </c>
      <c r="B49" s="106" t="s">
        <v>45</v>
      </c>
      <c r="C49" s="106"/>
      <c r="D49" s="106"/>
      <c r="E49" s="106" t="s">
        <v>46</v>
      </c>
      <c r="F49" s="106" t="s">
        <v>47</v>
      </c>
      <c r="G49" s="99">
        <v>100</v>
      </c>
      <c r="H49" s="99">
        <v>330</v>
      </c>
      <c r="I49" s="99">
        <v>330</v>
      </c>
      <c r="J49" s="99">
        <f>H49-I49</f>
        <v>0</v>
      </c>
      <c r="K49" s="99"/>
      <c r="L49" s="99">
        <v>330</v>
      </c>
      <c r="M49" s="99" t="s">
        <v>48</v>
      </c>
      <c r="N49" s="99"/>
      <c r="O49" s="99"/>
      <c r="P49" s="114" t="s">
        <v>92</v>
      </c>
    </row>
    <row r="50" spans="1:16" ht="15.75" customHeight="1">
      <c r="A50" s="414" t="s">
        <v>404</v>
      </c>
      <c r="B50" s="415"/>
      <c r="C50" s="415"/>
      <c r="D50" s="415"/>
      <c r="E50" s="415"/>
      <c r="F50" s="416"/>
      <c r="G50" s="103"/>
      <c r="H50" s="103">
        <f aca="true" t="shared" si="0" ref="H50:P50">SUM(H49)</f>
        <v>330</v>
      </c>
      <c r="I50" s="103">
        <f t="shared" si="0"/>
        <v>330</v>
      </c>
      <c r="J50" s="103">
        <f t="shared" si="0"/>
        <v>0</v>
      </c>
      <c r="K50" s="103">
        <f t="shared" si="0"/>
        <v>0</v>
      </c>
      <c r="L50" s="103">
        <f t="shared" si="0"/>
        <v>330</v>
      </c>
      <c r="M50" s="103">
        <f t="shared" si="0"/>
        <v>0</v>
      </c>
      <c r="N50" s="103">
        <f t="shared" si="0"/>
        <v>0</v>
      </c>
      <c r="O50" s="103">
        <f t="shared" si="0"/>
        <v>0</v>
      </c>
      <c r="P50" s="103">
        <f t="shared" si="0"/>
        <v>0</v>
      </c>
    </row>
    <row r="51" spans="1:16" ht="15.75" customHeight="1">
      <c r="A51" s="104"/>
      <c r="B51" s="104"/>
      <c r="C51" s="104"/>
      <c r="D51" s="104"/>
      <c r="E51" s="104"/>
      <c r="F51" s="104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5" ht="15.75">
      <c r="A52" s="113"/>
      <c r="B52" s="113"/>
      <c r="C52" s="113"/>
      <c r="D52" s="113"/>
      <c r="E52" s="59"/>
      <c r="F52" s="59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15.75" customHeight="1">
      <c r="A53" s="413" t="s">
        <v>310</v>
      </c>
      <c r="B53" s="413"/>
      <c r="C53" s="413"/>
      <c r="D53" s="413"/>
      <c r="E53" s="413"/>
      <c r="F53" s="413"/>
      <c r="G53" s="28"/>
      <c r="H53" s="28"/>
      <c r="I53" s="28"/>
      <c r="J53" s="28"/>
      <c r="K53" s="105"/>
      <c r="L53" s="27"/>
      <c r="M53" s="11"/>
      <c r="N53" s="11"/>
      <c r="O53" s="11"/>
    </row>
    <row r="54" spans="1:15" ht="15.75">
      <c r="A54" s="437" t="s">
        <v>403</v>
      </c>
      <c r="B54" s="437"/>
      <c r="C54" s="437"/>
      <c r="D54" s="437"/>
      <c r="E54" s="116"/>
      <c r="F54" s="116"/>
      <c r="G54" s="117"/>
      <c r="H54" s="117"/>
      <c r="I54" s="117"/>
      <c r="J54" s="117"/>
      <c r="K54" s="118"/>
      <c r="L54" s="117"/>
      <c r="M54" s="119"/>
      <c r="N54" s="119"/>
      <c r="O54" s="116"/>
    </row>
    <row r="55" spans="1:16" ht="60">
      <c r="A55" s="106" t="s">
        <v>480</v>
      </c>
      <c r="B55" s="96" t="s">
        <v>423</v>
      </c>
      <c r="C55" s="96"/>
      <c r="D55" s="96" t="s">
        <v>424</v>
      </c>
      <c r="E55" s="96" t="s">
        <v>425</v>
      </c>
      <c r="F55" s="96" t="s">
        <v>120</v>
      </c>
      <c r="G55" s="99">
        <v>50</v>
      </c>
      <c r="H55" s="99">
        <v>6670</v>
      </c>
      <c r="I55" s="99">
        <v>3335</v>
      </c>
      <c r="J55" s="99">
        <f>H55-I55</f>
        <v>3335</v>
      </c>
      <c r="K55" s="107"/>
      <c r="L55" s="99">
        <v>3335</v>
      </c>
      <c r="M55" s="101" t="s">
        <v>424</v>
      </c>
      <c r="N55" s="120">
        <v>40140</v>
      </c>
      <c r="O55" s="99">
        <v>3146</v>
      </c>
      <c r="P55" s="114" t="s">
        <v>92</v>
      </c>
    </row>
    <row r="56" spans="1:16" ht="15.75" customHeight="1">
      <c r="A56" s="414" t="s">
        <v>121</v>
      </c>
      <c r="B56" s="415"/>
      <c r="C56" s="415"/>
      <c r="D56" s="415"/>
      <c r="E56" s="415"/>
      <c r="F56" s="416"/>
      <c r="G56" s="99"/>
      <c r="H56" s="103">
        <f>SUM(H55:H55)</f>
        <v>6670</v>
      </c>
      <c r="I56" s="103">
        <f>SUM(I55:I55)</f>
        <v>3335</v>
      </c>
      <c r="J56" s="103">
        <f>SUM(J55:J55)</f>
        <v>3335</v>
      </c>
      <c r="K56" s="103"/>
      <c r="L56" s="103">
        <f>SUM(L55:L55)</f>
        <v>3335</v>
      </c>
      <c r="M56" s="103"/>
      <c r="N56" s="103"/>
      <c r="O56" s="103">
        <f>SUM(O55:O55)</f>
        <v>3146</v>
      </c>
      <c r="P56" s="127"/>
    </row>
    <row r="57" spans="1:16" ht="15.75" customHeight="1">
      <c r="A57" s="104"/>
      <c r="B57" s="104"/>
      <c r="C57" s="104"/>
      <c r="D57" s="104"/>
      <c r="E57" s="104"/>
      <c r="F57" s="104"/>
      <c r="G57" s="60"/>
      <c r="H57" s="61"/>
      <c r="I57" s="61"/>
      <c r="J57" s="61"/>
      <c r="K57" s="61"/>
      <c r="L57" s="61"/>
      <c r="M57" s="61"/>
      <c r="N57" s="61"/>
      <c r="O57" s="61"/>
      <c r="P57" s="20"/>
    </row>
    <row r="58" spans="1:16" ht="15.75" customHeight="1">
      <c r="A58" s="104"/>
      <c r="B58" s="104"/>
      <c r="C58" s="104"/>
      <c r="D58" s="104"/>
      <c r="E58" s="104"/>
      <c r="F58" s="104"/>
      <c r="G58" s="60"/>
      <c r="H58" s="61"/>
      <c r="I58" s="61"/>
      <c r="J58" s="61"/>
      <c r="K58" s="61"/>
      <c r="L58" s="61"/>
      <c r="M58" s="61"/>
      <c r="N58" s="61"/>
      <c r="O58" s="61"/>
      <c r="P58" s="20"/>
    </row>
    <row r="59" spans="1:16" ht="15.75">
      <c r="A59" s="91" t="s">
        <v>405</v>
      </c>
      <c r="B59" s="91"/>
      <c r="C59" s="91"/>
      <c r="D59" s="91"/>
      <c r="E59" s="91"/>
      <c r="F59" s="91"/>
      <c r="G59" s="103"/>
      <c r="H59" s="103">
        <f>H18+H30+H38+H43+H50+H56</f>
        <v>1955558</v>
      </c>
      <c r="I59" s="103">
        <f>I18+I30+I38+I56+I43+I50</f>
        <v>1093386.8</v>
      </c>
      <c r="J59" s="103">
        <f>J18+J30+J38+J56+J43+J50</f>
        <v>717202.2</v>
      </c>
      <c r="K59" s="103"/>
      <c r="L59" s="103">
        <f>L18+L30+L38+L56+L43+L50</f>
        <v>100250</v>
      </c>
      <c r="M59" s="103"/>
      <c r="N59" s="103"/>
      <c r="O59" s="103">
        <f>O18+O30+O38+O56+O43+O50</f>
        <v>41570</v>
      </c>
      <c r="P59" s="127"/>
    </row>
    <row r="60" spans="1:10" ht="15.75">
      <c r="A60" s="11"/>
      <c r="B60" s="11"/>
      <c r="C60" s="11"/>
      <c r="D60" s="11"/>
      <c r="E60" s="11"/>
      <c r="F60" s="11"/>
      <c r="G60" s="27"/>
      <c r="H60" s="27"/>
      <c r="I60" s="27"/>
      <c r="J60" s="27"/>
    </row>
    <row r="61" spans="1:10" ht="15.75">
      <c r="A61" s="11"/>
      <c r="B61" s="11"/>
      <c r="C61" s="11"/>
      <c r="D61" s="11"/>
      <c r="E61" s="11"/>
      <c r="F61" s="11"/>
      <c r="G61" s="27"/>
      <c r="H61" s="27"/>
      <c r="I61" s="27"/>
      <c r="J61" s="27"/>
    </row>
    <row r="62" spans="1:10" ht="15.75">
      <c r="A62" s="11"/>
      <c r="B62" s="11"/>
      <c r="C62" s="11"/>
      <c r="D62" s="11"/>
      <c r="E62" s="11"/>
      <c r="F62" s="11"/>
      <c r="G62" s="27"/>
      <c r="H62" s="27"/>
      <c r="I62" s="27"/>
      <c r="J62" s="27"/>
    </row>
    <row r="63" spans="1:10" ht="15.75">
      <c r="A63" s="11"/>
      <c r="B63" s="11"/>
      <c r="C63" s="11"/>
      <c r="D63" s="11"/>
      <c r="E63" s="11"/>
      <c r="F63" s="11"/>
      <c r="G63" s="27"/>
      <c r="H63" s="27"/>
      <c r="I63" s="27"/>
      <c r="J63" s="27"/>
    </row>
    <row r="64" spans="1:10" ht="15.75">
      <c r="A64" s="11"/>
      <c r="B64" s="11"/>
      <c r="C64" s="11"/>
      <c r="D64" s="11"/>
      <c r="E64" s="11"/>
      <c r="F64" s="11"/>
      <c r="G64" s="27"/>
      <c r="H64" s="27"/>
      <c r="I64" s="27"/>
      <c r="J64" s="27"/>
    </row>
    <row r="65" spans="1:10" ht="15.75">
      <c r="A65" s="11"/>
      <c r="B65" s="11"/>
      <c r="C65" s="11"/>
      <c r="D65" s="11"/>
      <c r="E65" s="11"/>
      <c r="F65" s="11"/>
      <c r="G65" s="27"/>
      <c r="H65" s="27"/>
      <c r="I65" s="27"/>
      <c r="J65" s="27"/>
    </row>
    <row r="66" spans="1:10" ht="15.75">
      <c r="A66" s="11"/>
      <c r="B66" s="11"/>
      <c r="C66" s="11"/>
      <c r="D66" s="11"/>
      <c r="E66" s="11"/>
      <c r="F66" s="11"/>
      <c r="G66" s="27"/>
      <c r="H66" s="27"/>
      <c r="I66" s="27"/>
      <c r="J66" s="27"/>
    </row>
    <row r="67" spans="1:10" ht="15.75">
      <c r="A67" s="11"/>
      <c r="B67" s="11"/>
      <c r="C67" s="11"/>
      <c r="D67" s="11"/>
      <c r="E67" s="11"/>
      <c r="F67" s="11"/>
      <c r="G67" s="27"/>
      <c r="H67" s="27"/>
      <c r="I67" s="27"/>
      <c r="J67" s="27"/>
    </row>
    <row r="68" spans="1:10" ht="15.75">
      <c r="A68" s="11"/>
      <c r="B68" s="11"/>
      <c r="C68" s="11"/>
      <c r="D68" s="11"/>
      <c r="E68" s="11"/>
      <c r="F68" s="11"/>
      <c r="G68" s="27"/>
      <c r="H68" s="27"/>
      <c r="I68" s="27"/>
      <c r="J68" s="27"/>
    </row>
    <row r="69" spans="1:10" ht="15.75">
      <c r="A69" s="11"/>
      <c r="B69" s="11"/>
      <c r="C69" s="11"/>
      <c r="D69" s="11"/>
      <c r="E69" s="11"/>
      <c r="F69" s="11"/>
      <c r="G69" s="27"/>
      <c r="H69" s="27"/>
      <c r="I69" s="27"/>
      <c r="J69" s="27"/>
    </row>
    <row r="70" spans="1:10" ht="15.75">
      <c r="A70" s="11"/>
      <c r="B70" s="11"/>
      <c r="C70" s="11"/>
      <c r="D70" s="11"/>
      <c r="E70" s="11"/>
      <c r="F70" s="11"/>
      <c r="G70" s="27"/>
      <c r="H70" s="27"/>
      <c r="I70" s="27"/>
      <c r="J70" s="27"/>
    </row>
    <row r="71" spans="2:10" ht="15.75">
      <c r="B71" s="11"/>
      <c r="C71" s="11"/>
      <c r="D71" s="11"/>
      <c r="E71" s="11"/>
      <c r="F71" s="11"/>
      <c r="G71" s="11"/>
      <c r="H71" s="11"/>
      <c r="I71" s="11"/>
      <c r="J71" s="11"/>
    </row>
  </sheetData>
  <mergeCells count="81">
    <mergeCell ref="A56:F56"/>
    <mergeCell ref="A53:F53"/>
    <mergeCell ref="A43:F43"/>
    <mergeCell ref="A41:G41"/>
    <mergeCell ref="A48:D48"/>
    <mergeCell ref="A50:F50"/>
    <mergeCell ref="A54:D54"/>
    <mergeCell ref="A47:D47"/>
    <mergeCell ref="J1:K1"/>
    <mergeCell ref="L1:O1"/>
    <mergeCell ref="H6:H7"/>
    <mergeCell ref="I6:I7"/>
    <mergeCell ref="O6:O7"/>
    <mergeCell ref="N6:N7"/>
    <mergeCell ref="J6:J7"/>
    <mergeCell ref="K6:K7"/>
    <mergeCell ref="L6:L7"/>
    <mergeCell ref="M6:M7"/>
    <mergeCell ref="A1:C1"/>
    <mergeCell ref="D1:F1"/>
    <mergeCell ref="G1:I1"/>
    <mergeCell ref="B6:B7"/>
    <mergeCell ref="C6:C7"/>
    <mergeCell ref="D6:F6"/>
    <mergeCell ref="G6:G7"/>
    <mergeCell ref="A2:O2"/>
    <mergeCell ref="A3:O3"/>
    <mergeCell ref="A4:O4"/>
    <mergeCell ref="P6:P7"/>
    <mergeCell ref="O16:O17"/>
    <mergeCell ref="A14:D14"/>
    <mergeCell ref="E16:E17"/>
    <mergeCell ref="K16:K17"/>
    <mergeCell ref="L16:L17"/>
    <mergeCell ref="M16:M17"/>
    <mergeCell ref="N16:N17"/>
    <mergeCell ref="A16:A17"/>
    <mergeCell ref="H16:H17"/>
    <mergeCell ref="C16:C17"/>
    <mergeCell ref="D16:D17"/>
    <mergeCell ref="A6:A7"/>
    <mergeCell ref="A31:K31"/>
    <mergeCell ref="A30:F30"/>
    <mergeCell ref="A18:F18"/>
    <mergeCell ref="F16:F17"/>
    <mergeCell ref="G16:G17"/>
    <mergeCell ref="A20:D20"/>
    <mergeCell ref="B25:B26"/>
    <mergeCell ref="L45:L46"/>
    <mergeCell ref="M45:M46"/>
    <mergeCell ref="N45:N46"/>
    <mergeCell ref="K45:K46"/>
    <mergeCell ref="P16:P17"/>
    <mergeCell ref="A33:D33"/>
    <mergeCell ref="A38:F38"/>
    <mergeCell ref="O45:O46"/>
    <mergeCell ref="P45:P46"/>
    <mergeCell ref="A25:A26"/>
    <mergeCell ref="I16:I17"/>
    <mergeCell ref="J16:J17"/>
    <mergeCell ref="B16:B17"/>
    <mergeCell ref="G45:G46"/>
    <mergeCell ref="H45:H46"/>
    <mergeCell ref="I45:I46"/>
    <mergeCell ref="J45:J46"/>
    <mergeCell ref="A45:A46"/>
    <mergeCell ref="B45:B46"/>
    <mergeCell ref="C45:C46"/>
    <mergeCell ref="D45:F45"/>
    <mergeCell ref="C25:C26"/>
    <mergeCell ref="D25:F25"/>
    <mergeCell ref="G25:G26"/>
    <mergeCell ref="H25:H26"/>
    <mergeCell ref="I25:I26"/>
    <mergeCell ref="J25:J26"/>
    <mergeCell ref="K25:K26"/>
    <mergeCell ref="P25:P26"/>
    <mergeCell ref="L25:L26"/>
    <mergeCell ref="M25:M26"/>
    <mergeCell ref="N25:N26"/>
    <mergeCell ref="O25:O2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R18"/>
  <sheetViews>
    <sheetView workbookViewId="0" topLeftCell="A1">
      <selection activeCell="E8" sqref="E8"/>
    </sheetView>
  </sheetViews>
  <sheetFormatPr defaultColWidth="9.140625" defaultRowHeight="12.75"/>
  <cols>
    <col min="1" max="1" width="29.421875" style="40" customWidth="1"/>
    <col min="2" max="2" width="8.00390625" style="40" customWidth="1"/>
    <col min="3" max="3" width="7.00390625" style="40" customWidth="1"/>
    <col min="4" max="4" width="5.57421875" style="40" customWidth="1"/>
    <col min="5" max="5" width="7.140625" style="40" customWidth="1"/>
    <col min="6" max="6" width="7.7109375" style="40" customWidth="1"/>
    <col min="7" max="7" width="9.57421875" style="40" customWidth="1"/>
    <col min="8" max="8" width="9.00390625" style="40" customWidth="1"/>
    <col min="9" max="9" width="7.57421875" style="40" customWidth="1"/>
    <col min="10" max="10" width="9.00390625" style="40" customWidth="1"/>
    <col min="11" max="11" width="6.57421875" style="40" customWidth="1"/>
    <col min="12" max="12" width="6.7109375" style="40" customWidth="1"/>
    <col min="13" max="13" width="9.421875" style="40" customWidth="1"/>
    <col min="14" max="14" width="8.140625" style="40" customWidth="1"/>
    <col min="15" max="15" width="8.7109375" style="40" customWidth="1"/>
    <col min="16" max="16" width="13.140625" style="40" customWidth="1"/>
    <col min="17" max="17" width="13.28125" style="40" customWidth="1"/>
    <col min="18" max="18" width="12.7109375" style="40" customWidth="1"/>
    <col min="19" max="16384" width="10.28125" style="40" customWidth="1"/>
  </cols>
  <sheetData>
    <row r="1" spans="11:15" ht="15.75">
      <c r="K1" s="297" t="s">
        <v>193</v>
      </c>
      <c r="L1" s="297"/>
      <c r="M1" s="297"/>
      <c r="N1" s="297"/>
      <c r="O1" s="297"/>
    </row>
    <row r="2" spans="1:15" ht="15.75">
      <c r="A2" s="312" t="s">
        <v>431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s="42" customFormat="1" ht="15.75">
      <c r="A3" s="312" t="s">
        <v>420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42" customFormat="1" ht="15.75">
      <c r="A4" s="312" t="s">
        <v>576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8" s="43" customFormat="1" ht="15.75">
      <c r="A5" s="312" t="s">
        <v>325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41"/>
      <c r="Q5" s="41"/>
      <c r="R5" s="41"/>
    </row>
    <row r="6" spans="1:10" ht="15.7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5" s="45" customFormat="1" ht="29.25" customHeight="1">
      <c r="A7" s="313" t="s">
        <v>326</v>
      </c>
      <c r="B7" s="314" t="s">
        <v>4</v>
      </c>
      <c r="C7" s="314" t="s">
        <v>246</v>
      </c>
      <c r="D7" s="314" t="s">
        <v>263</v>
      </c>
      <c r="E7" s="320" t="s">
        <v>628</v>
      </c>
      <c r="F7" s="321"/>
      <c r="G7" s="322"/>
      <c r="H7" s="317" t="s">
        <v>227</v>
      </c>
      <c r="I7" s="318"/>
      <c r="J7" s="319"/>
      <c r="K7" s="314" t="s">
        <v>627</v>
      </c>
      <c r="L7" s="314" t="s">
        <v>265</v>
      </c>
      <c r="M7" s="309" t="s">
        <v>433</v>
      </c>
      <c r="N7" s="310"/>
      <c r="O7" s="311"/>
    </row>
    <row r="8" spans="1:15" s="45" customFormat="1" ht="49.5" customHeight="1">
      <c r="A8" s="313"/>
      <c r="B8" s="315"/>
      <c r="C8" s="315"/>
      <c r="D8" s="315"/>
      <c r="E8" s="205" t="s">
        <v>738</v>
      </c>
      <c r="F8" s="205" t="s">
        <v>269</v>
      </c>
      <c r="G8" s="174" t="s">
        <v>629</v>
      </c>
      <c r="H8" s="174" t="s">
        <v>582</v>
      </c>
      <c r="I8" s="174" t="s">
        <v>262</v>
      </c>
      <c r="J8" s="174" t="s">
        <v>623</v>
      </c>
      <c r="K8" s="316"/>
      <c r="L8" s="316"/>
      <c r="M8" s="174" t="s">
        <v>582</v>
      </c>
      <c r="N8" s="174" t="s">
        <v>262</v>
      </c>
      <c r="O8" s="174" t="s">
        <v>629</v>
      </c>
    </row>
    <row r="9" spans="1:15" s="45" customFormat="1" ht="16.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15" ht="24.75" customHeight="1">
      <c r="A10" s="168" t="s">
        <v>0</v>
      </c>
      <c r="B10" s="169">
        <v>21142</v>
      </c>
      <c r="C10" s="169">
        <v>1575</v>
      </c>
      <c r="D10" s="169">
        <v>400</v>
      </c>
      <c r="E10" s="169">
        <v>0</v>
      </c>
      <c r="F10" s="169">
        <v>74152</v>
      </c>
      <c r="G10" s="169">
        <f>E10+F10</f>
        <v>74152</v>
      </c>
      <c r="H10" s="169">
        <v>596442</v>
      </c>
      <c r="I10" s="169">
        <v>80000</v>
      </c>
      <c r="J10" s="169">
        <f>SUM(H10:I10)</f>
        <v>676442</v>
      </c>
      <c r="K10" s="169">
        <v>0</v>
      </c>
      <c r="L10" s="169">
        <v>3506</v>
      </c>
      <c r="M10" s="169">
        <f>B10+C10+D10+E10+H10+K10+L10</f>
        <v>623065</v>
      </c>
      <c r="N10" s="169">
        <f>I10+F10</f>
        <v>154152</v>
      </c>
      <c r="O10" s="169">
        <f>SUM(M10:N10)</f>
        <v>777217</v>
      </c>
    </row>
    <row r="11" spans="1:15" ht="24.75" customHeight="1">
      <c r="A11" s="48" t="s">
        <v>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69">
        <f aca="true" t="shared" si="0" ref="M11:M18">SUM(B11,C11,D11,H11,K11,L11)</f>
        <v>0</v>
      </c>
      <c r="N11" s="169">
        <f aca="true" t="shared" si="1" ref="N11:N17">I11</f>
        <v>0</v>
      </c>
      <c r="O11" s="169">
        <f aca="true" t="shared" si="2" ref="O11:O18">SUM(M11:N11)</f>
        <v>0</v>
      </c>
    </row>
    <row r="12" spans="1:15" ht="24.75" customHeight="1">
      <c r="A12" s="48" t="s">
        <v>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  <c r="L12" s="170"/>
      <c r="M12" s="169">
        <f t="shared" si="0"/>
        <v>0</v>
      </c>
      <c r="N12" s="169">
        <f t="shared" si="1"/>
        <v>0</v>
      </c>
      <c r="O12" s="169">
        <f t="shared" si="2"/>
        <v>0</v>
      </c>
    </row>
    <row r="13" spans="1:15" ht="24.75" customHeight="1">
      <c r="A13" s="48" t="s">
        <v>584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69">
        <f t="shared" si="0"/>
        <v>0</v>
      </c>
      <c r="N13" s="169">
        <f t="shared" si="1"/>
        <v>0</v>
      </c>
      <c r="O13" s="169">
        <f t="shared" si="2"/>
        <v>0</v>
      </c>
    </row>
    <row r="14" spans="1:15" ht="24.75" customHeight="1">
      <c r="A14" s="48" t="s">
        <v>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69">
        <f t="shared" si="0"/>
        <v>0</v>
      </c>
      <c r="N14" s="169">
        <f t="shared" si="1"/>
        <v>0</v>
      </c>
      <c r="O14" s="169">
        <f t="shared" si="2"/>
        <v>0</v>
      </c>
    </row>
    <row r="15" spans="1:15" ht="24.75" customHeight="1">
      <c r="A15" s="48" t="s">
        <v>224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69">
        <f t="shared" si="0"/>
        <v>0</v>
      </c>
      <c r="N15" s="169">
        <f t="shared" si="1"/>
        <v>0</v>
      </c>
      <c r="O15" s="169">
        <f t="shared" si="2"/>
        <v>0</v>
      </c>
    </row>
    <row r="16" spans="1:15" ht="24.75" customHeight="1">
      <c r="A16" s="48" t="s">
        <v>417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1"/>
      <c r="L16" s="170"/>
      <c r="M16" s="169">
        <f t="shared" si="0"/>
        <v>0</v>
      </c>
      <c r="N16" s="169">
        <f t="shared" si="1"/>
        <v>0</v>
      </c>
      <c r="O16" s="169">
        <f t="shared" si="2"/>
        <v>0</v>
      </c>
    </row>
    <row r="17" spans="1:15" s="43" customFormat="1" ht="24.75" customHeight="1">
      <c r="A17" s="172" t="s">
        <v>127</v>
      </c>
      <c r="B17" s="173">
        <f aca="true" t="shared" si="3" ref="B17:L17">SUM(B11:B16)</f>
        <v>0</v>
      </c>
      <c r="C17" s="173">
        <f t="shared" si="3"/>
        <v>0</v>
      </c>
      <c r="D17" s="173">
        <f t="shared" si="3"/>
        <v>0</v>
      </c>
      <c r="E17" s="173">
        <f t="shared" si="3"/>
        <v>0</v>
      </c>
      <c r="F17" s="173">
        <f t="shared" si="3"/>
        <v>0</v>
      </c>
      <c r="G17" s="173">
        <f t="shared" si="3"/>
        <v>0</v>
      </c>
      <c r="H17" s="173">
        <f t="shared" si="3"/>
        <v>0</v>
      </c>
      <c r="I17" s="173">
        <f t="shared" si="3"/>
        <v>0</v>
      </c>
      <c r="J17" s="173">
        <f t="shared" si="3"/>
        <v>0</v>
      </c>
      <c r="K17" s="173">
        <f t="shared" si="3"/>
        <v>0</v>
      </c>
      <c r="L17" s="173">
        <f t="shared" si="3"/>
        <v>0</v>
      </c>
      <c r="M17" s="169">
        <f t="shared" si="0"/>
        <v>0</v>
      </c>
      <c r="N17" s="169">
        <f t="shared" si="1"/>
        <v>0</v>
      </c>
      <c r="O17" s="169">
        <f t="shared" si="2"/>
        <v>0</v>
      </c>
    </row>
    <row r="18" spans="1:15" ht="24.75" customHeight="1">
      <c r="A18" s="49" t="s">
        <v>430</v>
      </c>
      <c r="B18" s="47">
        <f aca="true" t="shared" si="4" ref="B18:L18">B10+B17</f>
        <v>21142</v>
      </c>
      <c r="C18" s="47">
        <f t="shared" si="4"/>
        <v>1575</v>
      </c>
      <c r="D18" s="47">
        <f t="shared" si="4"/>
        <v>400</v>
      </c>
      <c r="E18" s="47">
        <f t="shared" si="4"/>
        <v>0</v>
      </c>
      <c r="F18" s="47">
        <f t="shared" si="4"/>
        <v>74152</v>
      </c>
      <c r="G18" s="47">
        <f t="shared" si="4"/>
        <v>74152</v>
      </c>
      <c r="H18" s="47">
        <f t="shared" si="4"/>
        <v>596442</v>
      </c>
      <c r="I18" s="47">
        <f t="shared" si="4"/>
        <v>80000</v>
      </c>
      <c r="J18" s="47">
        <f t="shared" si="4"/>
        <v>676442</v>
      </c>
      <c r="K18" s="47">
        <f t="shared" si="4"/>
        <v>0</v>
      </c>
      <c r="L18" s="47">
        <f t="shared" si="4"/>
        <v>3506</v>
      </c>
      <c r="M18" s="47">
        <f t="shared" si="0"/>
        <v>623065</v>
      </c>
      <c r="N18" s="47">
        <f>I18+F18</f>
        <v>154152</v>
      </c>
      <c r="O18" s="47">
        <f t="shared" si="2"/>
        <v>777217</v>
      </c>
    </row>
  </sheetData>
  <mergeCells count="14">
    <mergeCell ref="K1:O1"/>
    <mergeCell ref="A2:O2"/>
    <mergeCell ref="A3:O3"/>
    <mergeCell ref="A4:O4"/>
    <mergeCell ref="M7:O7"/>
    <mergeCell ref="A5:O5"/>
    <mergeCell ref="A7:A8"/>
    <mergeCell ref="B7:B8"/>
    <mergeCell ref="C7:C8"/>
    <mergeCell ref="D7:D8"/>
    <mergeCell ref="K7:K8"/>
    <mergeCell ref="L7:L8"/>
    <mergeCell ref="H7:J7"/>
    <mergeCell ref="E7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E177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72" customWidth="1"/>
    <col min="4" max="4" width="11.421875" style="72" customWidth="1"/>
    <col min="5" max="16384" width="9.140625" style="1" customWidth="1"/>
  </cols>
  <sheetData>
    <row r="1" spans="2:4" ht="14.25" customHeight="1">
      <c r="B1" s="299" t="s">
        <v>194</v>
      </c>
      <c r="C1" s="299"/>
      <c r="D1" s="299"/>
    </row>
    <row r="2" spans="1:4" ht="14.25" customHeight="1">
      <c r="A2" s="298" t="s">
        <v>431</v>
      </c>
      <c r="B2" s="298"/>
      <c r="C2" s="298"/>
      <c r="D2" s="298"/>
    </row>
    <row r="3" spans="1:4" s="7" customFormat="1" ht="14.25" customHeight="1">
      <c r="A3" s="298" t="s">
        <v>420</v>
      </c>
      <c r="B3" s="298"/>
      <c r="C3" s="298"/>
      <c r="D3" s="298"/>
    </row>
    <row r="4" spans="1:4" s="7" customFormat="1" ht="14.25" customHeight="1">
      <c r="A4" s="298" t="s">
        <v>577</v>
      </c>
      <c r="B4" s="298"/>
      <c r="C4" s="298"/>
      <c r="D4" s="298"/>
    </row>
    <row r="5" spans="1:4" ht="14.25" customHeight="1">
      <c r="A5" s="298" t="s">
        <v>325</v>
      </c>
      <c r="B5" s="298"/>
      <c r="C5" s="298"/>
      <c r="D5" s="298"/>
    </row>
    <row r="6" spans="1:4" s="10" customFormat="1" ht="36.75" customHeight="1">
      <c r="A6" s="5" t="s">
        <v>326</v>
      </c>
      <c r="B6" s="166" t="s">
        <v>267</v>
      </c>
      <c r="C6" s="166" t="s">
        <v>266</v>
      </c>
      <c r="D6" s="166" t="s">
        <v>617</v>
      </c>
    </row>
    <row r="7" spans="1:4" s="10" customFormat="1" ht="7.5" customHeight="1">
      <c r="A7" s="23"/>
      <c r="B7" s="13"/>
      <c r="C7" s="111"/>
      <c r="D7" s="111"/>
    </row>
    <row r="8" spans="1:4" s="10" customFormat="1" ht="14.25" customHeight="1">
      <c r="A8" s="37" t="s">
        <v>72</v>
      </c>
      <c r="C8" s="93"/>
      <c r="D8" s="93"/>
    </row>
    <row r="9" spans="1:4" s="10" customFormat="1" ht="10.5" customHeight="1">
      <c r="A9" s="37"/>
      <c r="C9" s="93"/>
      <c r="D9" s="93"/>
    </row>
    <row r="10" spans="1:4" s="10" customFormat="1" ht="14.25" customHeight="1">
      <c r="A10" s="22" t="s">
        <v>376</v>
      </c>
      <c r="B10" s="93"/>
      <c r="C10" s="110"/>
      <c r="D10" s="93"/>
    </row>
    <row r="11" spans="1:4" s="10" customFormat="1" ht="14.25" customHeight="1">
      <c r="A11" s="39" t="s">
        <v>377</v>
      </c>
      <c r="B11" s="93"/>
      <c r="C11" s="110"/>
      <c r="D11" s="93"/>
    </row>
    <row r="12" spans="1:4" s="10" customFormat="1" ht="14.25" customHeight="1">
      <c r="A12" s="14" t="s">
        <v>378</v>
      </c>
      <c r="B12" s="25"/>
      <c r="C12" s="25"/>
      <c r="D12" s="25"/>
    </row>
    <row r="13" spans="1:4" s="10" customFormat="1" ht="14.25" customHeight="1">
      <c r="A13" s="1" t="s">
        <v>201</v>
      </c>
      <c r="B13" s="8">
        <v>500</v>
      </c>
      <c r="C13" s="8"/>
      <c r="D13" s="8">
        <v>500</v>
      </c>
    </row>
    <row r="14" spans="1:4" s="10" customFormat="1" ht="14.25" customHeight="1">
      <c r="A14" s="1" t="s">
        <v>207</v>
      </c>
      <c r="B14" s="8">
        <v>20642</v>
      </c>
      <c r="C14" s="8"/>
      <c r="D14" s="8">
        <v>20642</v>
      </c>
    </row>
    <row r="15" spans="1:4" s="10" customFormat="1" ht="14.25" customHeight="1">
      <c r="A15" s="1" t="s">
        <v>225</v>
      </c>
      <c r="B15" s="8"/>
      <c r="C15" s="8"/>
      <c r="D15" s="8"/>
    </row>
    <row r="16" spans="1:4" s="10" customFormat="1" ht="14.25" customHeight="1">
      <c r="A16" s="7" t="s">
        <v>215</v>
      </c>
      <c r="B16" s="9">
        <f>SUM(B12:B15)</f>
        <v>21142</v>
      </c>
      <c r="C16" s="9"/>
      <c r="D16" s="9">
        <f>SUM(D12:D15)</f>
        <v>21142</v>
      </c>
    </row>
    <row r="17" spans="2:4" s="10" customFormat="1" ht="9" customHeight="1">
      <c r="B17" s="38"/>
      <c r="C17" s="38"/>
      <c r="D17" s="38"/>
    </row>
    <row r="18" spans="1:4" s="10" customFormat="1" ht="14.25" customHeight="1">
      <c r="A18" s="17" t="s">
        <v>246</v>
      </c>
      <c r="B18" s="38"/>
      <c r="C18" s="38"/>
      <c r="D18" s="38"/>
    </row>
    <row r="19" spans="1:4" ht="14.25" customHeight="1">
      <c r="A19" s="1" t="s">
        <v>202</v>
      </c>
      <c r="B19" s="8">
        <v>1575</v>
      </c>
      <c r="C19" s="8"/>
      <c r="D19" s="8">
        <v>1575</v>
      </c>
    </row>
    <row r="20" spans="1:4" s="10" customFormat="1" ht="14.25" customHeight="1">
      <c r="A20" s="7" t="s">
        <v>203</v>
      </c>
      <c r="B20" s="9">
        <f>SUM(B19:B19)</f>
        <v>1575</v>
      </c>
      <c r="C20" s="9"/>
      <c r="D20" s="9">
        <f>SUM(D19:D19)</f>
        <v>1575</v>
      </c>
    </row>
    <row r="21" spans="2:4" s="10" customFormat="1" ht="14.25" customHeight="1">
      <c r="B21" s="38"/>
      <c r="C21" s="38"/>
      <c r="D21" s="38"/>
    </row>
    <row r="22" spans="1:4" ht="14.25" customHeight="1">
      <c r="A22" s="17" t="s">
        <v>204</v>
      </c>
      <c r="B22" s="25"/>
      <c r="C22" s="8"/>
      <c r="D22" s="25"/>
    </row>
    <row r="23" spans="1:4" ht="14.25" customHeight="1">
      <c r="A23" s="1" t="s">
        <v>205</v>
      </c>
      <c r="B23" s="8">
        <v>400</v>
      </c>
      <c r="C23" s="8"/>
      <c r="D23" s="8">
        <v>400</v>
      </c>
    </row>
    <row r="24" spans="1:4" ht="14.25" customHeight="1">
      <c r="A24" s="1" t="s">
        <v>226</v>
      </c>
      <c r="B24" s="8"/>
      <c r="C24" s="8"/>
      <c r="D24" s="8"/>
    </row>
    <row r="25" spans="1:4" ht="14.25" customHeight="1">
      <c r="A25" s="7" t="s">
        <v>206</v>
      </c>
      <c r="B25" s="9">
        <f>SUM(B23:B24)</f>
        <v>400</v>
      </c>
      <c r="C25" s="9"/>
      <c r="D25" s="9">
        <f>SUM(D23:D24)</f>
        <v>400</v>
      </c>
    </row>
    <row r="26" spans="2:4" ht="7.5" customHeight="1">
      <c r="B26" s="25"/>
      <c r="C26" s="25"/>
      <c r="D26" s="25"/>
    </row>
    <row r="27" spans="1:4" s="7" customFormat="1" ht="14.25" customHeight="1">
      <c r="A27" s="17" t="s">
        <v>227</v>
      </c>
      <c r="B27" s="9"/>
      <c r="C27" s="73"/>
      <c r="D27" s="9"/>
    </row>
    <row r="28" spans="1:4" s="7" customFormat="1" ht="14.25" customHeight="1">
      <c r="A28" s="1" t="s">
        <v>68</v>
      </c>
      <c r="B28" s="8">
        <v>489883</v>
      </c>
      <c r="C28" s="73"/>
      <c r="D28" s="8">
        <v>489883</v>
      </c>
    </row>
    <row r="29" spans="1:4" ht="14.25" customHeight="1">
      <c r="A29" s="12" t="s">
        <v>55</v>
      </c>
      <c r="B29" s="8">
        <v>680</v>
      </c>
      <c r="C29" s="8"/>
      <c r="D29" s="8">
        <v>680</v>
      </c>
    </row>
    <row r="30" spans="1:4" ht="14.25" customHeight="1">
      <c r="A30" s="1" t="s">
        <v>66</v>
      </c>
      <c r="B30" s="8">
        <v>1826</v>
      </c>
      <c r="C30" s="8"/>
      <c r="D30" s="8">
        <v>1826</v>
      </c>
    </row>
    <row r="31" spans="1:4" ht="14.25" customHeight="1">
      <c r="A31" s="92" t="s">
        <v>427</v>
      </c>
      <c r="B31" s="25"/>
      <c r="C31" s="25"/>
      <c r="D31" s="25"/>
    </row>
    <row r="32" spans="1:4" ht="14.25" customHeight="1">
      <c r="A32" s="122" t="s">
        <v>56</v>
      </c>
      <c r="B32" s="8">
        <v>5059</v>
      </c>
      <c r="C32" s="8"/>
      <c r="D32" s="8">
        <v>5059</v>
      </c>
    </row>
    <row r="33" spans="1:4" ht="14.25" customHeight="1">
      <c r="A33" s="150" t="s">
        <v>288</v>
      </c>
      <c r="B33" s="8">
        <v>20000</v>
      </c>
      <c r="C33" s="8"/>
      <c r="D33" s="8">
        <v>20000</v>
      </c>
    </row>
    <row r="34" spans="1:4" ht="14.25" customHeight="1">
      <c r="A34" s="84" t="s">
        <v>268</v>
      </c>
      <c r="B34" s="8">
        <v>78994</v>
      </c>
      <c r="C34" s="8"/>
      <c r="D34" s="8">
        <f>SUM(B34+C34)</f>
        <v>78994</v>
      </c>
    </row>
    <row r="35" spans="1:4" ht="14.25" customHeight="1">
      <c r="A35" s="84" t="s">
        <v>624</v>
      </c>
      <c r="B35" s="8"/>
      <c r="C35" s="8">
        <v>80000</v>
      </c>
      <c r="D35" s="8">
        <f>SUM(B35+C35)</f>
        <v>80000</v>
      </c>
    </row>
    <row r="36" spans="1:5" ht="14.25" customHeight="1">
      <c r="A36" s="7" t="s">
        <v>321</v>
      </c>
      <c r="B36" s="9">
        <f>SUM(B27:B34)</f>
        <v>596442</v>
      </c>
      <c r="C36" s="9">
        <f>SUM(C28:C35)</f>
        <v>80000</v>
      </c>
      <c r="D36" s="9">
        <f>SUM(D27:D35)</f>
        <v>676442</v>
      </c>
      <c r="E36" s="9"/>
    </row>
    <row r="37" spans="1:4" ht="10.5" customHeight="1">
      <c r="A37" s="7"/>
      <c r="B37" s="73"/>
      <c r="C37" s="73"/>
      <c r="D37" s="73"/>
    </row>
    <row r="38" spans="1:4" ht="14.25" customHeight="1">
      <c r="A38" s="17" t="s">
        <v>126</v>
      </c>
      <c r="B38" s="25"/>
      <c r="C38" s="25"/>
      <c r="D38" s="25"/>
    </row>
    <row r="39" spans="1:4" ht="14.25" customHeight="1">
      <c r="A39" s="1" t="s">
        <v>200</v>
      </c>
      <c r="B39" s="25"/>
      <c r="C39" s="25"/>
      <c r="D39" s="25"/>
    </row>
    <row r="40" spans="1:4" ht="14.25" customHeight="1">
      <c r="A40" s="7" t="s">
        <v>322</v>
      </c>
      <c r="B40" s="9">
        <f>SUM(B39:B39)</f>
        <v>0</v>
      </c>
      <c r="C40" s="9"/>
      <c r="D40" s="9">
        <f>SUM(D39:D39)</f>
        <v>0</v>
      </c>
    </row>
    <row r="41" spans="1:4" ht="8.25" customHeight="1">
      <c r="A41" s="7"/>
      <c r="B41" s="9"/>
      <c r="C41" s="9"/>
      <c r="D41" s="9"/>
    </row>
    <row r="42" spans="1:4" s="10" customFormat="1" ht="14.25" customHeight="1">
      <c r="A42" s="17" t="s">
        <v>208</v>
      </c>
      <c r="B42" s="38"/>
      <c r="C42" s="38"/>
      <c r="D42" s="38"/>
    </row>
    <row r="43" spans="1:4" s="10" customFormat="1" ht="14.25" customHeight="1">
      <c r="A43" s="1" t="s">
        <v>323</v>
      </c>
      <c r="B43" s="8">
        <v>3506</v>
      </c>
      <c r="C43" s="8"/>
      <c r="D43" s="8">
        <v>3506</v>
      </c>
    </row>
    <row r="44" spans="1:4" s="10" customFormat="1" ht="14.25" customHeight="1">
      <c r="A44" s="7" t="s">
        <v>209</v>
      </c>
      <c r="B44" s="9">
        <f>SUM(B43:B43)</f>
        <v>3506</v>
      </c>
      <c r="C44" s="9"/>
      <c r="D44" s="9">
        <f>SUM(D43:D43)</f>
        <v>3506</v>
      </c>
    </row>
    <row r="45" spans="1:4" s="10" customFormat="1" ht="10.5" customHeight="1">
      <c r="A45" s="7"/>
      <c r="B45" s="73"/>
      <c r="C45" s="73"/>
      <c r="D45" s="73"/>
    </row>
    <row r="46" spans="1:4" s="10" customFormat="1" ht="14.25" customHeight="1">
      <c r="A46" s="17" t="s">
        <v>52</v>
      </c>
      <c r="B46" s="73"/>
      <c r="C46" s="73"/>
      <c r="D46" s="73"/>
    </row>
    <row r="47" spans="1:4" s="10" customFormat="1" ht="14.25" customHeight="1">
      <c r="A47" s="1" t="s">
        <v>53</v>
      </c>
      <c r="B47" s="25"/>
      <c r="C47" s="8"/>
      <c r="D47" s="25"/>
    </row>
    <row r="48" spans="1:4" s="10" customFormat="1" ht="14.25" customHeight="1">
      <c r="A48" s="1" t="s">
        <v>54</v>
      </c>
      <c r="B48" s="25"/>
      <c r="C48" s="8"/>
      <c r="D48" s="25"/>
    </row>
    <row r="49" spans="1:4" s="10" customFormat="1" ht="14.25" customHeight="1">
      <c r="A49" s="1" t="s">
        <v>67</v>
      </c>
      <c r="B49" s="25"/>
      <c r="C49" s="8"/>
      <c r="D49" s="25"/>
    </row>
    <row r="50" spans="1:4" s="10" customFormat="1" ht="14.25" customHeight="1">
      <c r="A50" s="7" t="s">
        <v>286</v>
      </c>
      <c r="B50" s="9">
        <f>SUM(B47:B49)</f>
        <v>0</v>
      </c>
      <c r="C50" s="9"/>
      <c r="D50" s="9">
        <f>SUM(D47:D49)</f>
        <v>0</v>
      </c>
    </row>
    <row r="51" spans="1:4" s="10" customFormat="1" ht="14.25" customHeight="1">
      <c r="A51" s="7"/>
      <c r="B51" s="9"/>
      <c r="C51" s="9"/>
      <c r="D51" s="9"/>
    </row>
    <row r="52" spans="1:4" s="10" customFormat="1" ht="14.25" customHeight="1">
      <c r="A52" s="1" t="s">
        <v>625</v>
      </c>
      <c r="B52" s="9"/>
      <c r="C52" s="8">
        <v>74152</v>
      </c>
      <c r="D52" s="8">
        <f>B52+C52</f>
        <v>74152</v>
      </c>
    </row>
    <row r="53" spans="1:4" s="10" customFormat="1" ht="14.25" customHeight="1">
      <c r="A53" s="7" t="s">
        <v>626</v>
      </c>
      <c r="B53" s="9"/>
      <c r="C53" s="9">
        <f>SUM(C52)</f>
        <v>74152</v>
      </c>
      <c r="D53" s="9">
        <f>SUM(D52)</f>
        <v>74152</v>
      </c>
    </row>
    <row r="54" spans="1:4" s="10" customFormat="1" ht="12.75" customHeight="1">
      <c r="A54" s="1"/>
      <c r="B54" s="73"/>
      <c r="C54" s="73"/>
      <c r="D54" s="73"/>
    </row>
    <row r="55" spans="1:4" s="10" customFormat="1" ht="14.25" customHeight="1">
      <c r="A55" s="7" t="s">
        <v>222</v>
      </c>
      <c r="B55" s="9">
        <v>864817</v>
      </c>
      <c r="C55" s="28"/>
      <c r="D55" s="9">
        <v>864817</v>
      </c>
    </row>
    <row r="56" spans="1:4" s="10" customFormat="1" ht="14.25" customHeight="1">
      <c r="A56" s="7" t="s">
        <v>210</v>
      </c>
      <c r="B56" s="9">
        <f>B16+B20+B25+B44+B36+B40+B50+B55</f>
        <v>1487882</v>
      </c>
      <c r="C56" s="9">
        <f>C36+C53</f>
        <v>154152</v>
      </c>
      <c r="D56" s="9">
        <f>D16+D20+D25+D44+D36+D40+D50+D55+D53</f>
        <v>1642034</v>
      </c>
    </row>
    <row r="57" spans="1:4" s="10" customFormat="1" ht="14.25" customHeight="1">
      <c r="A57" s="7"/>
      <c r="B57" s="73"/>
      <c r="C57" s="73"/>
      <c r="D57" s="73"/>
    </row>
    <row r="58" spans="1:4" s="10" customFormat="1" ht="14.25" customHeight="1">
      <c r="A58" s="15" t="s">
        <v>285</v>
      </c>
      <c r="B58" s="74"/>
      <c r="C58" s="74"/>
      <c r="D58" s="74"/>
    </row>
    <row r="59" spans="1:5" s="10" customFormat="1" ht="14.25" customHeight="1">
      <c r="A59" s="11" t="s">
        <v>244</v>
      </c>
      <c r="B59" s="90"/>
      <c r="C59" s="90"/>
      <c r="D59" s="90"/>
      <c r="E59" s="93"/>
    </row>
    <row r="60" spans="1:4" s="10" customFormat="1" ht="14.25" customHeight="1">
      <c r="A60" s="1" t="s">
        <v>253</v>
      </c>
      <c r="B60" s="27"/>
      <c r="C60" s="27"/>
      <c r="D60" s="27"/>
    </row>
    <row r="61" spans="1:4" s="10" customFormat="1" ht="14.25" customHeight="1">
      <c r="A61" s="7" t="s">
        <v>406</v>
      </c>
      <c r="B61" s="9">
        <f>SUM(B59:B60)</f>
        <v>0</v>
      </c>
      <c r="C61" s="9"/>
      <c r="D61" s="9">
        <f>SUM(D59:D60)</f>
        <v>0</v>
      </c>
    </row>
    <row r="62" spans="1:4" s="10" customFormat="1" ht="14.25" customHeight="1">
      <c r="A62" s="7"/>
      <c r="B62" s="9"/>
      <c r="C62" s="73"/>
      <c r="D62" s="9"/>
    </row>
    <row r="63" spans="1:4" ht="14.25" customHeight="1">
      <c r="A63" s="7" t="s">
        <v>407</v>
      </c>
      <c r="B63" s="28"/>
      <c r="C63" s="25"/>
      <c r="D63" s="28"/>
    </row>
    <row r="64" spans="1:4" ht="14.25" customHeight="1">
      <c r="A64" s="17" t="s">
        <v>126</v>
      </c>
      <c r="B64" s="28"/>
      <c r="C64" s="25"/>
      <c r="D64" s="28"/>
    </row>
    <row r="65" spans="1:4" ht="14.25" customHeight="1">
      <c r="A65" s="1" t="s">
        <v>95</v>
      </c>
      <c r="B65" s="28"/>
      <c r="C65" s="8"/>
      <c r="D65" s="28"/>
    </row>
    <row r="66" spans="1:4" ht="14.25" customHeight="1">
      <c r="A66" s="1" t="s">
        <v>245</v>
      </c>
      <c r="B66" s="27"/>
      <c r="C66" s="8"/>
      <c r="D66" s="27"/>
    </row>
    <row r="67" spans="1:4" ht="14.25" customHeight="1">
      <c r="A67" s="7" t="s">
        <v>322</v>
      </c>
      <c r="B67" s="9">
        <f>SUM(B65:B66)</f>
        <v>0</v>
      </c>
      <c r="C67" s="9"/>
      <c r="D67" s="9">
        <f>SUM(D65:D66)</f>
        <v>0</v>
      </c>
    </row>
    <row r="68" spans="1:4" ht="14.25" customHeight="1">
      <c r="A68" s="1" t="s">
        <v>253</v>
      </c>
      <c r="B68" s="8"/>
      <c r="C68" s="8"/>
      <c r="D68" s="8"/>
    </row>
    <row r="69" spans="1:4" ht="14.25" customHeight="1">
      <c r="A69" s="11" t="s">
        <v>211</v>
      </c>
      <c r="B69" s="27"/>
      <c r="C69" s="27"/>
      <c r="D69" s="27"/>
    </row>
    <row r="70" spans="1:4" ht="14.25" customHeight="1">
      <c r="A70" s="15" t="s">
        <v>216</v>
      </c>
      <c r="B70" s="28">
        <f>SUM(B67:B69)</f>
        <v>0</v>
      </c>
      <c r="C70" s="28"/>
      <c r="D70" s="28">
        <f>SUM(D67:D69)</f>
        <v>0</v>
      </c>
    </row>
    <row r="71" spans="2:4" ht="14.25" customHeight="1">
      <c r="B71" s="74"/>
      <c r="C71" s="9"/>
      <c r="D71" s="74"/>
    </row>
    <row r="72" spans="1:4" ht="14.25" customHeight="1">
      <c r="A72" s="15" t="s">
        <v>374</v>
      </c>
      <c r="B72" s="74"/>
      <c r="C72" s="74"/>
      <c r="D72" s="74"/>
    </row>
    <row r="73" spans="1:4" ht="14.25" customHeight="1">
      <c r="A73" s="1" t="s">
        <v>253</v>
      </c>
      <c r="B73" s="74"/>
      <c r="C73" s="28"/>
      <c r="D73" s="74"/>
    </row>
    <row r="74" spans="2:4" ht="14.25" customHeight="1">
      <c r="B74" s="74"/>
      <c r="C74" s="74"/>
      <c r="D74" s="74"/>
    </row>
    <row r="75" spans="1:4" s="7" customFormat="1" ht="14.25" customHeight="1">
      <c r="A75" s="7" t="s">
        <v>353</v>
      </c>
      <c r="B75" s="74"/>
      <c r="C75" s="74"/>
      <c r="D75" s="74"/>
    </row>
    <row r="76" spans="1:4" ht="14.25" customHeight="1">
      <c r="A76" s="1" t="s">
        <v>253</v>
      </c>
      <c r="B76" s="74"/>
      <c r="C76" s="27"/>
      <c r="D76" s="74"/>
    </row>
    <row r="77" spans="1:4" ht="14.25" customHeight="1">
      <c r="A77" s="11" t="s">
        <v>211</v>
      </c>
      <c r="B77" s="74"/>
      <c r="C77" s="27"/>
      <c r="D77" s="74"/>
    </row>
    <row r="78" spans="1:4" ht="14.25" customHeight="1">
      <c r="A78" s="7" t="s">
        <v>354</v>
      </c>
      <c r="B78" s="28">
        <f>SUM(B76:B77)</f>
        <v>0</v>
      </c>
      <c r="C78" s="28"/>
      <c r="D78" s="28">
        <f>SUM(D76:D77)</f>
        <v>0</v>
      </c>
    </row>
    <row r="79" spans="2:4" ht="14.25" customHeight="1">
      <c r="B79" s="74"/>
      <c r="C79" s="74"/>
      <c r="D79" s="74"/>
    </row>
    <row r="80" spans="1:4" ht="14.25" customHeight="1">
      <c r="A80" s="7" t="s">
        <v>348</v>
      </c>
      <c r="B80" s="25"/>
      <c r="C80" s="73"/>
      <c r="D80" s="25"/>
    </row>
    <row r="81" spans="1:4" ht="14.25" customHeight="1">
      <c r="A81" s="17" t="s">
        <v>126</v>
      </c>
      <c r="B81" s="25"/>
      <c r="C81" s="73"/>
      <c r="D81" s="25"/>
    </row>
    <row r="82" spans="1:4" ht="14.25" customHeight="1">
      <c r="A82" s="1" t="s">
        <v>243</v>
      </c>
      <c r="B82" s="25"/>
      <c r="C82" s="25"/>
      <c r="D82" s="25"/>
    </row>
    <row r="83" spans="1:4" ht="14.25" customHeight="1">
      <c r="A83" s="1" t="s">
        <v>212</v>
      </c>
      <c r="B83" s="8"/>
      <c r="C83" s="25"/>
      <c r="D83" s="8"/>
    </row>
    <row r="84" spans="1:4" ht="14.25" customHeight="1">
      <c r="A84" s="7" t="s">
        <v>322</v>
      </c>
      <c r="B84" s="8"/>
      <c r="C84" s="25"/>
      <c r="D84" s="8"/>
    </row>
    <row r="85" spans="1:4" ht="14.25" customHeight="1">
      <c r="A85" s="1" t="s">
        <v>253</v>
      </c>
      <c r="B85" s="8"/>
      <c r="C85" s="8"/>
      <c r="D85" s="8"/>
    </row>
    <row r="86" spans="1:4" ht="14.25" customHeight="1">
      <c r="A86" s="11" t="s">
        <v>211</v>
      </c>
      <c r="B86" s="8"/>
      <c r="C86" s="27"/>
      <c r="D86" s="8"/>
    </row>
    <row r="87" spans="1:4" ht="14.25" customHeight="1">
      <c r="A87" s="7" t="s">
        <v>217</v>
      </c>
      <c r="B87" s="9">
        <f>SUM(B84:B86)</f>
        <v>0</v>
      </c>
      <c r="C87" s="9"/>
      <c r="D87" s="9">
        <f>SUM(D84:D86)</f>
        <v>0</v>
      </c>
    </row>
    <row r="88" spans="1:4" ht="14.25" customHeight="1">
      <c r="A88" s="7"/>
      <c r="B88" s="9"/>
      <c r="C88" s="73"/>
      <c r="D88" s="9"/>
    </row>
    <row r="89" spans="1:4" ht="14.25" customHeight="1">
      <c r="A89" s="7" t="s">
        <v>213</v>
      </c>
      <c r="B89" s="9"/>
      <c r="C89" s="73"/>
      <c r="D89" s="9"/>
    </row>
    <row r="90" spans="1:4" ht="14.25" customHeight="1">
      <c r="A90" s="7" t="s">
        <v>322</v>
      </c>
      <c r="B90" s="9"/>
      <c r="C90" s="73"/>
      <c r="D90" s="9"/>
    </row>
    <row r="91" spans="1:4" ht="14.25" customHeight="1">
      <c r="A91" s="1" t="s">
        <v>415</v>
      </c>
      <c r="B91" s="8"/>
      <c r="C91" s="25"/>
      <c r="D91" s="8"/>
    </row>
    <row r="92" spans="1:4" ht="14.25" customHeight="1">
      <c r="A92" s="1" t="s">
        <v>253</v>
      </c>
      <c r="B92" s="8"/>
      <c r="C92" s="8"/>
      <c r="D92" s="8"/>
    </row>
    <row r="93" spans="1:4" ht="14.25" customHeight="1">
      <c r="A93" s="7" t="s">
        <v>214</v>
      </c>
      <c r="B93" s="9">
        <f>SUM(B91:B92)</f>
        <v>0</v>
      </c>
      <c r="C93" s="9"/>
      <c r="D93" s="9">
        <f>SUM(D91:D92)</f>
        <v>0</v>
      </c>
    </row>
    <row r="94" spans="1:4" ht="14.25" customHeight="1">
      <c r="A94" s="7"/>
      <c r="B94" s="9"/>
      <c r="C94" s="9"/>
      <c r="D94" s="9"/>
    </row>
    <row r="95" spans="1:4" ht="14.25" customHeight="1">
      <c r="A95" s="7" t="s">
        <v>573</v>
      </c>
      <c r="B95" s="9">
        <f>B93+B87+B73+B70+B61+B78</f>
        <v>0</v>
      </c>
      <c r="C95" s="9"/>
      <c r="D95" s="9">
        <f>D93+D87+D73+D70+D61+D78</f>
        <v>0</v>
      </c>
    </row>
    <row r="96" spans="1:4" ht="14.25" customHeight="1">
      <c r="A96" s="7" t="s">
        <v>409</v>
      </c>
      <c r="B96" s="9">
        <f>B56+B95</f>
        <v>1487882</v>
      </c>
      <c r="C96" s="9">
        <f>SUM(C56+C95)</f>
        <v>154152</v>
      </c>
      <c r="D96" s="9">
        <f>D56+D95</f>
        <v>1642034</v>
      </c>
    </row>
    <row r="97" spans="1:4" s="7" customFormat="1" ht="14.25" customHeight="1">
      <c r="A97" s="7" t="s">
        <v>410</v>
      </c>
      <c r="B97" s="9">
        <f>B92+B73+B60+B68+B76+B85</f>
        <v>0</v>
      </c>
      <c r="C97" s="9"/>
      <c r="D97" s="9">
        <f>D92+D73+D60+D68+D76+D85</f>
        <v>0</v>
      </c>
    </row>
    <row r="98" spans="2:4" s="7" customFormat="1" ht="14.25" customHeight="1">
      <c r="B98" s="9"/>
      <c r="C98" s="9"/>
      <c r="D98" s="9"/>
    </row>
    <row r="99" spans="1:4" ht="14.25" customHeight="1">
      <c r="A99" s="15" t="s">
        <v>69</v>
      </c>
      <c r="B99" s="28">
        <f>B96-B97</f>
        <v>1487882</v>
      </c>
      <c r="C99" s="28">
        <f>C96-C97</f>
        <v>154152</v>
      </c>
      <c r="D99" s="28">
        <f>D96-D97</f>
        <v>1642034</v>
      </c>
    </row>
    <row r="100" spans="2:4" ht="14.25" customHeight="1">
      <c r="B100" s="8"/>
      <c r="C100" s="8"/>
      <c r="D100" s="8"/>
    </row>
    <row r="101" spans="1:4" ht="14.25" customHeight="1">
      <c r="A101" s="15" t="s">
        <v>461</v>
      </c>
      <c r="B101" s="28">
        <f>B69+B86+B55+B54+B86+B77</f>
        <v>864817</v>
      </c>
      <c r="C101" s="28"/>
      <c r="D101" s="28">
        <f>D69+D86+D55+D54+D86+D77</f>
        <v>864817</v>
      </c>
    </row>
    <row r="102" spans="2:4" ht="14.25" customHeight="1">
      <c r="B102" s="8"/>
      <c r="C102" s="8"/>
      <c r="D102" s="8"/>
    </row>
    <row r="103" spans="1:4" ht="31.5">
      <c r="A103" s="56" t="s">
        <v>416</v>
      </c>
      <c r="B103" s="9">
        <f>B99-B101</f>
        <v>623065</v>
      </c>
      <c r="C103" s="9">
        <f>C99-C101</f>
        <v>154152</v>
      </c>
      <c r="D103" s="9">
        <f>D99-D101</f>
        <v>777217</v>
      </c>
    </row>
    <row r="104" spans="2:4" ht="14.25" customHeight="1">
      <c r="B104" s="25"/>
      <c r="C104" s="25"/>
      <c r="D104" s="25"/>
    </row>
    <row r="105" spans="2:4" ht="14.25" customHeight="1">
      <c r="B105" s="25"/>
      <c r="C105" s="25"/>
      <c r="D105" s="25"/>
    </row>
    <row r="106" spans="2:3" ht="14.25" customHeight="1">
      <c r="B106" s="72"/>
      <c r="C106" s="25"/>
    </row>
    <row r="107" spans="2:3" ht="14.25" customHeight="1">
      <c r="B107" s="72"/>
      <c r="C107" s="25"/>
    </row>
    <row r="108" spans="2:3" ht="14.25" customHeight="1">
      <c r="B108" s="72"/>
      <c r="C108" s="25"/>
    </row>
    <row r="109" spans="2:3" ht="14.25" customHeight="1">
      <c r="B109" s="72"/>
      <c r="C109" s="25"/>
    </row>
    <row r="110" spans="2:3" ht="14.25" customHeight="1">
      <c r="B110" s="72"/>
      <c r="C110" s="25"/>
    </row>
    <row r="111" spans="2:3" ht="14.25" customHeight="1">
      <c r="B111" s="72"/>
      <c r="C111" s="25"/>
    </row>
    <row r="112" spans="2:3" ht="14.25" customHeight="1">
      <c r="B112" s="72"/>
      <c r="C112" s="25"/>
    </row>
    <row r="113" spans="2:3" ht="14.25" customHeight="1">
      <c r="B113" s="72"/>
      <c r="C113" s="25"/>
    </row>
    <row r="114" spans="2:3" ht="14.25" customHeight="1">
      <c r="B114" s="72"/>
      <c r="C114" s="25"/>
    </row>
    <row r="115" spans="2:3" ht="14.25" customHeight="1">
      <c r="B115" s="72"/>
      <c r="C115" s="25"/>
    </row>
    <row r="116" spans="2:3" ht="14.25" customHeight="1">
      <c r="B116" s="72"/>
      <c r="C116" s="25"/>
    </row>
    <row r="117" spans="2:3" ht="14.25" customHeight="1">
      <c r="B117" s="72"/>
      <c r="C117" s="25"/>
    </row>
    <row r="118" spans="2:3" ht="14.25" customHeight="1">
      <c r="B118" s="72"/>
      <c r="C118" s="25"/>
    </row>
    <row r="119" spans="2:3" ht="14.25" customHeight="1">
      <c r="B119" s="72"/>
      <c r="C119" s="25"/>
    </row>
    <row r="120" spans="2:3" ht="14.25" customHeight="1">
      <c r="B120" s="72"/>
      <c r="C120" s="25"/>
    </row>
    <row r="121" spans="2:3" ht="14.25" customHeight="1">
      <c r="B121" s="8"/>
      <c r="C121" s="25"/>
    </row>
    <row r="122" spans="2:3" ht="14.25" customHeight="1">
      <c r="B122" s="8"/>
      <c r="C122" s="25"/>
    </row>
    <row r="123" spans="2:3" ht="14.25" customHeight="1">
      <c r="B123" s="8"/>
      <c r="C123" s="25"/>
    </row>
    <row r="124" spans="2:3" ht="14.25" customHeight="1">
      <c r="B124" s="8"/>
      <c r="C124" s="25"/>
    </row>
    <row r="125" spans="2:3" ht="14.25" customHeight="1">
      <c r="B125" s="8"/>
      <c r="C125" s="25"/>
    </row>
    <row r="126" spans="2:3" ht="14.25" customHeight="1">
      <c r="B126" s="8"/>
      <c r="C126" s="25"/>
    </row>
    <row r="127" spans="2:3" ht="14.25" customHeight="1">
      <c r="B127" s="8"/>
      <c r="C127" s="25"/>
    </row>
    <row r="128" spans="2:3" ht="14.25" customHeight="1">
      <c r="B128" s="8"/>
      <c r="C128" s="25"/>
    </row>
    <row r="129" spans="2:3" ht="14.25" customHeight="1">
      <c r="B129" s="8"/>
      <c r="C129" s="25"/>
    </row>
    <row r="130" spans="2:3" ht="14.25" customHeight="1">
      <c r="B130" s="8"/>
      <c r="C130" s="25"/>
    </row>
    <row r="131" spans="2:3" ht="14.25" customHeight="1">
      <c r="B131" s="8"/>
      <c r="C131" s="25"/>
    </row>
    <row r="132" spans="2:3" ht="14.25" customHeight="1">
      <c r="B132" s="8"/>
      <c r="C132" s="25"/>
    </row>
    <row r="133" spans="2:3" ht="14.25" customHeight="1">
      <c r="B133" s="8"/>
      <c r="C133" s="25"/>
    </row>
    <row r="134" spans="2:3" ht="14.25" customHeight="1">
      <c r="B134" s="8"/>
      <c r="C134" s="25"/>
    </row>
    <row r="135" spans="2:3" ht="14.25" customHeight="1">
      <c r="B135" s="8"/>
      <c r="C135" s="25"/>
    </row>
    <row r="136" spans="2:3" ht="14.25" customHeight="1">
      <c r="B136" s="8"/>
      <c r="C136" s="25"/>
    </row>
    <row r="137" spans="2:3" ht="14.25" customHeight="1">
      <c r="B137" s="8"/>
      <c r="C137" s="25"/>
    </row>
    <row r="138" spans="2:3" ht="14.25" customHeight="1">
      <c r="B138" s="8"/>
      <c r="C138" s="25"/>
    </row>
    <row r="139" spans="2:3" ht="14.25" customHeight="1">
      <c r="B139" s="8"/>
      <c r="C139" s="25"/>
    </row>
    <row r="140" spans="2:3" ht="14.25" customHeight="1">
      <c r="B140" s="8"/>
      <c r="C140" s="25"/>
    </row>
    <row r="141" spans="2:3" ht="14.25" customHeight="1">
      <c r="B141" s="8"/>
      <c r="C141" s="25"/>
    </row>
    <row r="142" spans="2:3" ht="14.25" customHeight="1">
      <c r="B142" s="8"/>
      <c r="C142" s="25"/>
    </row>
    <row r="143" spans="2:3" ht="14.25" customHeight="1">
      <c r="B143" s="8"/>
      <c r="C143" s="25"/>
    </row>
    <row r="144" spans="2:3" ht="14.25" customHeight="1">
      <c r="B144" s="8"/>
      <c r="C144" s="25"/>
    </row>
    <row r="145" spans="2:3" ht="14.25" customHeight="1">
      <c r="B145" s="8"/>
      <c r="C145" s="25"/>
    </row>
    <row r="146" spans="2:3" ht="14.25" customHeight="1">
      <c r="B146" s="8"/>
      <c r="C146" s="25"/>
    </row>
    <row r="147" spans="2:3" ht="14.25" customHeight="1">
      <c r="B147" s="8"/>
      <c r="C147" s="25"/>
    </row>
    <row r="148" spans="2:3" ht="14.25" customHeight="1">
      <c r="B148" s="8"/>
      <c r="C148" s="25"/>
    </row>
    <row r="149" spans="2:3" ht="14.25" customHeight="1">
      <c r="B149" s="8"/>
      <c r="C149" s="25"/>
    </row>
    <row r="150" spans="2:3" ht="14.25" customHeight="1">
      <c r="B150" s="8"/>
      <c r="C150" s="25"/>
    </row>
    <row r="151" spans="2:3" ht="14.25" customHeight="1">
      <c r="B151" s="8"/>
      <c r="C151" s="25"/>
    </row>
    <row r="152" spans="2:3" ht="14.25" customHeight="1">
      <c r="B152" s="8"/>
      <c r="C152" s="25"/>
    </row>
    <row r="153" spans="2:3" ht="14.25" customHeight="1">
      <c r="B153" s="8"/>
      <c r="C153" s="25"/>
    </row>
    <row r="154" spans="2:3" ht="14.25" customHeight="1">
      <c r="B154" s="8"/>
      <c r="C154" s="25"/>
    </row>
    <row r="155" spans="2:3" ht="14.25" customHeight="1">
      <c r="B155" s="8"/>
      <c r="C155" s="25"/>
    </row>
    <row r="156" spans="2:3" ht="14.25" customHeight="1">
      <c r="B156" s="8"/>
      <c r="C156" s="25"/>
    </row>
    <row r="157" spans="2:3" ht="14.25" customHeight="1">
      <c r="B157" s="8"/>
      <c r="C157" s="25"/>
    </row>
    <row r="158" spans="2:3" ht="14.25" customHeight="1">
      <c r="B158" s="8"/>
      <c r="C158" s="25"/>
    </row>
    <row r="159" spans="2:3" ht="14.25" customHeight="1">
      <c r="B159" s="8"/>
      <c r="C159" s="25"/>
    </row>
    <row r="160" spans="2:3" ht="14.25" customHeight="1">
      <c r="B160" s="8"/>
      <c r="C160" s="25"/>
    </row>
    <row r="161" spans="2:3" ht="14.25" customHeight="1">
      <c r="B161" s="8"/>
      <c r="C161" s="25"/>
    </row>
    <row r="162" spans="2:3" ht="14.25" customHeight="1">
      <c r="B162" s="8"/>
      <c r="C162" s="25"/>
    </row>
    <row r="163" spans="2:3" ht="14.25" customHeight="1">
      <c r="B163" s="8"/>
      <c r="C163" s="25"/>
    </row>
    <row r="164" spans="2:3" ht="14.25" customHeight="1">
      <c r="B164" s="8"/>
      <c r="C164" s="25"/>
    </row>
    <row r="165" spans="2:3" ht="14.25" customHeight="1">
      <c r="B165" s="8"/>
      <c r="C165" s="25"/>
    </row>
    <row r="166" spans="2:3" ht="14.25" customHeight="1">
      <c r="B166" s="8"/>
      <c r="C166" s="25"/>
    </row>
    <row r="167" spans="2:3" ht="14.25" customHeight="1">
      <c r="B167" s="8"/>
      <c r="C167" s="25"/>
    </row>
    <row r="168" spans="2:3" ht="14.25" customHeight="1">
      <c r="B168" s="8"/>
      <c r="C168" s="25"/>
    </row>
    <row r="169" spans="2:3" ht="14.25" customHeight="1">
      <c r="B169" s="8"/>
      <c r="C169" s="25"/>
    </row>
    <row r="170" spans="2:3" ht="14.25" customHeight="1">
      <c r="B170" s="8"/>
      <c r="C170" s="25"/>
    </row>
    <row r="171" spans="2:3" ht="14.25" customHeight="1">
      <c r="B171" s="8"/>
      <c r="C171" s="25"/>
    </row>
    <row r="172" spans="2:3" ht="14.25" customHeight="1">
      <c r="B172" s="8"/>
      <c r="C172" s="25"/>
    </row>
    <row r="173" spans="2:3" ht="14.25" customHeight="1">
      <c r="B173" s="8"/>
      <c r="C173" s="25"/>
    </row>
    <row r="174" spans="2:3" ht="14.25" customHeight="1">
      <c r="B174" s="8"/>
      <c r="C174" s="25"/>
    </row>
    <row r="175" spans="2:3" ht="14.25" customHeight="1">
      <c r="B175" s="8"/>
      <c r="C175" s="25"/>
    </row>
    <row r="176" spans="2:3" ht="14.25" customHeight="1">
      <c r="B176" s="8"/>
      <c r="C176" s="25"/>
    </row>
    <row r="177" spans="2:3" ht="14.25" customHeight="1">
      <c r="B177" s="8"/>
      <c r="C177" s="25"/>
    </row>
  </sheetData>
  <mergeCells count="5">
    <mergeCell ref="A4:D4"/>
    <mergeCell ref="A5:D5"/>
    <mergeCell ref="B1:D1"/>
    <mergeCell ref="A2:D2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R27"/>
  <sheetViews>
    <sheetView workbookViewId="0" topLeftCell="A1">
      <selection activeCell="J21" sqref="J21"/>
    </sheetView>
  </sheetViews>
  <sheetFormatPr defaultColWidth="9.140625" defaultRowHeight="12.75"/>
  <cols>
    <col min="1" max="1" width="36.8515625" style="1" customWidth="1"/>
    <col min="2" max="2" width="7.7109375" style="1" customWidth="1"/>
    <col min="3" max="3" width="6.28125" style="1" customWidth="1"/>
    <col min="4" max="5" width="7.421875" style="1" customWidth="1"/>
    <col min="6" max="6" width="7.8515625" style="1" customWidth="1"/>
    <col min="7" max="7" width="6.57421875" style="1" customWidth="1"/>
    <col min="8" max="8" width="8.28125" style="1" customWidth="1"/>
    <col min="9" max="9" width="8.140625" style="1" customWidth="1"/>
    <col min="10" max="10" width="6.57421875" style="1" customWidth="1"/>
    <col min="11" max="11" width="8.00390625" style="1" customWidth="1"/>
    <col min="12" max="12" width="9.28125" style="1" customWidth="1"/>
    <col min="13" max="13" width="7.00390625" style="1" customWidth="1"/>
    <col min="14" max="14" width="9.28125" style="1" customWidth="1"/>
    <col min="15" max="16" width="11.7109375" style="1" customWidth="1"/>
    <col min="17" max="17" width="12.8515625" style="1" customWidth="1"/>
    <col min="18" max="18" width="12.7109375" style="1" customWidth="1"/>
    <col min="19" max="16384" width="9.140625" style="1" customWidth="1"/>
  </cols>
  <sheetData>
    <row r="1" spans="1:1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350</v>
      </c>
      <c r="O1" s="4"/>
      <c r="P1" s="4"/>
      <c r="Q1" s="4"/>
    </row>
    <row r="2" spans="1:17" ht="15.75">
      <c r="A2" s="298" t="s">
        <v>431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5"/>
      <c r="P2" s="95"/>
      <c r="Q2" s="95"/>
    </row>
    <row r="3" spans="1:17" s="7" customFormat="1" ht="15.75">
      <c r="A3" s="298" t="s">
        <v>420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95"/>
      <c r="P3" s="95"/>
      <c r="Q3" s="95"/>
    </row>
    <row r="4" spans="1:18" ht="15.75">
      <c r="A4" s="298" t="s">
        <v>82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95"/>
      <c r="P4" s="95"/>
      <c r="Q4" s="95"/>
      <c r="R4" s="3"/>
    </row>
    <row r="5" spans="1:18" ht="15.75">
      <c r="A5" s="298" t="s">
        <v>325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95"/>
      <c r="P5" s="95"/>
      <c r="Q5" s="95"/>
      <c r="R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0"/>
    </row>
    <row r="8" spans="1:14" s="12" customFormat="1" ht="29.25" customHeight="1">
      <c r="A8" s="303" t="s">
        <v>326</v>
      </c>
      <c r="B8" s="300" t="s">
        <v>630</v>
      </c>
      <c r="C8" s="301"/>
      <c r="D8" s="302"/>
      <c r="E8" s="304" t="s">
        <v>83</v>
      </c>
      <c r="F8" s="300" t="s">
        <v>84</v>
      </c>
      <c r="G8" s="301"/>
      <c r="H8" s="302"/>
      <c r="I8" s="300" t="s">
        <v>411</v>
      </c>
      <c r="J8" s="301"/>
      <c r="K8" s="302"/>
      <c r="L8" s="300" t="s">
        <v>419</v>
      </c>
      <c r="M8" s="301"/>
      <c r="N8" s="302"/>
    </row>
    <row r="9" spans="1:14" s="12" customFormat="1" ht="20.25" customHeight="1">
      <c r="A9" s="303"/>
      <c r="B9" s="166" t="s">
        <v>633</v>
      </c>
      <c r="C9" s="6" t="s">
        <v>269</v>
      </c>
      <c r="D9" s="87" t="s">
        <v>631</v>
      </c>
      <c r="E9" s="305"/>
      <c r="F9" s="166" t="s">
        <v>634</v>
      </c>
      <c r="G9" s="166" t="s">
        <v>269</v>
      </c>
      <c r="H9" s="166" t="s">
        <v>635</v>
      </c>
      <c r="I9" s="166" t="s">
        <v>633</v>
      </c>
      <c r="J9" s="6" t="s">
        <v>269</v>
      </c>
      <c r="K9" s="166" t="s">
        <v>636</v>
      </c>
      <c r="L9" s="166" t="s">
        <v>633</v>
      </c>
      <c r="M9" s="166" t="s">
        <v>269</v>
      </c>
      <c r="N9" s="166" t="s">
        <v>617</v>
      </c>
    </row>
    <row r="10" spans="1:14" s="129" customFormat="1" ht="21.75" customHeight="1">
      <c r="A10" s="175" t="s">
        <v>218</v>
      </c>
      <c r="B10" s="176">
        <v>75237</v>
      </c>
      <c r="C10" s="176">
        <v>100</v>
      </c>
      <c r="D10" s="176">
        <f>B10+C10</f>
        <v>75337</v>
      </c>
      <c r="E10" s="176">
        <v>864258</v>
      </c>
      <c r="F10" s="176">
        <v>696324</v>
      </c>
      <c r="G10" s="176">
        <v>37257</v>
      </c>
      <c r="H10" s="176">
        <f>SUM(F10+G10)</f>
        <v>733581</v>
      </c>
      <c r="I10" s="71"/>
      <c r="J10" s="176"/>
      <c r="K10" s="176">
        <f>SUM(I10:J10)</f>
        <v>0</v>
      </c>
      <c r="L10" s="176">
        <f>SUM(B10+E10+F10+I10)</f>
        <v>1635819</v>
      </c>
      <c r="M10" s="176">
        <f>C10+G10+J10</f>
        <v>37357</v>
      </c>
      <c r="N10" s="176">
        <f>SUM(L10+M10)</f>
        <v>1673176</v>
      </c>
    </row>
    <row r="11" spans="1:14" ht="21.75" customHeight="1">
      <c r="A11" s="12" t="s">
        <v>1</v>
      </c>
      <c r="B11" s="71">
        <v>114463</v>
      </c>
      <c r="C11" s="71"/>
      <c r="D11" s="176">
        <f aca="true" t="shared" si="0" ref="D11:D17">B11+C11</f>
        <v>114463</v>
      </c>
      <c r="E11" s="71">
        <v>0</v>
      </c>
      <c r="F11" s="71">
        <v>7589</v>
      </c>
      <c r="G11" s="71"/>
      <c r="H11" s="176">
        <f>SUM(F11:G11)</f>
        <v>7589</v>
      </c>
      <c r="I11" s="71">
        <v>209228</v>
      </c>
      <c r="J11" s="71">
        <v>14083</v>
      </c>
      <c r="K11" s="176">
        <f aca="true" t="shared" si="1" ref="K11:K17">SUM(I11:J11)</f>
        <v>223311</v>
      </c>
      <c r="L11" s="176">
        <f aca="true" t="shared" si="2" ref="L11:L18">SUM(B11+E11+F11+I11)</f>
        <v>331280</v>
      </c>
      <c r="M11" s="176">
        <f aca="true" t="shared" si="3" ref="M11:M17">SUM(G11+J11)</f>
        <v>14083</v>
      </c>
      <c r="N11" s="176">
        <f aca="true" t="shared" si="4" ref="N11:N17">SUM(L11+M11)</f>
        <v>345363</v>
      </c>
    </row>
    <row r="12" spans="1:14" ht="21.75" customHeight="1">
      <c r="A12" s="12" t="s">
        <v>2</v>
      </c>
      <c r="B12" s="71">
        <v>2100</v>
      </c>
      <c r="C12" s="71"/>
      <c r="D12" s="176">
        <f t="shared" si="0"/>
        <v>2100</v>
      </c>
      <c r="E12" s="71">
        <v>0</v>
      </c>
      <c r="F12" s="71">
        <v>0</v>
      </c>
      <c r="G12" s="71"/>
      <c r="H12" s="176">
        <f aca="true" t="shared" si="5" ref="H12:H17">SUM(F12:G12)</f>
        <v>0</v>
      </c>
      <c r="I12" s="71">
        <v>132548</v>
      </c>
      <c r="J12" s="71">
        <v>6554</v>
      </c>
      <c r="K12" s="176">
        <f t="shared" si="1"/>
        <v>139102</v>
      </c>
      <c r="L12" s="176">
        <f t="shared" si="2"/>
        <v>134648</v>
      </c>
      <c r="M12" s="176">
        <f t="shared" si="3"/>
        <v>6554</v>
      </c>
      <c r="N12" s="176">
        <f t="shared" si="4"/>
        <v>141202</v>
      </c>
    </row>
    <row r="13" spans="1:14" ht="21.75" customHeight="1">
      <c r="A13" s="12" t="s">
        <v>645</v>
      </c>
      <c r="B13" s="71">
        <v>1600</v>
      </c>
      <c r="C13" s="71"/>
      <c r="D13" s="176">
        <f t="shared" si="0"/>
        <v>1600</v>
      </c>
      <c r="E13" s="71">
        <v>0</v>
      </c>
      <c r="F13" s="71">
        <v>0</v>
      </c>
      <c r="G13" s="71">
        <v>125</v>
      </c>
      <c r="H13" s="176">
        <f t="shared" si="5"/>
        <v>125</v>
      </c>
      <c r="I13" s="71">
        <v>235079</v>
      </c>
      <c r="J13" s="71">
        <v>12483</v>
      </c>
      <c r="K13" s="176">
        <f t="shared" si="1"/>
        <v>247562</v>
      </c>
      <c r="L13" s="176">
        <f t="shared" si="2"/>
        <v>236679</v>
      </c>
      <c r="M13" s="176">
        <f t="shared" si="3"/>
        <v>12608</v>
      </c>
      <c r="N13" s="176">
        <f t="shared" si="4"/>
        <v>249287</v>
      </c>
    </row>
    <row r="14" spans="1:14" ht="21.75" customHeight="1">
      <c r="A14" s="12" t="s">
        <v>230</v>
      </c>
      <c r="B14" s="71">
        <v>0</v>
      </c>
      <c r="C14" s="71"/>
      <c r="D14" s="176">
        <f t="shared" si="0"/>
        <v>0</v>
      </c>
      <c r="E14" s="71">
        <v>0</v>
      </c>
      <c r="F14" s="71">
        <v>0</v>
      </c>
      <c r="G14" s="71"/>
      <c r="H14" s="176">
        <f t="shared" si="5"/>
        <v>0</v>
      </c>
      <c r="I14" s="71">
        <v>98444</v>
      </c>
      <c r="J14" s="71">
        <v>4878</v>
      </c>
      <c r="K14" s="176">
        <f t="shared" si="1"/>
        <v>103322</v>
      </c>
      <c r="L14" s="176">
        <f t="shared" si="2"/>
        <v>98444</v>
      </c>
      <c r="M14" s="176">
        <f t="shared" si="3"/>
        <v>4878</v>
      </c>
      <c r="N14" s="176">
        <f t="shared" si="4"/>
        <v>103322</v>
      </c>
    </row>
    <row r="15" spans="1:14" ht="21.75" customHeight="1">
      <c r="A15" s="12" t="s">
        <v>231</v>
      </c>
      <c r="B15" s="71">
        <v>63483</v>
      </c>
      <c r="C15" s="71"/>
      <c r="D15" s="176">
        <f t="shared" si="0"/>
        <v>63483</v>
      </c>
      <c r="E15" s="71">
        <v>0</v>
      </c>
      <c r="F15" s="71">
        <v>7657</v>
      </c>
      <c r="G15" s="71">
        <v>346</v>
      </c>
      <c r="H15" s="176">
        <f t="shared" si="5"/>
        <v>8003</v>
      </c>
      <c r="I15" s="71">
        <v>125580</v>
      </c>
      <c r="J15" s="71">
        <v>11590</v>
      </c>
      <c r="K15" s="176">
        <f t="shared" si="1"/>
        <v>137170</v>
      </c>
      <c r="L15" s="176">
        <f t="shared" si="2"/>
        <v>196720</v>
      </c>
      <c r="M15" s="176">
        <f t="shared" si="3"/>
        <v>11936</v>
      </c>
      <c r="N15" s="176">
        <f t="shared" si="4"/>
        <v>208656</v>
      </c>
    </row>
    <row r="16" spans="1:14" ht="21.75" customHeight="1">
      <c r="A16" s="12" t="s">
        <v>418</v>
      </c>
      <c r="B16" s="71">
        <v>12519</v>
      </c>
      <c r="C16" s="71"/>
      <c r="D16" s="176">
        <f t="shared" si="0"/>
        <v>12519</v>
      </c>
      <c r="E16" s="71">
        <v>0</v>
      </c>
      <c r="F16" s="71">
        <v>3688</v>
      </c>
      <c r="G16" s="71"/>
      <c r="H16" s="176">
        <f t="shared" si="5"/>
        <v>3688</v>
      </c>
      <c r="I16" s="71">
        <v>53070</v>
      </c>
      <c r="J16" s="71">
        <v>2595</v>
      </c>
      <c r="K16" s="176">
        <f t="shared" si="1"/>
        <v>55665</v>
      </c>
      <c r="L16" s="176">
        <f t="shared" si="2"/>
        <v>69277</v>
      </c>
      <c r="M16" s="176">
        <f t="shared" si="3"/>
        <v>2595</v>
      </c>
      <c r="N16" s="176">
        <f t="shared" si="4"/>
        <v>71872</v>
      </c>
    </row>
    <row r="17" spans="1:14" s="7" customFormat="1" ht="21.75" customHeight="1">
      <c r="A17" s="52" t="s">
        <v>124</v>
      </c>
      <c r="B17" s="70">
        <f>SUM(B11:B16)</f>
        <v>194165</v>
      </c>
      <c r="C17" s="70"/>
      <c r="D17" s="176">
        <f t="shared" si="0"/>
        <v>194165</v>
      </c>
      <c r="E17" s="70">
        <f>SUM(E11:E16)</f>
        <v>0</v>
      </c>
      <c r="F17" s="70">
        <f>SUM(F11:F16)</f>
        <v>18934</v>
      </c>
      <c r="G17" s="70">
        <f>SUM(G11:G16)</f>
        <v>471</v>
      </c>
      <c r="H17" s="176">
        <f t="shared" si="5"/>
        <v>19405</v>
      </c>
      <c r="I17" s="70">
        <f>SUM(I11:I16)</f>
        <v>853949</v>
      </c>
      <c r="J17" s="70">
        <f>SUM(J11:J16)</f>
        <v>52183</v>
      </c>
      <c r="K17" s="176">
        <f t="shared" si="1"/>
        <v>906132</v>
      </c>
      <c r="L17" s="176">
        <f t="shared" si="2"/>
        <v>1067048</v>
      </c>
      <c r="M17" s="176">
        <f t="shared" si="3"/>
        <v>52654</v>
      </c>
      <c r="N17" s="176">
        <f t="shared" si="4"/>
        <v>1119702</v>
      </c>
    </row>
    <row r="18" spans="1:15" ht="21.75" customHeight="1">
      <c r="A18" s="52" t="s">
        <v>169</v>
      </c>
      <c r="B18" s="70">
        <f>B10+B17</f>
        <v>269402</v>
      </c>
      <c r="C18" s="70">
        <f>SUM(C10+C1718)</f>
        <v>100</v>
      </c>
      <c r="D18" s="70">
        <f>SUM(B18:C18)</f>
        <v>269502</v>
      </c>
      <c r="E18" s="70">
        <f>E10+E17</f>
        <v>864258</v>
      </c>
      <c r="F18" s="70">
        <f>F10+F17</f>
        <v>715258</v>
      </c>
      <c r="G18" s="70">
        <f>SUM(G10+G17)</f>
        <v>37728</v>
      </c>
      <c r="H18" s="176">
        <f aca="true" t="shared" si="6" ref="H18:N18">H10+H17</f>
        <v>752986</v>
      </c>
      <c r="I18" s="176">
        <f t="shared" si="6"/>
        <v>853949</v>
      </c>
      <c r="J18" s="176">
        <f t="shared" si="6"/>
        <v>52183</v>
      </c>
      <c r="K18" s="176">
        <f t="shared" si="6"/>
        <v>906132</v>
      </c>
      <c r="L18" s="176">
        <f t="shared" si="2"/>
        <v>2702867</v>
      </c>
      <c r="M18" s="176">
        <f t="shared" si="6"/>
        <v>90011</v>
      </c>
      <c r="N18" s="176">
        <f t="shared" si="6"/>
        <v>2792878</v>
      </c>
      <c r="O18" s="8"/>
    </row>
    <row r="19" spans="1:14" ht="21.75" customHeight="1">
      <c r="A19" s="12" t="s">
        <v>228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>
        <v>-853949</v>
      </c>
      <c r="M19" s="71">
        <v>-52183</v>
      </c>
      <c r="N19" s="71">
        <f>SUM(L19+M19)</f>
        <v>-906132</v>
      </c>
    </row>
    <row r="20" spans="1:14" ht="21.75" customHeight="1">
      <c r="A20" s="52" t="s">
        <v>229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>
        <f>SUM(L18+L19)</f>
        <v>1848918</v>
      </c>
      <c r="M20" s="70">
        <f>SUM(M18+M19)</f>
        <v>37828</v>
      </c>
      <c r="N20" s="70">
        <f>SUM(N18+N19)</f>
        <v>1886746</v>
      </c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ht="15.75">
      <c r="P23" s="7"/>
    </row>
    <row r="24" ht="15.75">
      <c r="P24" s="7"/>
    </row>
    <row r="25" ht="15.75">
      <c r="P25" s="7"/>
    </row>
    <row r="26" ht="15.75">
      <c r="P26" s="7"/>
    </row>
    <row r="27" ht="15.75">
      <c r="P27" s="7"/>
    </row>
  </sheetData>
  <mergeCells count="10">
    <mergeCell ref="B8:D8"/>
    <mergeCell ref="A2:N2"/>
    <mergeCell ref="A4:N4"/>
    <mergeCell ref="A8:A9"/>
    <mergeCell ref="E8:E9"/>
    <mergeCell ref="F8:H8"/>
    <mergeCell ref="I8:K8"/>
    <mergeCell ref="L8:N8"/>
    <mergeCell ref="A5:N5"/>
    <mergeCell ref="A3:N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tabSelected="1" workbookViewId="0" topLeftCell="A1">
      <selection activeCell="A1" sqref="A1"/>
    </sheetView>
  </sheetViews>
  <sheetFormatPr defaultColWidth="9.140625" defaultRowHeight="17.25" customHeight="1"/>
  <cols>
    <col min="1" max="1" width="42.421875" style="12" customWidth="1"/>
    <col min="2" max="2" width="8.7109375" style="12" customWidth="1"/>
    <col min="3" max="3" width="8.421875" style="12" customWidth="1"/>
    <col min="4" max="4" width="9.140625" style="12" customWidth="1"/>
    <col min="5" max="5" width="10.28125" style="12" customWidth="1"/>
    <col min="6" max="6" width="9.421875" style="12" customWidth="1"/>
    <col min="7" max="7" width="8.57421875" style="12" customWidth="1"/>
    <col min="8" max="8" width="10.00390625" style="12" customWidth="1"/>
    <col min="9" max="9" width="11.00390625" style="12" customWidth="1"/>
    <col min="10" max="10" width="9.57421875" style="12" customWidth="1"/>
    <col min="11" max="11" width="12.00390625" style="12" customWidth="1"/>
    <col min="12" max="12" width="10.421875" style="12" customWidth="1"/>
    <col min="13" max="13" width="8.8515625" style="12" bestFit="1" customWidth="1"/>
    <col min="14" max="14" width="8.8515625" style="12" customWidth="1"/>
    <col min="15" max="15" width="11.28125" style="12" bestFit="1" customWidth="1"/>
    <col min="16" max="16" width="11.57421875" style="12" bestFit="1" customWidth="1"/>
    <col min="17" max="17" width="11.140625" style="12" customWidth="1"/>
    <col min="18" max="16384" width="9.140625" style="12" customWidth="1"/>
  </cols>
  <sheetData>
    <row r="1" spans="6:14" ht="17.25" customHeight="1">
      <c r="F1" s="178"/>
      <c r="G1" s="177"/>
      <c r="H1" s="308" t="s">
        <v>223</v>
      </c>
      <c r="I1" s="308"/>
      <c r="J1" s="308"/>
      <c r="K1" s="308"/>
      <c r="L1" s="177"/>
      <c r="M1" s="177"/>
      <c r="N1" s="163"/>
    </row>
    <row r="2" spans="1:14" ht="17.25" customHeight="1">
      <c r="A2" s="294" t="s">
        <v>81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79"/>
      <c r="M2" s="179"/>
      <c r="N2" s="51"/>
    </row>
    <row r="3" spans="1:17" ht="17.25" customHeight="1">
      <c r="A3" s="294" t="s">
        <v>420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179"/>
      <c r="M3" s="179"/>
      <c r="N3" s="51"/>
      <c r="O3" s="52"/>
      <c r="P3" s="52"/>
      <c r="Q3" s="52"/>
    </row>
    <row r="4" spans="1:17" s="52" customFormat="1" ht="17.25" customHeight="1">
      <c r="A4" s="294" t="s">
        <v>161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179"/>
      <c r="M4" s="179"/>
      <c r="N4" s="51"/>
      <c r="O4" s="12"/>
      <c r="P4" s="12"/>
      <c r="Q4" s="12"/>
    </row>
    <row r="5" spans="1:17" s="52" customFormat="1" ht="17.25" customHeight="1">
      <c r="A5" s="281" t="s">
        <v>643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183"/>
      <c r="M5" s="179"/>
      <c r="N5" s="51"/>
      <c r="O5" s="12"/>
      <c r="P5" s="12"/>
      <c r="Q5" s="12"/>
    </row>
    <row r="6" spans="1:17" s="52" customFormat="1" ht="17.2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83"/>
      <c r="M6" s="179"/>
      <c r="N6" s="51"/>
      <c r="O6" s="12"/>
      <c r="P6" s="12"/>
      <c r="Q6" s="12"/>
    </row>
    <row r="7" spans="1:17" s="52" customFormat="1" ht="17.2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183"/>
      <c r="M7" s="179"/>
      <c r="N7" s="51"/>
      <c r="O7" s="12"/>
      <c r="P7" s="12"/>
      <c r="Q7" s="12"/>
    </row>
    <row r="8" spans="1:11" ht="31.5" customHeight="1">
      <c r="A8" s="295" t="s">
        <v>326</v>
      </c>
      <c r="B8" s="291" t="s">
        <v>630</v>
      </c>
      <c r="C8" s="292"/>
      <c r="D8" s="293"/>
      <c r="E8" s="296" t="s">
        <v>83</v>
      </c>
      <c r="F8" s="291" t="s">
        <v>270</v>
      </c>
      <c r="G8" s="292"/>
      <c r="H8" s="293"/>
      <c r="I8" s="291" t="s">
        <v>271</v>
      </c>
      <c r="J8" s="292"/>
      <c r="K8" s="293"/>
    </row>
    <row r="9" spans="1:12" ht="31.5" customHeight="1">
      <c r="A9" s="295"/>
      <c r="B9" s="166" t="s">
        <v>638</v>
      </c>
      <c r="C9" s="166" t="s">
        <v>269</v>
      </c>
      <c r="D9" s="166" t="s">
        <v>617</v>
      </c>
      <c r="E9" s="290"/>
      <c r="F9" s="166" t="s">
        <v>638</v>
      </c>
      <c r="G9" s="166" t="s">
        <v>269</v>
      </c>
      <c r="H9" s="166" t="s">
        <v>639</v>
      </c>
      <c r="I9" s="166" t="s">
        <v>637</v>
      </c>
      <c r="J9" s="166" t="s">
        <v>269</v>
      </c>
      <c r="K9" s="166" t="s">
        <v>639</v>
      </c>
      <c r="L9" s="13"/>
    </row>
    <row r="10" spans="1:12" ht="14.25" customHeight="1">
      <c r="A10" s="180" t="s">
        <v>311</v>
      </c>
      <c r="B10" s="157"/>
      <c r="C10" s="157"/>
      <c r="D10" s="157"/>
      <c r="E10" s="157"/>
      <c r="F10" s="157"/>
      <c r="G10" s="157"/>
      <c r="H10" s="157">
        <f>SUM(F10+G10)</f>
        <v>0</v>
      </c>
      <c r="I10" s="157">
        <f>SUM(B10++E10+F10)</f>
        <v>0</v>
      </c>
      <c r="J10" s="157">
        <f>C10+G10</f>
        <v>0</v>
      </c>
      <c r="K10" s="157">
        <f>SUM(I10+J10)</f>
        <v>0</v>
      </c>
      <c r="L10" s="70"/>
    </row>
    <row r="11" spans="1:12" s="31" customFormat="1" ht="17.25" customHeight="1">
      <c r="A11" s="150" t="s">
        <v>312</v>
      </c>
      <c r="B11" s="32">
        <v>4021</v>
      </c>
      <c r="C11" s="32"/>
      <c r="D11" s="32"/>
      <c r="E11" s="32"/>
      <c r="F11" s="123"/>
      <c r="G11" s="123"/>
      <c r="H11" s="157">
        <f aca="true" t="shared" si="0" ref="H11:H48">SUM(F11+G11)</f>
        <v>0</v>
      </c>
      <c r="I11" s="157">
        <f aca="true" t="shared" si="1" ref="I11:I48">SUM(B11++E11+F11)</f>
        <v>4021</v>
      </c>
      <c r="J11" s="157">
        <f aca="true" t="shared" si="2" ref="J11:J48">C11+G11</f>
        <v>0</v>
      </c>
      <c r="K11" s="157">
        <f aca="true" t="shared" si="3" ref="K11:K48">SUM(I11+J11)</f>
        <v>4021</v>
      </c>
      <c r="L11" s="70"/>
    </row>
    <row r="12" spans="1:12" s="31" customFormat="1" ht="12.75" customHeight="1">
      <c r="A12" s="181" t="s">
        <v>313</v>
      </c>
      <c r="B12" s="151"/>
      <c r="C12" s="151"/>
      <c r="D12" s="151"/>
      <c r="E12" s="151"/>
      <c r="F12" s="151"/>
      <c r="G12" s="151"/>
      <c r="H12" s="157">
        <f t="shared" si="0"/>
        <v>0</v>
      </c>
      <c r="I12" s="157">
        <f t="shared" si="1"/>
        <v>0</v>
      </c>
      <c r="J12" s="157">
        <f t="shared" si="2"/>
        <v>0</v>
      </c>
      <c r="K12" s="157">
        <f t="shared" si="3"/>
        <v>0</v>
      </c>
      <c r="L12" s="70"/>
    </row>
    <row r="13" spans="1:12" ht="17.25" customHeight="1">
      <c r="A13" s="150" t="s">
        <v>314</v>
      </c>
      <c r="B13" s="32">
        <v>84</v>
      </c>
      <c r="C13" s="32"/>
      <c r="D13" s="32"/>
      <c r="E13" s="32"/>
      <c r="F13" s="123"/>
      <c r="G13" s="123"/>
      <c r="H13" s="157">
        <f t="shared" si="0"/>
        <v>0</v>
      </c>
      <c r="I13" s="157">
        <f t="shared" si="1"/>
        <v>84</v>
      </c>
      <c r="J13" s="157">
        <f t="shared" si="2"/>
        <v>0</v>
      </c>
      <c r="K13" s="157">
        <f t="shared" si="3"/>
        <v>84</v>
      </c>
      <c r="L13" s="70"/>
    </row>
    <row r="14" spans="1:12" ht="17.25" customHeight="1">
      <c r="A14" s="150" t="s">
        <v>315</v>
      </c>
      <c r="B14" s="123"/>
      <c r="C14" s="123"/>
      <c r="D14" s="123"/>
      <c r="E14" s="32">
        <v>600</v>
      </c>
      <c r="F14" s="123"/>
      <c r="G14" s="123"/>
      <c r="H14" s="157">
        <f t="shared" si="0"/>
        <v>0</v>
      </c>
      <c r="I14" s="157">
        <f t="shared" si="1"/>
        <v>600</v>
      </c>
      <c r="J14" s="157">
        <f t="shared" si="2"/>
        <v>0</v>
      </c>
      <c r="K14" s="157">
        <f t="shared" si="3"/>
        <v>600</v>
      </c>
      <c r="L14" s="70"/>
    </row>
    <row r="15" spans="1:12" ht="17.25" customHeight="1">
      <c r="A15" s="150" t="s">
        <v>316</v>
      </c>
      <c r="B15" s="32">
        <v>27494</v>
      </c>
      <c r="C15" s="32"/>
      <c r="D15" s="32"/>
      <c r="E15" s="32"/>
      <c r="F15" s="123"/>
      <c r="G15" s="123"/>
      <c r="H15" s="157">
        <f t="shared" si="0"/>
        <v>0</v>
      </c>
      <c r="I15" s="157">
        <f t="shared" si="1"/>
        <v>27494</v>
      </c>
      <c r="J15" s="157">
        <f t="shared" si="2"/>
        <v>0</v>
      </c>
      <c r="K15" s="157">
        <f t="shared" si="3"/>
        <v>27494</v>
      </c>
      <c r="L15" s="70"/>
    </row>
    <row r="16" spans="1:12" ht="17.25" customHeight="1">
      <c r="A16" s="150" t="s">
        <v>574</v>
      </c>
      <c r="B16" s="32"/>
      <c r="C16" s="32"/>
      <c r="D16" s="32"/>
      <c r="E16" s="32"/>
      <c r="F16" s="32">
        <v>1000</v>
      </c>
      <c r="G16" s="32">
        <v>-112</v>
      </c>
      <c r="H16" s="157">
        <f t="shared" si="0"/>
        <v>888</v>
      </c>
      <c r="I16" s="157">
        <f t="shared" si="1"/>
        <v>1000</v>
      </c>
      <c r="J16" s="157">
        <f t="shared" si="2"/>
        <v>-112</v>
      </c>
      <c r="K16" s="157">
        <f t="shared" si="3"/>
        <v>888</v>
      </c>
      <c r="L16" s="70"/>
    </row>
    <row r="17" spans="1:12" ht="17.25" customHeight="1">
      <c r="A17" s="150" t="s">
        <v>317</v>
      </c>
      <c r="B17" s="32"/>
      <c r="C17" s="32"/>
      <c r="D17" s="32"/>
      <c r="E17" s="32"/>
      <c r="F17" s="32">
        <v>1000</v>
      </c>
      <c r="G17" s="32"/>
      <c r="H17" s="157">
        <f t="shared" si="0"/>
        <v>1000</v>
      </c>
      <c r="I17" s="157">
        <f t="shared" si="1"/>
        <v>1000</v>
      </c>
      <c r="J17" s="157">
        <f t="shared" si="2"/>
        <v>0</v>
      </c>
      <c r="K17" s="157">
        <f t="shared" si="3"/>
        <v>1000</v>
      </c>
      <c r="L17" s="70"/>
    </row>
    <row r="18" spans="1:12" ht="17.25" customHeight="1">
      <c r="A18" s="150" t="s">
        <v>640</v>
      </c>
      <c r="B18" s="32"/>
      <c r="C18" s="32"/>
      <c r="D18" s="32"/>
      <c r="E18" s="32"/>
      <c r="F18" s="32"/>
      <c r="G18" s="32">
        <v>193</v>
      </c>
      <c r="H18" s="157">
        <f>SUM(F18+G18)</f>
        <v>193</v>
      </c>
      <c r="I18" s="157"/>
      <c r="J18" s="157">
        <f t="shared" si="2"/>
        <v>193</v>
      </c>
      <c r="K18" s="157">
        <f>SUM(I18+J18)</f>
        <v>193</v>
      </c>
      <c r="L18" s="70"/>
    </row>
    <row r="19" spans="1:12" ht="17.25" customHeight="1">
      <c r="A19" s="150" t="s">
        <v>318</v>
      </c>
      <c r="B19" s="32">
        <v>1450</v>
      </c>
      <c r="C19" s="32"/>
      <c r="D19" s="32"/>
      <c r="E19" s="32"/>
      <c r="F19" s="123"/>
      <c r="G19" s="123"/>
      <c r="H19" s="157">
        <f t="shared" si="0"/>
        <v>0</v>
      </c>
      <c r="I19" s="157">
        <f t="shared" si="1"/>
        <v>1450</v>
      </c>
      <c r="J19" s="157">
        <f t="shared" si="2"/>
        <v>0</v>
      </c>
      <c r="K19" s="157">
        <f t="shared" si="3"/>
        <v>1450</v>
      </c>
      <c r="L19" s="70"/>
    </row>
    <row r="20" spans="1:12" ht="17.25" customHeight="1">
      <c r="A20" s="150" t="s">
        <v>319</v>
      </c>
      <c r="B20" s="32">
        <v>41346</v>
      </c>
      <c r="C20" s="32">
        <v>100</v>
      </c>
      <c r="D20" s="32">
        <f>B20+C20</f>
        <v>41446</v>
      </c>
      <c r="E20" s="32"/>
      <c r="F20" s="32">
        <v>45994</v>
      </c>
      <c r="G20" s="32"/>
      <c r="H20" s="157">
        <f t="shared" si="0"/>
        <v>45994</v>
      </c>
      <c r="I20" s="157">
        <f t="shared" si="1"/>
        <v>87340</v>
      </c>
      <c r="J20" s="157">
        <f t="shared" si="2"/>
        <v>100</v>
      </c>
      <c r="K20" s="157">
        <f t="shared" si="3"/>
        <v>87440</v>
      </c>
      <c r="L20" s="70"/>
    </row>
    <row r="21" spans="1:12" ht="17.25" customHeight="1">
      <c r="A21" s="150" t="s">
        <v>148</v>
      </c>
      <c r="B21" s="32"/>
      <c r="C21" s="32"/>
      <c r="D21" s="32"/>
      <c r="E21" s="32"/>
      <c r="F21" s="32"/>
      <c r="G21" s="32"/>
      <c r="H21" s="157">
        <f t="shared" si="0"/>
        <v>0</v>
      </c>
      <c r="I21" s="157">
        <f t="shared" si="1"/>
        <v>0</v>
      </c>
      <c r="J21" s="157">
        <f t="shared" si="2"/>
        <v>0</v>
      </c>
      <c r="K21" s="157">
        <f t="shared" si="3"/>
        <v>0</v>
      </c>
      <c r="L21" s="70"/>
    </row>
    <row r="22" spans="1:12" ht="17.25" customHeight="1">
      <c r="A22" s="150" t="s">
        <v>149</v>
      </c>
      <c r="B22" s="32">
        <v>11</v>
      </c>
      <c r="C22" s="32"/>
      <c r="D22" s="32"/>
      <c r="E22" s="32"/>
      <c r="F22" s="123"/>
      <c r="G22" s="123"/>
      <c r="H22" s="157">
        <f t="shared" si="0"/>
        <v>0</v>
      </c>
      <c r="I22" s="157">
        <f t="shared" si="1"/>
        <v>11</v>
      </c>
      <c r="J22" s="157">
        <f t="shared" si="2"/>
        <v>0</v>
      </c>
      <c r="K22" s="157">
        <f t="shared" si="3"/>
        <v>11</v>
      </c>
      <c r="L22" s="70"/>
    </row>
    <row r="23" spans="1:12" ht="17.25" customHeight="1">
      <c r="A23" s="150" t="s">
        <v>408</v>
      </c>
      <c r="B23" s="32">
        <v>11</v>
      </c>
      <c r="C23" s="32"/>
      <c r="D23" s="32"/>
      <c r="E23" s="32"/>
      <c r="F23" s="123"/>
      <c r="G23" s="123"/>
      <c r="H23" s="157">
        <f t="shared" si="0"/>
        <v>0</v>
      </c>
      <c r="I23" s="157">
        <f t="shared" si="1"/>
        <v>11</v>
      </c>
      <c r="J23" s="157">
        <f t="shared" si="2"/>
        <v>0</v>
      </c>
      <c r="K23" s="157">
        <f t="shared" si="3"/>
        <v>11</v>
      </c>
      <c r="L23" s="70"/>
    </row>
    <row r="24" spans="1:12" ht="17.25" customHeight="1">
      <c r="A24" s="150" t="s">
        <v>150</v>
      </c>
      <c r="B24" s="32">
        <v>20</v>
      </c>
      <c r="C24" s="32"/>
      <c r="D24" s="32"/>
      <c r="E24" s="32"/>
      <c r="F24" s="32">
        <v>285</v>
      </c>
      <c r="G24" s="32"/>
      <c r="H24" s="157">
        <f t="shared" si="0"/>
        <v>285</v>
      </c>
      <c r="I24" s="157">
        <f t="shared" si="1"/>
        <v>305</v>
      </c>
      <c r="J24" s="157">
        <f t="shared" si="2"/>
        <v>0</v>
      </c>
      <c r="K24" s="157">
        <f t="shared" si="3"/>
        <v>305</v>
      </c>
      <c r="L24" s="70"/>
    </row>
    <row r="25" spans="1:12" s="52" customFormat="1" ht="17.25" customHeight="1">
      <c r="A25" s="150" t="s">
        <v>151</v>
      </c>
      <c r="B25" s="32"/>
      <c r="C25" s="32"/>
      <c r="D25" s="32"/>
      <c r="E25" s="32"/>
      <c r="F25" s="32"/>
      <c r="G25" s="32"/>
      <c r="H25" s="157">
        <f t="shared" si="0"/>
        <v>0</v>
      </c>
      <c r="I25" s="157">
        <f t="shared" si="1"/>
        <v>0</v>
      </c>
      <c r="J25" s="157">
        <f t="shared" si="2"/>
        <v>0</v>
      </c>
      <c r="K25" s="157">
        <f t="shared" si="3"/>
        <v>0</v>
      </c>
      <c r="L25" s="70"/>
    </row>
    <row r="26" spans="1:12" s="52" customFormat="1" ht="17.25" customHeight="1">
      <c r="A26" s="150" t="s">
        <v>254</v>
      </c>
      <c r="B26" s="32"/>
      <c r="C26" s="32"/>
      <c r="D26" s="32"/>
      <c r="E26" s="32"/>
      <c r="F26" s="32">
        <v>525924</v>
      </c>
      <c r="G26" s="32"/>
      <c r="H26" s="157">
        <f t="shared" si="0"/>
        <v>525924</v>
      </c>
      <c r="I26" s="157">
        <f t="shared" si="1"/>
        <v>525924</v>
      </c>
      <c r="J26" s="157">
        <f t="shared" si="2"/>
        <v>0</v>
      </c>
      <c r="K26" s="157">
        <f t="shared" si="3"/>
        <v>525924</v>
      </c>
      <c r="L26" s="70"/>
    </row>
    <row r="27" spans="1:12" ht="17.25" customHeight="1">
      <c r="A27" s="150" t="s">
        <v>255</v>
      </c>
      <c r="B27" s="32"/>
      <c r="C27" s="32"/>
      <c r="D27" s="32"/>
      <c r="E27" s="32"/>
      <c r="F27" s="32">
        <v>28155</v>
      </c>
      <c r="G27" s="32"/>
      <c r="H27" s="157">
        <f t="shared" si="0"/>
        <v>28155</v>
      </c>
      <c r="I27" s="157">
        <f t="shared" si="1"/>
        <v>28155</v>
      </c>
      <c r="J27" s="157">
        <f t="shared" si="2"/>
        <v>0</v>
      </c>
      <c r="K27" s="157">
        <f t="shared" si="3"/>
        <v>28155</v>
      </c>
      <c r="L27" s="70"/>
    </row>
    <row r="28" spans="1:12" ht="17.25" customHeight="1">
      <c r="A28" s="150" t="s">
        <v>641</v>
      </c>
      <c r="B28" s="32"/>
      <c r="C28" s="32"/>
      <c r="D28" s="32"/>
      <c r="E28" s="32"/>
      <c r="F28" s="32"/>
      <c r="G28" s="32">
        <v>32000</v>
      </c>
      <c r="H28" s="157">
        <f t="shared" si="0"/>
        <v>32000</v>
      </c>
      <c r="I28" s="157">
        <f t="shared" si="1"/>
        <v>0</v>
      </c>
      <c r="J28" s="157">
        <f t="shared" si="2"/>
        <v>32000</v>
      </c>
      <c r="K28" s="157">
        <f t="shared" si="3"/>
        <v>32000</v>
      </c>
      <c r="L28" s="70"/>
    </row>
    <row r="29" spans="1:12" ht="17.25" customHeight="1">
      <c r="A29" s="150" t="s">
        <v>272</v>
      </c>
      <c r="B29" s="32"/>
      <c r="C29" s="32"/>
      <c r="D29" s="32"/>
      <c r="E29" s="32"/>
      <c r="F29" s="32">
        <v>21160</v>
      </c>
      <c r="G29" s="32">
        <v>18899</v>
      </c>
      <c r="H29" s="157">
        <f t="shared" si="0"/>
        <v>40059</v>
      </c>
      <c r="I29" s="157">
        <f t="shared" si="1"/>
        <v>21160</v>
      </c>
      <c r="J29" s="157">
        <f t="shared" si="2"/>
        <v>18899</v>
      </c>
      <c r="K29" s="157">
        <f t="shared" si="3"/>
        <v>40059</v>
      </c>
      <c r="L29" s="70"/>
    </row>
    <row r="30" spans="1:12" ht="17.25" customHeight="1">
      <c r="A30" s="150" t="s">
        <v>256</v>
      </c>
      <c r="B30" s="32"/>
      <c r="C30" s="32"/>
      <c r="D30" s="32"/>
      <c r="E30" s="32"/>
      <c r="F30" s="32">
        <v>67543</v>
      </c>
      <c r="G30" s="32">
        <v>-18780</v>
      </c>
      <c r="H30" s="157">
        <f t="shared" si="0"/>
        <v>48763</v>
      </c>
      <c r="I30" s="157">
        <f t="shared" si="1"/>
        <v>67543</v>
      </c>
      <c r="J30" s="157">
        <f t="shared" si="2"/>
        <v>-18780</v>
      </c>
      <c r="K30" s="157">
        <f t="shared" si="3"/>
        <v>48763</v>
      </c>
      <c r="L30" s="70"/>
    </row>
    <row r="31" spans="1:12" ht="17.25" customHeight="1">
      <c r="A31" s="150" t="s">
        <v>257</v>
      </c>
      <c r="B31" s="32"/>
      <c r="C31" s="32"/>
      <c r="D31" s="32"/>
      <c r="E31" s="32">
        <v>753000</v>
      </c>
      <c r="F31" s="32"/>
      <c r="G31" s="32"/>
      <c r="H31" s="157">
        <f t="shared" si="0"/>
        <v>0</v>
      </c>
      <c r="I31" s="157">
        <f t="shared" si="1"/>
        <v>753000</v>
      </c>
      <c r="J31" s="157">
        <f t="shared" si="2"/>
        <v>0</v>
      </c>
      <c r="K31" s="157">
        <f t="shared" si="3"/>
        <v>753000</v>
      </c>
      <c r="L31" s="70"/>
    </row>
    <row r="32" spans="1:12" ht="17.25" customHeight="1">
      <c r="A32" s="150" t="s">
        <v>258</v>
      </c>
      <c r="B32" s="32"/>
      <c r="C32" s="32"/>
      <c r="D32" s="32"/>
      <c r="E32" s="32"/>
      <c r="F32" s="32"/>
      <c r="G32" s="32"/>
      <c r="H32" s="157">
        <f t="shared" si="0"/>
        <v>0</v>
      </c>
      <c r="I32" s="157">
        <f t="shared" si="1"/>
        <v>0</v>
      </c>
      <c r="J32" s="157">
        <f t="shared" si="2"/>
        <v>0</v>
      </c>
      <c r="K32" s="157">
        <f t="shared" si="3"/>
        <v>0</v>
      </c>
      <c r="L32" s="70"/>
    </row>
    <row r="33" spans="1:12" ht="17.25" customHeight="1">
      <c r="A33" s="150" t="s">
        <v>259</v>
      </c>
      <c r="B33" s="32"/>
      <c r="C33" s="32"/>
      <c r="D33" s="32"/>
      <c r="E33" s="32">
        <v>69488</v>
      </c>
      <c r="F33" s="32"/>
      <c r="G33" s="32"/>
      <c r="H33" s="157">
        <f t="shared" si="0"/>
        <v>0</v>
      </c>
      <c r="I33" s="157">
        <f t="shared" si="1"/>
        <v>69488</v>
      </c>
      <c r="J33" s="157">
        <f t="shared" si="2"/>
        <v>0</v>
      </c>
      <c r="K33" s="157">
        <f t="shared" si="3"/>
        <v>69488</v>
      </c>
      <c r="L33" s="70"/>
    </row>
    <row r="34" spans="1:12" ht="17.25" customHeight="1">
      <c r="A34" s="150" t="s">
        <v>260</v>
      </c>
      <c r="B34" s="32"/>
      <c r="C34" s="32"/>
      <c r="D34" s="32"/>
      <c r="E34" s="32">
        <v>40000</v>
      </c>
      <c r="F34" s="32"/>
      <c r="G34" s="32"/>
      <c r="H34" s="157">
        <f t="shared" si="0"/>
        <v>0</v>
      </c>
      <c r="I34" s="157">
        <f t="shared" si="1"/>
        <v>40000</v>
      </c>
      <c r="J34" s="157">
        <f t="shared" si="2"/>
        <v>0</v>
      </c>
      <c r="K34" s="157">
        <f t="shared" si="3"/>
        <v>40000</v>
      </c>
      <c r="L34" s="70"/>
    </row>
    <row r="35" spans="1:12" s="52" customFormat="1" ht="17.25" customHeight="1">
      <c r="A35" s="150" t="s">
        <v>261</v>
      </c>
      <c r="B35" s="32"/>
      <c r="C35" s="32"/>
      <c r="D35" s="32"/>
      <c r="E35" s="32">
        <v>1170</v>
      </c>
      <c r="F35" s="32"/>
      <c r="G35" s="32"/>
      <c r="H35" s="157">
        <f t="shared" si="0"/>
        <v>0</v>
      </c>
      <c r="I35" s="157">
        <f t="shared" si="1"/>
        <v>1170</v>
      </c>
      <c r="J35" s="157">
        <f t="shared" si="2"/>
        <v>0</v>
      </c>
      <c r="K35" s="157">
        <f t="shared" si="3"/>
        <v>1170</v>
      </c>
      <c r="L35" s="70"/>
    </row>
    <row r="36" spans="1:12" ht="17.25" customHeight="1">
      <c r="A36" s="150" t="s">
        <v>552</v>
      </c>
      <c r="B36" s="32">
        <v>800</v>
      </c>
      <c r="C36" s="32"/>
      <c r="D36" s="32"/>
      <c r="E36" s="32"/>
      <c r="F36" s="32"/>
      <c r="G36" s="32">
        <v>4601</v>
      </c>
      <c r="H36" s="157">
        <f t="shared" si="0"/>
        <v>4601</v>
      </c>
      <c r="I36" s="157">
        <f t="shared" si="1"/>
        <v>800</v>
      </c>
      <c r="J36" s="157">
        <f t="shared" si="2"/>
        <v>4601</v>
      </c>
      <c r="K36" s="157">
        <f t="shared" si="3"/>
        <v>5401</v>
      </c>
      <c r="L36" s="70"/>
    </row>
    <row r="37" spans="1:12" ht="17.25" customHeight="1">
      <c r="A37" s="180" t="s">
        <v>553</v>
      </c>
      <c r="B37" s="157"/>
      <c r="C37" s="157"/>
      <c r="D37" s="157"/>
      <c r="E37" s="157"/>
      <c r="F37" s="158">
        <v>741</v>
      </c>
      <c r="G37" s="158"/>
      <c r="H37" s="157">
        <f t="shared" si="0"/>
        <v>741</v>
      </c>
      <c r="I37" s="157">
        <f t="shared" si="1"/>
        <v>741</v>
      </c>
      <c r="J37" s="157">
        <f t="shared" si="2"/>
        <v>0</v>
      </c>
      <c r="K37" s="157">
        <f t="shared" si="3"/>
        <v>741</v>
      </c>
      <c r="L37" s="70"/>
    </row>
    <row r="38" spans="1:12" ht="17.25" customHeight="1">
      <c r="A38" s="180" t="s">
        <v>554</v>
      </c>
      <c r="B38" s="157"/>
      <c r="C38" s="157"/>
      <c r="D38" s="157"/>
      <c r="E38" s="157"/>
      <c r="F38" s="158"/>
      <c r="G38" s="158"/>
      <c r="H38" s="157">
        <f t="shared" si="0"/>
        <v>0</v>
      </c>
      <c r="I38" s="157">
        <f t="shared" si="1"/>
        <v>0</v>
      </c>
      <c r="J38" s="157">
        <f t="shared" si="2"/>
        <v>0</v>
      </c>
      <c r="K38" s="157">
        <f t="shared" si="3"/>
        <v>0</v>
      </c>
      <c r="L38" s="70"/>
    </row>
    <row r="39" spans="1:12" ht="17.25" customHeight="1">
      <c r="A39" s="180" t="s">
        <v>555</v>
      </c>
      <c r="B39" s="157"/>
      <c r="C39" s="157"/>
      <c r="D39" s="157"/>
      <c r="E39" s="157"/>
      <c r="F39" s="157"/>
      <c r="G39" s="157"/>
      <c r="H39" s="157">
        <f t="shared" si="0"/>
        <v>0</v>
      </c>
      <c r="I39" s="157">
        <f t="shared" si="1"/>
        <v>0</v>
      </c>
      <c r="J39" s="157">
        <f t="shared" si="2"/>
        <v>0</v>
      </c>
      <c r="K39" s="157">
        <f t="shared" si="3"/>
        <v>0</v>
      </c>
      <c r="L39" s="70"/>
    </row>
    <row r="40" spans="1:12" ht="17.25" customHeight="1">
      <c r="A40" s="180" t="s">
        <v>556</v>
      </c>
      <c r="B40" s="157"/>
      <c r="C40" s="157"/>
      <c r="D40" s="157"/>
      <c r="E40" s="157"/>
      <c r="F40" s="157">
        <v>4228</v>
      </c>
      <c r="G40" s="157"/>
      <c r="H40" s="157">
        <f t="shared" si="0"/>
        <v>4228</v>
      </c>
      <c r="I40" s="157">
        <f t="shared" si="1"/>
        <v>4228</v>
      </c>
      <c r="J40" s="157">
        <f t="shared" si="2"/>
        <v>0</v>
      </c>
      <c r="K40" s="157">
        <f t="shared" si="3"/>
        <v>4228</v>
      </c>
      <c r="L40" s="70"/>
    </row>
    <row r="41" spans="1:12" ht="17.25" customHeight="1">
      <c r="A41" s="180" t="s">
        <v>642</v>
      </c>
      <c r="B41" s="157"/>
      <c r="C41" s="157"/>
      <c r="D41" s="157"/>
      <c r="E41" s="157"/>
      <c r="F41" s="157"/>
      <c r="G41" s="157">
        <v>456</v>
      </c>
      <c r="H41" s="157">
        <f t="shared" si="0"/>
        <v>456</v>
      </c>
      <c r="I41" s="157">
        <f t="shared" si="1"/>
        <v>0</v>
      </c>
      <c r="J41" s="157">
        <f t="shared" si="2"/>
        <v>456</v>
      </c>
      <c r="K41" s="157">
        <f t="shared" si="3"/>
        <v>456</v>
      </c>
      <c r="L41" s="70"/>
    </row>
    <row r="42" spans="1:12" ht="17.25" customHeight="1">
      <c r="A42" s="180" t="s">
        <v>557</v>
      </c>
      <c r="B42" s="157"/>
      <c r="C42" s="157"/>
      <c r="D42" s="157"/>
      <c r="E42" s="157"/>
      <c r="F42" s="157">
        <v>294</v>
      </c>
      <c r="G42" s="157"/>
      <c r="H42" s="157">
        <f t="shared" si="0"/>
        <v>294</v>
      </c>
      <c r="I42" s="157">
        <f t="shared" si="1"/>
        <v>294</v>
      </c>
      <c r="J42" s="157">
        <f t="shared" si="2"/>
        <v>0</v>
      </c>
      <c r="K42" s="157">
        <f t="shared" si="3"/>
        <v>294</v>
      </c>
      <c r="L42" s="70"/>
    </row>
    <row r="43" spans="1:12" ht="17.25" customHeight="1">
      <c r="A43" s="180" t="s">
        <v>558</v>
      </c>
      <c r="B43" s="157"/>
      <c r="C43" s="157"/>
      <c r="D43" s="157"/>
      <c r="E43" s="157"/>
      <c r="F43" s="157"/>
      <c r="G43" s="157"/>
      <c r="H43" s="157">
        <f t="shared" si="0"/>
        <v>0</v>
      </c>
      <c r="I43" s="157">
        <f t="shared" si="1"/>
        <v>0</v>
      </c>
      <c r="J43" s="157">
        <f t="shared" si="2"/>
        <v>0</v>
      </c>
      <c r="K43" s="157">
        <f t="shared" si="3"/>
        <v>0</v>
      </c>
      <c r="L43" s="70"/>
    </row>
    <row r="44" spans="1:12" ht="17.25" customHeight="1">
      <c r="A44" s="180" t="s">
        <v>559</v>
      </c>
      <c r="B44" s="157"/>
      <c r="C44" s="157"/>
      <c r="D44" s="157"/>
      <c r="E44" s="157"/>
      <c r="F44" s="157"/>
      <c r="G44" s="157"/>
      <c r="H44" s="157">
        <f t="shared" si="0"/>
        <v>0</v>
      </c>
      <c r="I44" s="157">
        <f t="shared" si="1"/>
        <v>0</v>
      </c>
      <c r="J44" s="157">
        <f t="shared" si="2"/>
        <v>0</v>
      </c>
      <c r="K44" s="157">
        <f t="shared" si="3"/>
        <v>0</v>
      </c>
      <c r="L44" s="70"/>
    </row>
    <row r="45" spans="1:12" ht="17.25" customHeight="1">
      <c r="A45" s="180" t="s">
        <v>560</v>
      </c>
      <c r="B45" s="157"/>
      <c r="C45" s="157"/>
      <c r="D45" s="157"/>
      <c r="E45" s="157"/>
      <c r="F45" s="157"/>
      <c r="G45" s="157"/>
      <c r="H45" s="157">
        <f t="shared" si="0"/>
        <v>0</v>
      </c>
      <c r="I45" s="157">
        <f t="shared" si="1"/>
        <v>0</v>
      </c>
      <c r="J45" s="157">
        <f t="shared" si="2"/>
        <v>0</v>
      </c>
      <c r="K45" s="157">
        <f t="shared" si="3"/>
        <v>0</v>
      </c>
      <c r="L45" s="70"/>
    </row>
    <row r="46" spans="1:12" ht="17.25" customHeight="1">
      <c r="A46" s="180" t="s">
        <v>561</v>
      </c>
      <c r="B46" s="157"/>
      <c r="C46" s="157"/>
      <c r="D46" s="157"/>
      <c r="E46" s="157"/>
      <c r="F46" s="157"/>
      <c r="G46" s="157"/>
      <c r="H46" s="157">
        <f t="shared" si="0"/>
        <v>0</v>
      </c>
      <c r="I46" s="157">
        <f t="shared" si="1"/>
        <v>0</v>
      </c>
      <c r="J46" s="157">
        <f t="shared" si="2"/>
        <v>0</v>
      </c>
      <c r="K46" s="157">
        <f t="shared" si="3"/>
        <v>0</v>
      </c>
      <c r="L46" s="70"/>
    </row>
    <row r="47" spans="1:12" ht="17.25" customHeight="1">
      <c r="A47" s="180" t="s">
        <v>562</v>
      </c>
      <c r="B47" s="157"/>
      <c r="C47" s="157"/>
      <c r="D47" s="157"/>
      <c r="E47" s="157"/>
      <c r="F47" s="157"/>
      <c r="G47" s="157"/>
      <c r="H47" s="157">
        <f t="shared" si="0"/>
        <v>0</v>
      </c>
      <c r="I47" s="157">
        <f t="shared" si="1"/>
        <v>0</v>
      </c>
      <c r="J47" s="157">
        <f t="shared" si="2"/>
        <v>0</v>
      </c>
      <c r="K47" s="157">
        <f t="shared" si="3"/>
        <v>0</v>
      </c>
      <c r="L47" s="70"/>
    </row>
    <row r="48" spans="1:12" ht="17.25" customHeight="1">
      <c r="A48" s="182" t="s">
        <v>563</v>
      </c>
      <c r="B48" s="159">
        <f>SUM(B10:B47)</f>
        <v>75237</v>
      </c>
      <c r="C48" s="159">
        <f>SUM(C10:C47)</f>
        <v>100</v>
      </c>
      <c r="D48" s="159">
        <f>B48+C48</f>
        <v>75337</v>
      </c>
      <c r="E48" s="159">
        <f>SUM(E14:E47)</f>
        <v>864258</v>
      </c>
      <c r="F48" s="159">
        <f>SUM(F13:F47)</f>
        <v>696324</v>
      </c>
      <c r="G48" s="159">
        <f>SUM(G13:G47)</f>
        <v>37257</v>
      </c>
      <c r="H48" s="159">
        <f t="shared" si="0"/>
        <v>733581</v>
      </c>
      <c r="I48" s="159">
        <f t="shared" si="1"/>
        <v>1635819</v>
      </c>
      <c r="J48" s="159">
        <f t="shared" si="2"/>
        <v>37357</v>
      </c>
      <c r="K48" s="159">
        <f t="shared" si="3"/>
        <v>1673176</v>
      </c>
      <c r="L48" s="70"/>
    </row>
  </sheetData>
  <mergeCells count="11">
    <mergeCell ref="A4:K4"/>
    <mergeCell ref="A5:K5"/>
    <mergeCell ref="A6:K7"/>
    <mergeCell ref="H1:K1"/>
    <mergeCell ref="A2:K2"/>
    <mergeCell ref="A3:K3"/>
    <mergeCell ref="A8:A9"/>
    <mergeCell ref="E8:E9"/>
    <mergeCell ref="F8:H8"/>
    <mergeCell ref="I8:K8"/>
    <mergeCell ref="B8:D8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Q21"/>
  <sheetViews>
    <sheetView workbookViewId="0" topLeftCell="A1">
      <selection activeCell="M11" sqref="M11"/>
    </sheetView>
  </sheetViews>
  <sheetFormatPr defaultColWidth="9.140625" defaultRowHeight="12.75"/>
  <cols>
    <col min="1" max="1" width="24.00390625" style="12" customWidth="1"/>
    <col min="2" max="2" width="5.7109375" style="12" customWidth="1"/>
    <col min="3" max="3" width="5.8515625" style="12" customWidth="1"/>
    <col min="4" max="4" width="6.8515625" style="12" customWidth="1"/>
    <col min="5" max="5" width="8.00390625" style="12" customWidth="1"/>
    <col min="6" max="6" width="6.421875" style="12" customWidth="1"/>
    <col min="7" max="7" width="7.8515625" style="12" customWidth="1"/>
    <col min="8" max="8" width="6.421875" style="12" customWidth="1"/>
    <col min="9" max="9" width="6.140625" style="12" customWidth="1"/>
    <col min="10" max="13" width="6.8515625" style="12" customWidth="1"/>
    <col min="14" max="14" width="7.28125" style="12" customWidth="1"/>
    <col min="15" max="15" width="8.00390625" style="12" customWidth="1"/>
    <col min="16" max="16" width="7.28125" style="12" customWidth="1"/>
    <col min="17" max="17" width="8.8515625" style="12" customWidth="1"/>
    <col min="18" max="16384" width="9.140625" style="12" customWidth="1"/>
  </cols>
  <sheetData>
    <row r="1" spans="15:17" ht="15.75" customHeight="1">
      <c r="O1" s="285" t="s">
        <v>16</v>
      </c>
      <c r="P1" s="285"/>
      <c r="Q1" s="285"/>
    </row>
    <row r="2" spans="1:17" s="10" customFormat="1" ht="15.75">
      <c r="A2" s="298" t="s">
        <v>431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17" s="10" customFormat="1" ht="15.75">
      <c r="A3" s="298" t="s">
        <v>420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s="10" customFormat="1" ht="15.75">
      <c r="A4" s="298" t="s">
        <v>578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1:17" s="10" customFormat="1" ht="15.75">
      <c r="A5" s="298" t="s">
        <v>325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1:17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3" s="1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7" s="52" customFormat="1" ht="12.75" customHeight="1">
      <c r="A10" s="289" t="s">
        <v>432</v>
      </c>
      <c r="B10" s="286" t="s">
        <v>197</v>
      </c>
      <c r="C10" s="287"/>
      <c r="D10" s="288"/>
      <c r="E10" s="286" t="s">
        <v>293</v>
      </c>
      <c r="F10" s="287"/>
      <c r="G10" s="288"/>
      <c r="H10" s="286" t="s">
        <v>275</v>
      </c>
      <c r="I10" s="287"/>
      <c r="J10" s="288"/>
      <c r="K10" s="286" t="s">
        <v>274</v>
      </c>
      <c r="L10" s="287"/>
      <c r="M10" s="288"/>
      <c r="N10" s="323" t="s">
        <v>273</v>
      </c>
      <c r="O10" s="275" t="s">
        <v>283</v>
      </c>
      <c r="P10" s="276"/>
      <c r="Q10" s="277"/>
    </row>
    <row r="11" spans="1:17" s="52" customFormat="1" ht="34.5" customHeight="1">
      <c r="A11" s="274"/>
      <c r="B11" s="87" t="s">
        <v>616</v>
      </c>
      <c r="C11" s="184" t="s">
        <v>269</v>
      </c>
      <c r="D11" s="87" t="s">
        <v>621</v>
      </c>
      <c r="E11" s="87" t="s">
        <v>620</v>
      </c>
      <c r="F11" s="184" t="s">
        <v>269</v>
      </c>
      <c r="G11" s="87" t="s">
        <v>618</v>
      </c>
      <c r="H11" s="87" t="s">
        <v>616</v>
      </c>
      <c r="I11" s="185" t="s">
        <v>269</v>
      </c>
      <c r="J11" s="87" t="s">
        <v>621</v>
      </c>
      <c r="K11" s="87" t="s">
        <v>616</v>
      </c>
      <c r="L11" s="185" t="s">
        <v>269</v>
      </c>
      <c r="M11" s="87" t="s">
        <v>621</v>
      </c>
      <c r="N11" s="324"/>
      <c r="O11" s="87" t="s">
        <v>619</v>
      </c>
      <c r="P11" s="184" t="s">
        <v>269</v>
      </c>
      <c r="Q11" s="87" t="s">
        <v>617</v>
      </c>
    </row>
    <row r="12" spans="2:17" s="1" customFormat="1" ht="15.7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2"/>
      <c r="O12" s="2"/>
      <c r="P12" s="2"/>
      <c r="Q12" s="2"/>
    </row>
    <row r="13" spans="1:17" s="52" customFormat="1" ht="24.75" customHeight="1">
      <c r="A13" s="186" t="s">
        <v>276</v>
      </c>
      <c r="B13" s="187">
        <v>68650</v>
      </c>
      <c r="C13" s="188">
        <v>12030</v>
      </c>
      <c r="D13" s="187">
        <f>SUM(B13:C13)</f>
        <v>80680</v>
      </c>
      <c r="E13" s="189">
        <v>1263448</v>
      </c>
      <c r="F13" s="188">
        <v>119068</v>
      </c>
      <c r="G13" s="187">
        <f>SUM(E13:F13)</f>
        <v>1382516</v>
      </c>
      <c r="H13" s="189">
        <v>457</v>
      </c>
      <c r="I13" s="188">
        <v>1717</v>
      </c>
      <c r="J13" s="187">
        <f>H13+I13</f>
        <v>2174</v>
      </c>
      <c r="K13" s="189">
        <v>2950</v>
      </c>
      <c r="L13" s="188">
        <v>-2250</v>
      </c>
      <c r="M13" s="187">
        <f aca="true" t="shared" si="0" ref="M13:M19">SUM(K13:L13)</f>
        <v>700</v>
      </c>
      <c r="N13" s="189">
        <v>10600</v>
      </c>
      <c r="O13" s="189">
        <v>1346105</v>
      </c>
      <c r="P13" s="189">
        <f>SUM(C13+F13+I13+L13)</f>
        <v>130565</v>
      </c>
      <c r="Q13" s="189">
        <f>SUM(O13:P13)</f>
        <v>1476670</v>
      </c>
    </row>
    <row r="14" spans="1:17" ht="24.75" customHeight="1">
      <c r="A14" s="18" t="s">
        <v>277</v>
      </c>
      <c r="B14" s="190">
        <v>0</v>
      </c>
      <c r="C14" s="190"/>
      <c r="D14" s="187">
        <f aca="true" t="shared" si="1" ref="D14:D19">SUM(B14:C14)</f>
        <v>0</v>
      </c>
      <c r="E14" s="190">
        <v>0</v>
      </c>
      <c r="F14" s="187"/>
      <c r="G14" s="187">
        <f aca="true" t="shared" si="2" ref="G14:G19">SUM(E14:F14)</f>
        <v>0</v>
      </c>
      <c r="H14" s="190">
        <v>0</v>
      </c>
      <c r="I14" s="187"/>
      <c r="J14" s="187">
        <f aca="true" t="shared" si="3" ref="J14:J21">H14+I14</f>
        <v>0</v>
      </c>
      <c r="K14" s="190">
        <v>0</v>
      </c>
      <c r="L14" s="187"/>
      <c r="M14" s="187">
        <f t="shared" si="0"/>
        <v>0</v>
      </c>
      <c r="N14" s="190">
        <v>0</v>
      </c>
      <c r="O14" s="189">
        <f aca="true" t="shared" si="4" ref="O14:O19">SUM(B14+E14+H14+K14+N14)</f>
        <v>0</v>
      </c>
      <c r="P14" s="189">
        <f aca="true" t="shared" si="5" ref="P14:P19">SUM(C14+F14+I14+L14)</f>
        <v>0</v>
      </c>
      <c r="Q14" s="189">
        <f aca="true" t="shared" si="6" ref="Q14:Q20">SUM(O14:P14)</f>
        <v>0</v>
      </c>
    </row>
    <row r="15" spans="1:17" s="52" customFormat="1" ht="24.75" customHeight="1">
      <c r="A15" s="18" t="s">
        <v>278</v>
      </c>
      <c r="B15" s="190">
        <v>0</v>
      </c>
      <c r="C15" s="190"/>
      <c r="D15" s="187">
        <f t="shared" si="1"/>
        <v>0</v>
      </c>
      <c r="E15" s="190">
        <v>0</v>
      </c>
      <c r="F15" s="187"/>
      <c r="G15" s="187">
        <f t="shared" si="2"/>
        <v>0</v>
      </c>
      <c r="H15" s="190">
        <v>0</v>
      </c>
      <c r="I15" s="187"/>
      <c r="J15" s="187">
        <f t="shared" si="3"/>
        <v>0</v>
      </c>
      <c r="K15" s="190">
        <v>0</v>
      </c>
      <c r="L15" s="187"/>
      <c r="M15" s="187">
        <f t="shared" si="0"/>
        <v>0</v>
      </c>
      <c r="N15" s="190">
        <v>0</v>
      </c>
      <c r="O15" s="189">
        <f t="shared" si="4"/>
        <v>0</v>
      </c>
      <c r="P15" s="189">
        <f t="shared" si="5"/>
        <v>0</v>
      </c>
      <c r="Q15" s="189">
        <f t="shared" si="6"/>
        <v>0</v>
      </c>
    </row>
    <row r="16" spans="1:17" ht="24.75" customHeight="1">
      <c r="A16" s="18" t="s">
        <v>583</v>
      </c>
      <c r="B16" s="190">
        <v>0</v>
      </c>
      <c r="C16" s="190"/>
      <c r="D16" s="187">
        <f t="shared" si="1"/>
        <v>0</v>
      </c>
      <c r="E16" s="190">
        <v>0</v>
      </c>
      <c r="F16" s="187"/>
      <c r="G16" s="187">
        <f t="shared" si="2"/>
        <v>0</v>
      </c>
      <c r="H16" s="190">
        <v>0</v>
      </c>
      <c r="I16" s="187"/>
      <c r="J16" s="187">
        <f t="shared" si="3"/>
        <v>0</v>
      </c>
      <c r="K16" s="190">
        <v>0</v>
      </c>
      <c r="L16" s="187"/>
      <c r="M16" s="187">
        <f t="shared" si="0"/>
        <v>0</v>
      </c>
      <c r="N16" s="190">
        <v>0</v>
      </c>
      <c r="O16" s="189">
        <f t="shared" si="4"/>
        <v>0</v>
      </c>
      <c r="P16" s="189">
        <f t="shared" si="5"/>
        <v>0</v>
      </c>
      <c r="Q16" s="189">
        <f t="shared" si="6"/>
        <v>0</v>
      </c>
    </row>
    <row r="17" spans="1:17" ht="24.75" customHeight="1">
      <c r="A17" s="18" t="s">
        <v>279</v>
      </c>
      <c r="B17" s="190">
        <v>0</v>
      </c>
      <c r="C17" s="190"/>
      <c r="D17" s="187">
        <f t="shared" si="1"/>
        <v>0</v>
      </c>
      <c r="E17" s="190">
        <v>0</v>
      </c>
      <c r="F17" s="187"/>
      <c r="G17" s="187">
        <f t="shared" si="2"/>
        <v>0</v>
      </c>
      <c r="H17" s="190">
        <v>0</v>
      </c>
      <c r="I17" s="187"/>
      <c r="J17" s="187">
        <f t="shared" si="3"/>
        <v>0</v>
      </c>
      <c r="K17" s="190">
        <v>0</v>
      </c>
      <c r="L17" s="187"/>
      <c r="M17" s="187">
        <f t="shared" si="0"/>
        <v>0</v>
      </c>
      <c r="N17" s="190">
        <v>0</v>
      </c>
      <c r="O17" s="189">
        <f t="shared" si="4"/>
        <v>0</v>
      </c>
      <c r="P17" s="189">
        <f t="shared" si="5"/>
        <v>0</v>
      </c>
      <c r="Q17" s="189">
        <f t="shared" si="6"/>
        <v>0</v>
      </c>
    </row>
    <row r="18" spans="1:17" ht="24.75" customHeight="1">
      <c r="A18" s="18" t="s">
        <v>280</v>
      </c>
      <c r="B18" s="190">
        <v>0</v>
      </c>
      <c r="C18" s="190"/>
      <c r="D18" s="187">
        <f t="shared" si="1"/>
        <v>0</v>
      </c>
      <c r="E18" s="190">
        <v>0</v>
      </c>
      <c r="F18" s="187"/>
      <c r="G18" s="187">
        <f t="shared" si="2"/>
        <v>0</v>
      </c>
      <c r="H18" s="190">
        <v>0</v>
      </c>
      <c r="I18" s="187"/>
      <c r="J18" s="187">
        <f t="shared" si="3"/>
        <v>0</v>
      </c>
      <c r="K18" s="190">
        <v>0</v>
      </c>
      <c r="L18" s="187"/>
      <c r="M18" s="187">
        <f t="shared" si="0"/>
        <v>0</v>
      </c>
      <c r="N18" s="190">
        <v>0</v>
      </c>
      <c r="O18" s="189">
        <f t="shared" si="4"/>
        <v>0</v>
      </c>
      <c r="P18" s="189">
        <f t="shared" si="5"/>
        <v>0</v>
      </c>
      <c r="Q18" s="189">
        <f t="shared" si="6"/>
        <v>0</v>
      </c>
    </row>
    <row r="19" spans="1:17" ht="24.75" customHeight="1">
      <c r="A19" s="18" t="s">
        <v>281</v>
      </c>
      <c r="B19" s="190">
        <v>0</v>
      </c>
      <c r="C19" s="190"/>
      <c r="D19" s="187">
        <f t="shared" si="1"/>
        <v>0</v>
      </c>
      <c r="E19" s="190">
        <v>0</v>
      </c>
      <c r="F19" s="187"/>
      <c r="G19" s="187">
        <f t="shared" si="2"/>
        <v>0</v>
      </c>
      <c r="H19" s="190">
        <v>0</v>
      </c>
      <c r="I19" s="187"/>
      <c r="J19" s="187">
        <f t="shared" si="3"/>
        <v>0</v>
      </c>
      <c r="K19" s="190">
        <v>0</v>
      </c>
      <c r="L19" s="187"/>
      <c r="M19" s="187">
        <f t="shared" si="0"/>
        <v>0</v>
      </c>
      <c r="N19" s="190">
        <v>0</v>
      </c>
      <c r="O19" s="189">
        <f t="shared" si="4"/>
        <v>0</v>
      </c>
      <c r="P19" s="189">
        <f t="shared" si="5"/>
        <v>0</v>
      </c>
      <c r="Q19" s="189">
        <f t="shared" si="6"/>
        <v>0</v>
      </c>
    </row>
    <row r="20" spans="1:17" s="52" customFormat="1" ht="24.75" customHeight="1">
      <c r="A20" s="186" t="s">
        <v>282</v>
      </c>
      <c r="B20" s="189">
        <f>SUM(B14:B19)</f>
        <v>0</v>
      </c>
      <c r="C20" s="189">
        <f>SUM(C14:C19)</f>
        <v>0</v>
      </c>
      <c r="D20" s="187">
        <f>SUM(D14:D19)</f>
        <v>0</v>
      </c>
      <c r="E20" s="189">
        <f>SUM(E14:E19)</f>
        <v>0</v>
      </c>
      <c r="F20" s="187">
        <f>SUM(F14:F19)</f>
        <v>0</v>
      </c>
      <c r="G20" s="187">
        <f>SUM(G14+G19)</f>
        <v>0</v>
      </c>
      <c r="H20" s="189">
        <f>SUM(H14:H19)</f>
        <v>0</v>
      </c>
      <c r="I20" s="187">
        <f>SUM(I14:I19)</f>
        <v>0</v>
      </c>
      <c r="J20" s="187">
        <f t="shared" si="3"/>
        <v>0</v>
      </c>
      <c r="K20" s="189">
        <f>SUM(K14:K19)</f>
        <v>0</v>
      </c>
      <c r="L20" s="187">
        <f>SUM(L14:L19)</f>
        <v>0</v>
      </c>
      <c r="M20" s="187">
        <f>SUM(M14:M19)</f>
        <v>0</v>
      </c>
      <c r="N20" s="189">
        <v>0</v>
      </c>
      <c r="O20" s="189">
        <f>SUM(O14:O19)</f>
        <v>0</v>
      </c>
      <c r="P20" s="189">
        <f>SUM(P14:P19)</f>
        <v>0</v>
      </c>
      <c r="Q20" s="189">
        <f t="shared" si="6"/>
        <v>0</v>
      </c>
    </row>
    <row r="21" spans="1:17" s="52" customFormat="1" ht="24.75" customHeight="1">
      <c r="A21" s="186" t="s">
        <v>430</v>
      </c>
      <c r="B21" s="189">
        <f>B13+B20</f>
        <v>68650</v>
      </c>
      <c r="C21" s="189">
        <f>C13+C20</f>
        <v>12030</v>
      </c>
      <c r="D21" s="189">
        <f>D13+D20</f>
        <v>80680</v>
      </c>
      <c r="E21" s="189">
        <f>E13+E20</f>
        <v>1263448</v>
      </c>
      <c r="F21" s="189">
        <f>SUM(F13+F20)</f>
        <v>119068</v>
      </c>
      <c r="G21" s="187">
        <f>SUM(E21:F21)</f>
        <v>1382516</v>
      </c>
      <c r="H21" s="189">
        <f>H13+H20</f>
        <v>457</v>
      </c>
      <c r="I21" s="187">
        <f>SUM(I20+I13)</f>
        <v>1717</v>
      </c>
      <c r="J21" s="187">
        <f t="shared" si="3"/>
        <v>2174</v>
      </c>
      <c r="K21" s="189">
        <f>K13+K20</f>
        <v>2950</v>
      </c>
      <c r="L21" s="187">
        <f>SUM(L13+L20)</f>
        <v>-2250</v>
      </c>
      <c r="M21" s="187">
        <f>SUM(M13+M20)</f>
        <v>700</v>
      </c>
      <c r="N21" s="189">
        <f>N13+N20</f>
        <v>10600</v>
      </c>
      <c r="O21" s="189">
        <f>SUM(O13+O20)</f>
        <v>1346105</v>
      </c>
      <c r="P21" s="189">
        <f>SUM(P13+P20)</f>
        <v>130565</v>
      </c>
      <c r="Q21" s="189">
        <f>SUM(O13:P20)</f>
        <v>1476670</v>
      </c>
    </row>
  </sheetData>
  <mergeCells count="12">
    <mergeCell ref="A3:Q3"/>
    <mergeCell ref="N10:N11"/>
    <mergeCell ref="O1:Q1"/>
    <mergeCell ref="E10:G10"/>
    <mergeCell ref="H10:J10"/>
    <mergeCell ref="A4:Q4"/>
    <mergeCell ref="A5:Q5"/>
    <mergeCell ref="A10:A11"/>
    <mergeCell ref="B10:D10"/>
    <mergeCell ref="K10:M10"/>
    <mergeCell ref="O10:Q10"/>
    <mergeCell ref="A2:Q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L104"/>
  <sheetViews>
    <sheetView workbookViewId="0" topLeftCell="A25">
      <selection activeCell="J45" sqref="J45"/>
    </sheetView>
  </sheetViews>
  <sheetFormatPr defaultColWidth="9.140625" defaultRowHeight="13.5" customHeight="1"/>
  <cols>
    <col min="1" max="1" width="3.421875" style="62" customWidth="1"/>
    <col min="2" max="2" width="55.421875" style="62" customWidth="1"/>
    <col min="3" max="3" width="10.7109375" style="62" customWidth="1"/>
    <col min="4" max="4" width="11.28125" style="62" customWidth="1"/>
    <col min="5" max="5" width="12.421875" style="62" customWidth="1"/>
    <col min="6" max="6" width="9.7109375" style="62" customWidth="1"/>
    <col min="7" max="7" width="9.57421875" style="62" customWidth="1"/>
    <col min="8" max="8" width="12.57421875" style="62" customWidth="1"/>
    <col min="9" max="9" width="11.00390625" style="62" customWidth="1"/>
    <col min="10" max="10" width="13.7109375" style="62" customWidth="1"/>
    <col min="11" max="11" width="8.8515625" style="62" customWidth="1"/>
    <col min="12" max="16384" width="9.140625" style="62" customWidth="1"/>
  </cols>
  <sheetData>
    <row r="1" spans="1:12" ht="12.75" customHeight="1">
      <c r="A1" s="325" t="s">
        <v>349</v>
      </c>
      <c r="B1" s="325"/>
      <c r="C1" s="325"/>
      <c r="D1" s="325"/>
      <c r="E1" s="325"/>
      <c r="F1" s="325"/>
      <c r="G1" s="325"/>
      <c r="H1" s="325"/>
      <c r="I1" s="325"/>
      <c r="J1" s="325"/>
      <c r="K1" s="194"/>
      <c r="L1" s="194"/>
    </row>
    <row r="2" spans="1:12" ht="13.5" customHeight="1">
      <c r="A2" s="331" t="s">
        <v>431</v>
      </c>
      <c r="B2" s="331"/>
      <c r="C2" s="331"/>
      <c r="D2" s="331"/>
      <c r="E2" s="331"/>
      <c r="F2" s="331"/>
      <c r="G2" s="331"/>
      <c r="H2" s="331"/>
      <c r="I2" s="331"/>
      <c r="J2" s="331"/>
      <c r="K2" s="192"/>
      <c r="L2" s="192"/>
    </row>
    <row r="3" spans="1:12" ht="13.5" customHeight="1">
      <c r="A3" s="331" t="s">
        <v>420</v>
      </c>
      <c r="B3" s="331"/>
      <c r="C3" s="331"/>
      <c r="D3" s="331"/>
      <c r="E3" s="331"/>
      <c r="F3" s="331"/>
      <c r="G3" s="331"/>
      <c r="H3" s="331"/>
      <c r="I3" s="331"/>
      <c r="J3" s="331"/>
      <c r="K3" s="192"/>
      <c r="L3" s="192"/>
    </row>
    <row r="4" spans="1:12" ht="13.5" customHeight="1">
      <c r="A4" s="331" t="s">
        <v>196</v>
      </c>
      <c r="B4" s="331"/>
      <c r="C4" s="331"/>
      <c r="D4" s="331"/>
      <c r="E4" s="331"/>
      <c r="F4" s="331"/>
      <c r="G4" s="331"/>
      <c r="H4" s="331"/>
      <c r="I4" s="331"/>
      <c r="J4" s="331"/>
      <c r="K4" s="192"/>
      <c r="L4" s="192"/>
    </row>
    <row r="5" spans="1:12" ht="13.5" customHeight="1">
      <c r="A5" s="332" t="s">
        <v>325</v>
      </c>
      <c r="B5" s="332"/>
      <c r="C5" s="332"/>
      <c r="D5" s="332"/>
      <c r="E5" s="332"/>
      <c r="F5" s="332"/>
      <c r="G5" s="332"/>
      <c r="H5" s="332"/>
      <c r="I5" s="332"/>
      <c r="J5" s="332"/>
      <c r="K5" s="193"/>
      <c r="L5" s="193"/>
    </row>
    <row r="6" spans="1:2" ht="15" customHeight="1">
      <c r="A6" s="333"/>
      <c r="B6" s="333"/>
    </row>
    <row r="7" spans="1:10" ht="24.75" customHeight="1">
      <c r="A7" s="327" t="s">
        <v>414</v>
      </c>
      <c r="B7" s="330" t="s">
        <v>326</v>
      </c>
      <c r="C7" s="328" t="s">
        <v>581</v>
      </c>
      <c r="D7" s="328"/>
      <c r="E7" s="329"/>
      <c r="F7" s="300" t="s">
        <v>585</v>
      </c>
      <c r="G7" s="302"/>
      <c r="H7" s="328" t="s">
        <v>586</v>
      </c>
      <c r="I7" s="328"/>
      <c r="J7" s="329"/>
    </row>
    <row r="8" spans="1:10" ht="21" customHeight="1">
      <c r="A8" s="327"/>
      <c r="B8" s="330"/>
      <c r="C8" s="6" t="s">
        <v>442</v>
      </c>
      <c r="D8" s="6" t="s">
        <v>287</v>
      </c>
      <c r="E8" s="6" t="s">
        <v>447</v>
      </c>
      <c r="F8" s="6" t="s">
        <v>442</v>
      </c>
      <c r="G8" s="6" t="s">
        <v>287</v>
      </c>
      <c r="H8" s="6" t="s">
        <v>442</v>
      </c>
      <c r="I8" s="6" t="s">
        <v>287</v>
      </c>
      <c r="J8" s="6" t="s">
        <v>447</v>
      </c>
    </row>
    <row r="9" spans="1:2" ht="14.25" customHeight="1">
      <c r="A9" s="58"/>
      <c r="B9" s="191"/>
    </row>
    <row r="10" ht="13.5" customHeight="1">
      <c r="B10" s="63" t="s">
        <v>327</v>
      </c>
    </row>
    <row r="11" ht="7.5" customHeight="1">
      <c r="B11" s="63"/>
    </row>
    <row r="12" ht="12" customHeight="1">
      <c r="B12" s="63" t="s">
        <v>197</v>
      </c>
    </row>
    <row r="13" ht="13.5" customHeight="1">
      <c r="B13" s="67" t="s">
        <v>159</v>
      </c>
    </row>
    <row r="14" spans="1:10" ht="20.25" customHeight="1">
      <c r="A14" s="64" t="s">
        <v>421</v>
      </c>
      <c r="B14" s="65" t="s">
        <v>444</v>
      </c>
      <c r="C14" s="66">
        <v>17000</v>
      </c>
      <c r="D14" s="66">
        <f>C14*0.25</f>
        <v>4250</v>
      </c>
      <c r="E14" s="66">
        <f>SUM(C14:D14)</f>
        <v>21250</v>
      </c>
      <c r="F14" s="66">
        <v>-600</v>
      </c>
      <c r="G14" s="66">
        <v>-150</v>
      </c>
      <c r="H14" s="66">
        <f>SUM(C14+F14)</f>
        <v>16400</v>
      </c>
      <c r="I14" s="66">
        <f>SUM(D14+G14)</f>
        <v>4100</v>
      </c>
      <c r="J14" s="66">
        <f>SUM(H14:I14)</f>
        <v>20500</v>
      </c>
    </row>
    <row r="15" spans="1:10" ht="12.75">
      <c r="A15" s="64" t="s">
        <v>422</v>
      </c>
      <c r="B15" s="65" t="s">
        <v>158</v>
      </c>
      <c r="C15" s="66">
        <v>3440</v>
      </c>
      <c r="D15" s="66">
        <f>C15*0.25</f>
        <v>860</v>
      </c>
      <c r="E15" s="66">
        <f>SUM(C15:D15)</f>
        <v>4300</v>
      </c>
      <c r="F15" s="66">
        <v>-3440</v>
      </c>
      <c r="G15" s="66">
        <v>-860</v>
      </c>
      <c r="H15" s="66">
        <f aca="true" t="shared" si="0" ref="H15:H30">SUM(C15+F15)</f>
        <v>0</v>
      </c>
      <c r="I15" s="66">
        <f aca="true" t="shared" si="1" ref="I15:I30">SUM(D15+G15)</f>
        <v>0</v>
      </c>
      <c r="J15" s="66">
        <f aca="true" t="shared" si="2" ref="J15:J30">SUM(H15:I15)</f>
        <v>0</v>
      </c>
    </row>
    <row r="16" spans="1:10" ht="12.75">
      <c r="A16" s="64" t="s">
        <v>375</v>
      </c>
      <c r="B16" s="65" t="s">
        <v>564</v>
      </c>
      <c r="C16" s="66">
        <v>800</v>
      </c>
      <c r="D16" s="66">
        <f>C16*0.25</f>
        <v>200</v>
      </c>
      <c r="E16" s="66">
        <f aca="true" t="shared" si="3" ref="E16:E29">SUM(C16:D16)</f>
        <v>1000</v>
      </c>
      <c r="F16" s="66"/>
      <c r="G16" s="66"/>
      <c r="H16" s="66">
        <f t="shared" si="0"/>
        <v>800</v>
      </c>
      <c r="I16" s="66">
        <f t="shared" si="1"/>
        <v>200</v>
      </c>
      <c r="J16" s="66">
        <f t="shared" si="2"/>
        <v>1000</v>
      </c>
    </row>
    <row r="17" spans="1:10" ht="12.75">
      <c r="A17" s="64" t="s">
        <v>6</v>
      </c>
      <c r="B17" s="65" t="s">
        <v>76</v>
      </c>
      <c r="C17" s="66">
        <v>6800</v>
      </c>
      <c r="D17" s="66">
        <v>1700</v>
      </c>
      <c r="E17" s="66">
        <f t="shared" si="3"/>
        <v>8500</v>
      </c>
      <c r="F17" s="66"/>
      <c r="G17" s="66"/>
      <c r="H17" s="66">
        <f t="shared" si="0"/>
        <v>6800</v>
      </c>
      <c r="I17" s="66">
        <f t="shared" si="1"/>
        <v>1700</v>
      </c>
      <c r="J17" s="66">
        <f t="shared" si="2"/>
        <v>8500</v>
      </c>
    </row>
    <row r="18" spans="1:10" ht="14.25" customHeight="1">
      <c r="A18" s="64" t="s">
        <v>472</v>
      </c>
      <c r="B18" s="65" t="s">
        <v>443</v>
      </c>
      <c r="C18" s="66">
        <v>12000</v>
      </c>
      <c r="D18" s="66">
        <f>C18*0.25</f>
        <v>3000</v>
      </c>
      <c r="E18" s="66">
        <f t="shared" si="3"/>
        <v>15000</v>
      </c>
      <c r="F18" s="66">
        <v>-2176</v>
      </c>
      <c r="G18" s="66">
        <v>-544</v>
      </c>
      <c r="H18" s="66">
        <f t="shared" si="0"/>
        <v>9824</v>
      </c>
      <c r="I18" s="66">
        <f t="shared" si="1"/>
        <v>2456</v>
      </c>
      <c r="J18" s="66">
        <f t="shared" si="2"/>
        <v>12280</v>
      </c>
    </row>
    <row r="19" spans="1:10" ht="11.25" customHeight="1">
      <c r="A19" s="64" t="s">
        <v>77</v>
      </c>
      <c r="B19" s="65" t="s">
        <v>587</v>
      </c>
      <c r="C19" s="66"/>
      <c r="D19" s="66"/>
      <c r="E19" s="66"/>
      <c r="F19" s="66">
        <v>1720</v>
      </c>
      <c r="G19" s="66">
        <v>430</v>
      </c>
      <c r="H19" s="66">
        <f t="shared" si="0"/>
        <v>1720</v>
      </c>
      <c r="I19" s="66">
        <f t="shared" si="1"/>
        <v>430</v>
      </c>
      <c r="J19" s="66">
        <f t="shared" si="2"/>
        <v>2150</v>
      </c>
    </row>
    <row r="20" spans="1:10" ht="11.25" customHeight="1">
      <c r="A20" s="64"/>
      <c r="B20" s="65"/>
      <c r="C20" s="66"/>
      <c r="D20" s="66"/>
      <c r="E20" s="66"/>
      <c r="F20" s="66"/>
      <c r="G20" s="66"/>
      <c r="H20" s="66"/>
      <c r="I20" s="66"/>
      <c r="J20" s="66"/>
    </row>
    <row r="21" spans="1:10" ht="12.75">
      <c r="A21" s="64"/>
      <c r="B21" s="67" t="s">
        <v>588</v>
      </c>
      <c r="C21" s="66"/>
      <c r="D21" s="66"/>
      <c r="E21" s="66"/>
      <c r="F21" s="66"/>
      <c r="G21" s="66"/>
      <c r="H21" s="66">
        <f t="shared" si="0"/>
        <v>0</v>
      </c>
      <c r="I21" s="66">
        <f t="shared" si="1"/>
        <v>0</v>
      </c>
      <c r="J21" s="66">
        <f t="shared" si="2"/>
        <v>0</v>
      </c>
    </row>
    <row r="22" spans="1:10" ht="12.75">
      <c r="A22" s="64" t="s">
        <v>78</v>
      </c>
      <c r="B22" s="65" t="s">
        <v>24</v>
      </c>
      <c r="C22" s="66">
        <v>800</v>
      </c>
      <c r="D22" s="66">
        <f>C22*0.25</f>
        <v>200</v>
      </c>
      <c r="E22" s="66">
        <f t="shared" si="3"/>
        <v>1000</v>
      </c>
      <c r="F22" s="66"/>
      <c r="G22" s="66"/>
      <c r="H22" s="66">
        <f t="shared" si="0"/>
        <v>800</v>
      </c>
      <c r="I22" s="66">
        <f t="shared" si="1"/>
        <v>200</v>
      </c>
      <c r="J22" s="66">
        <f t="shared" si="2"/>
        <v>1000</v>
      </c>
    </row>
    <row r="23" spans="1:10" ht="12.75">
      <c r="A23" s="64" t="s">
        <v>79</v>
      </c>
      <c r="B23" s="65" t="s">
        <v>23</v>
      </c>
      <c r="C23" s="66">
        <v>2400</v>
      </c>
      <c r="D23" s="66">
        <f>C23*0.25</f>
        <v>600</v>
      </c>
      <c r="E23" s="66">
        <f t="shared" si="3"/>
        <v>3000</v>
      </c>
      <c r="F23" s="66"/>
      <c r="G23" s="66"/>
      <c r="H23" s="66">
        <f t="shared" si="0"/>
        <v>2400</v>
      </c>
      <c r="I23" s="66">
        <f t="shared" si="1"/>
        <v>600</v>
      </c>
      <c r="J23" s="66">
        <f t="shared" si="2"/>
        <v>3000</v>
      </c>
    </row>
    <row r="24" spans="1:10" ht="15" customHeight="1">
      <c r="A24" s="64" t="s">
        <v>80</v>
      </c>
      <c r="B24" s="65" t="s">
        <v>22</v>
      </c>
      <c r="C24" s="66">
        <v>9600</v>
      </c>
      <c r="D24" s="66">
        <f>C24*0.25</f>
        <v>2400</v>
      </c>
      <c r="E24" s="66">
        <f t="shared" si="3"/>
        <v>12000</v>
      </c>
      <c r="F24" s="66"/>
      <c r="G24" s="66"/>
      <c r="H24" s="66">
        <f t="shared" si="0"/>
        <v>9600</v>
      </c>
      <c r="I24" s="66">
        <f t="shared" si="1"/>
        <v>2400</v>
      </c>
      <c r="J24" s="66">
        <f t="shared" si="2"/>
        <v>12000</v>
      </c>
    </row>
    <row r="25" spans="1:10" ht="15" customHeight="1">
      <c r="A25" s="64" t="s">
        <v>473</v>
      </c>
      <c r="B25" s="65" t="s">
        <v>589</v>
      </c>
      <c r="C25" s="66"/>
      <c r="D25" s="66"/>
      <c r="E25" s="66"/>
      <c r="F25" s="66">
        <v>3200</v>
      </c>
      <c r="G25" s="66">
        <v>800</v>
      </c>
      <c r="H25" s="66">
        <f t="shared" si="0"/>
        <v>3200</v>
      </c>
      <c r="I25" s="66">
        <f t="shared" si="1"/>
        <v>800</v>
      </c>
      <c r="J25" s="66">
        <f t="shared" si="2"/>
        <v>4000</v>
      </c>
    </row>
    <row r="26" spans="1:10" ht="15" customHeight="1">
      <c r="A26" s="64" t="s">
        <v>474</v>
      </c>
      <c r="B26" s="65" t="s">
        <v>590</v>
      </c>
      <c r="C26" s="66"/>
      <c r="D26" s="66"/>
      <c r="E26" s="66"/>
      <c r="F26" s="66">
        <v>9200</v>
      </c>
      <c r="G26" s="66">
        <v>2300</v>
      </c>
      <c r="H26" s="66">
        <f t="shared" si="0"/>
        <v>9200</v>
      </c>
      <c r="I26" s="66">
        <f t="shared" si="1"/>
        <v>2300</v>
      </c>
      <c r="J26" s="66">
        <f t="shared" si="2"/>
        <v>11500</v>
      </c>
    </row>
    <row r="27" spans="1:10" ht="15" customHeight="1">
      <c r="A27" s="64" t="s">
        <v>475</v>
      </c>
      <c r="B27" s="65" t="s">
        <v>591</v>
      </c>
      <c r="C27" s="66"/>
      <c r="D27" s="66"/>
      <c r="E27" s="66"/>
      <c r="F27" s="66">
        <v>1720</v>
      </c>
      <c r="G27" s="66">
        <v>430</v>
      </c>
      <c r="H27" s="66">
        <f t="shared" si="0"/>
        <v>1720</v>
      </c>
      <c r="I27" s="66">
        <f t="shared" si="1"/>
        <v>430</v>
      </c>
      <c r="J27" s="66">
        <f t="shared" si="2"/>
        <v>2150</v>
      </c>
    </row>
    <row r="28" spans="1:10" ht="18.75" customHeight="1">
      <c r="A28" s="64" t="s">
        <v>476</v>
      </c>
      <c r="B28" s="65" t="s">
        <v>445</v>
      </c>
      <c r="C28" s="66">
        <v>960</v>
      </c>
      <c r="D28" s="66">
        <f>C28*0.25</f>
        <v>240</v>
      </c>
      <c r="E28" s="66">
        <f t="shared" si="3"/>
        <v>1200</v>
      </c>
      <c r="F28" s="66"/>
      <c r="G28" s="66"/>
      <c r="H28" s="66">
        <f t="shared" si="0"/>
        <v>960</v>
      </c>
      <c r="I28" s="66">
        <f t="shared" si="1"/>
        <v>240</v>
      </c>
      <c r="J28" s="66">
        <f t="shared" si="2"/>
        <v>1200</v>
      </c>
    </row>
    <row r="29" spans="1:10" ht="16.5" customHeight="1">
      <c r="A29" s="64" t="s">
        <v>477</v>
      </c>
      <c r="B29" s="65" t="s">
        <v>440</v>
      </c>
      <c r="C29" s="66">
        <v>1120</v>
      </c>
      <c r="D29" s="66">
        <f>C29*0.25</f>
        <v>280</v>
      </c>
      <c r="E29" s="66">
        <f t="shared" si="3"/>
        <v>1400</v>
      </c>
      <c r="F29" s="66"/>
      <c r="G29" s="66"/>
      <c r="H29" s="66">
        <f t="shared" si="0"/>
        <v>1120</v>
      </c>
      <c r="I29" s="66">
        <f t="shared" si="1"/>
        <v>280</v>
      </c>
      <c r="J29" s="66">
        <f t="shared" si="2"/>
        <v>1400</v>
      </c>
    </row>
    <row r="30" spans="1:10" ht="13.5" customHeight="1">
      <c r="A30" s="64" t="s">
        <v>478</v>
      </c>
      <c r="B30" s="63" t="s">
        <v>235</v>
      </c>
      <c r="C30" s="135">
        <f>SUM(C14:C29)</f>
        <v>54920</v>
      </c>
      <c r="D30" s="135">
        <f>SUM(D14:D29)</f>
        <v>13730</v>
      </c>
      <c r="E30" s="135">
        <f>SUM(E14:E29)</f>
        <v>68650</v>
      </c>
      <c r="F30" s="135">
        <f>SUM(F14:F29)</f>
        <v>9624</v>
      </c>
      <c r="G30" s="135">
        <f>SUM(G14:G29)</f>
        <v>2406</v>
      </c>
      <c r="H30" s="68">
        <f t="shared" si="0"/>
        <v>64544</v>
      </c>
      <c r="I30" s="68">
        <f t="shared" si="1"/>
        <v>16136</v>
      </c>
      <c r="J30" s="68">
        <f t="shared" si="2"/>
        <v>80680</v>
      </c>
    </row>
    <row r="31" spans="1:10" ht="8.25" customHeight="1">
      <c r="A31" s="64"/>
      <c r="B31" s="63"/>
      <c r="C31" s="66"/>
      <c r="D31" s="66"/>
      <c r="E31" s="66"/>
      <c r="F31" s="66"/>
      <c r="G31" s="66"/>
      <c r="H31" s="66"/>
      <c r="I31" s="66"/>
      <c r="J31" s="66"/>
    </row>
    <row r="32" spans="1:10" ht="13.5" customHeight="1">
      <c r="A32" s="64"/>
      <c r="B32" s="63" t="s">
        <v>293</v>
      </c>
      <c r="C32" s="66"/>
      <c r="D32" s="66"/>
      <c r="E32" s="66"/>
      <c r="F32" s="66"/>
      <c r="G32" s="66"/>
      <c r="H32" s="66"/>
      <c r="I32" s="66"/>
      <c r="J32" s="66"/>
    </row>
    <row r="33" spans="1:10" ht="13.5" customHeight="1">
      <c r="A33" s="64"/>
      <c r="B33" s="67" t="s">
        <v>449</v>
      </c>
      <c r="C33" s="66"/>
      <c r="D33" s="66"/>
      <c r="E33" s="66"/>
      <c r="F33" s="66"/>
      <c r="G33" s="66"/>
      <c r="H33" s="66"/>
      <c r="I33" s="66"/>
      <c r="J33" s="66"/>
    </row>
    <row r="34" spans="1:10" ht="15" customHeight="1">
      <c r="A34" s="64" t="s">
        <v>479</v>
      </c>
      <c r="B34" s="65" t="s">
        <v>435</v>
      </c>
      <c r="C34" s="66">
        <v>4000</v>
      </c>
      <c r="D34" s="66">
        <f>C34*0.25</f>
        <v>1000</v>
      </c>
      <c r="E34" s="66">
        <f>SUM(C34:D34)</f>
        <v>5000</v>
      </c>
      <c r="F34" s="66"/>
      <c r="G34" s="66"/>
      <c r="H34" s="66">
        <f>C34+F34</f>
        <v>4000</v>
      </c>
      <c r="I34" s="66">
        <f>H34*0.25</f>
        <v>1000</v>
      </c>
      <c r="J34" s="66">
        <f aca="true" t="shared" si="4" ref="J34:J40">SUM(H34:I34)</f>
        <v>5000</v>
      </c>
    </row>
    <row r="35" spans="1:10" ht="15" customHeight="1">
      <c r="A35" s="64" t="s">
        <v>480</v>
      </c>
      <c r="B35" s="65" t="s">
        <v>592</v>
      </c>
      <c r="C35" s="66"/>
      <c r="D35" s="66"/>
      <c r="E35" s="66"/>
      <c r="F35" s="66">
        <v>30</v>
      </c>
      <c r="G35" s="66">
        <v>7</v>
      </c>
      <c r="H35" s="66">
        <f>C35+F35</f>
        <v>30</v>
      </c>
      <c r="I35" s="66">
        <v>7</v>
      </c>
      <c r="J35" s="66">
        <f t="shared" si="4"/>
        <v>37</v>
      </c>
    </row>
    <row r="36" spans="1:10" ht="14.25" customHeight="1">
      <c r="A36" s="64" t="s">
        <v>481</v>
      </c>
      <c r="B36" s="65" t="s">
        <v>437</v>
      </c>
      <c r="C36" s="66">
        <v>2400</v>
      </c>
      <c r="D36" s="66">
        <f>C36*0.25</f>
        <v>600</v>
      </c>
      <c r="E36" s="66">
        <f>SUM(C36:D36)</f>
        <v>3000</v>
      </c>
      <c r="F36" s="66"/>
      <c r="G36" s="66"/>
      <c r="H36" s="66">
        <f>C36+F36</f>
        <v>2400</v>
      </c>
      <c r="I36" s="66">
        <f>H36*0.25</f>
        <v>600</v>
      </c>
      <c r="J36" s="66">
        <f t="shared" si="4"/>
        <v>3000</v>
      </c>
    </row>
    <row r="37" spans="1:10" ht="18" customHeight="1">
      <c r="A37" s="64" t="s">
        <v>180</v>
      </c>
      <c r="B37" s="65" t="s">
        <v>593</v>
      </c>
      <c r="C37" s="66"/>
      <c r="D37" s="66"/>
      <c r="E37" s="66"/>
      <c r="F37" s="66">
        <v>1360</v>
      </c>
      <c r="G37" s="66">
        <v>340</v>
      </c>
      <c r="H37" s="66">
        <f>C37+F37</f>
        <v>1360</v>
      </c>
      <c r="I37" s="66">
        <f>H37*0.25</f>
        <v>340</v>
      </c>
      <c r="J37" s="66">
        <f t="shared" si="4"/>
        <v>1700</v>
      </c>
    </row>
    <row r="38" spans="1:10" ht="12.75" customHeight="1">
      <c r="A38" s="64" t="s">
        <v>181</v>
      </c>
      <c r="B38" s="65" t="s">
        <v>436</v>
      </c>
      <c r="C38" s="66">
        <v>960</v>
      </c>
      <c r="D38" s="66">
        <f>C38*0.25</f>
        <v>240</v>
      </c>
      <c r="E38" s="66">
        <f>SUM(C38:D38)</f>
        <v>1200</v>
      </c>
      <c r="F38" s="66"/>
      <c r="G38" s="66"/>
      <c r="H38" s="66">
        <v>960</v>
      </c>
      <c r="I38" s="66">
        <f>H38*0.25</f>
        <v>240</v>
      </c>
      <c r="J38" s="66">
        <f t="shared" si="4"/>
        <v>1200</v>
      </c>
    </row>
    <row r="39" spans="1:10" ht="13.5" customHeight="1">
      <c r="A39" s="64" t="s">
        <v>182</v>
      </c>
      <c r="B39" s="65" t="s">
        <v>412</v>
      </c>
      <c r="C39" s="66">
        <v>1000</v>
      </c>
      <c r="D39" s="66">
        <f>C39*0.25</f>
        <v>250</v>
      </c>
      <c r="E39" s="66">
        <f>SUM(C39:D39)</f>
        <v>1250</v>
      </c>
      <c r="F39" s="66"/>
      <c r="G39" s="66"/>
      <c r="H39" s="66">
        <v>1000</v>
      </c>
      <c r="I39" s="66">
        <f>H39*0.25</f>
        <v>250</v>
      </c>
      <c r="J39" s="66">
        <f t="shared" si="4"/>
        <v>1250</v>
      </c>
    </row>
    <row r="40" spans="1:10" ht="14.25" customHeight="1">
      <c r="A40" s="64" t="s">
        <v>183</v>
      </c>
      <c r="B40" s="65" t="s">
        <v>21</v>
      </c>
      <c r="C40" s="66">
        <v>3200</v>
      </c>
      <c r="D40" s="66">
        <f>C40*0.25</f>
        <v>800</v>
      </c>
      <c r="E40" s="66">
        <f>SUM(C40:D40)</f>
        <v>4000</v>
      </c>
      <c r="F40" s="66"/>
      <c r="G40" s="66"/>
      <c r="H40" s="66">
        <v>3200</v>
      </c>
      <c r="I40" s="66">
        <f>H40*0.25</f>
        <v>800</v>
      </c>
      <c r="J40" s="66">
        <f t="shared" si="4"/>
        <v>4000</v>
      </c>
    </row>
    <row r="41" spans="1:10" ht="13.5" customHeight="1">
      <c r="A41" s="64" t="s">
        <v>184</v>
      </c>
      <c r="B41" s="63" t="s">
        <v>426</v>
      </c>
      <c r="C41" s="135">
        <f aca="true" t="shared" si="5" ref="C41:J41">SUM(C34:C40)</f>
        <v>11560</v>
      </c>
      <c r="D41" s="135">
        <f t="shared" si="5"/>
        <v>2890</v>
      </c>
      <c r="E41" s="135">
        <f t="shared" si="5"/>
        <v>14450</v>
      </c>
      <c r="F41" s="135">
        <f t="shared" si="5"/>
        <v>1390</v>
      </c>
      <c r="G41" s="135">
        <f t="shared" si="5"/>
        <v>347</v>
      </c>
      <c r="H41" s="135">
        <f t="shared" si="5"/>
        <v>12950</v>
      </c>
      <c r="I41" s="135">
        <f t="shared" si="5"/>
        <v>3237</v>
      </c>
      <c r="J41" s="135">
        <f t="shared" si="5"/>
        <v>16187</v>
      </c>
    </row>
    <row r="42" spans="1:10" ht="11.25" customHeight="1">
      <c r="A42" s="64"/>
      <c r="B42" s="65"/>
      <c r="C42" s="66"/>
      <c r="D42" s="66"/>
      <c r="E42" s="66"/>
      <c r="F42" s="66"/>
      <c r="G42" s="66"/>
      <c r="H42" s="66"/>
      <c r="I42" s="66"/>
      <c r="J42" s="66"/>
    </row>
    <row r="43" spans="1:10" ht="11.25" customHeight="1">
      <c r="A43" s="64"/>
      <c r="B43" s="65"/>
      <c r="C43" s="66"/>
      <c r="D43" s="66"/>
      <c r="E43" s="66"/>
      <c r="F43" s="66"/>
      <c r="G43" s="66"/>
      <c r="H43" s="66"/>
      <c r="I43" s="66"/>
      <c r="J43" s="66"/>
    </row>
    <row r="44" spans="1:10" ht="13.5" customHeight="1">
      <c r="A44" s="64"/>
      <c r="B44" s="67" t="s">
        <v>234</v>
      </c>
      <c r="C44" s="66"/>
      <c r="D44" s="66"/>
      <c r="E44" s="66"/>
      <c r="F44" s="66"/>
      <c r="G44" s="66"/>
      <c r="H44" s="66"/>
      <c r="I44" s="66"/>
      <c r="J44" s="66"/>
    </row>
    <row r="45" spans="1:10" ht="17.25" customHeight="1">
      <c r="A45" s="64" t="s">
        <v>185</v>
      </c>
      <c r="B45" s="65" t="s">
        <v>50</v>
      </c>
      <c r="C45" s="66">
        <v>793008</v>
      </c>
      <c r="D45" s="66">
        <f>C45*0.25</f>
        <v>198252</v>
      </c>
      <c r="E45" s="66">
        <f>SUM(C45:D45)</f>
        <v>991260</v>
      </c>
      <c r="F45" s="66">
        <v>29119</v>
      </c>
      <c r="G45" s="66">
        <v>7280</v>
      </c>
      <c r="H45" s="66">
        <f>SUM(C45+F45)</f>
        <v>822127</v>
      </c>
      <c r="I45" s="66">
        <f>SUM(D45+G45)</f>
        <v>205532</v>
      </c>
      <c r="J45" s="66">
        <f>SUM(H45:I45)</f>
        <v>1027659</v>
      </c>
    </row>
    <row r="46" spans="1:10" ht="15.75" customHeight="1">
      <c r="A46" s="64" t="s">
        <v>186</v>
      </c>
      <c r="B46" s="65" t="s">
        <v>438</v>
      </c>
      <c r="C46" s="66">
        <v>31112</v>
      </c>
      <c r="D46" s="66">
        <v>7778</v>
      </c>
      <c r="E46" s="66">
        <f>SUM(C46:D46)</f>
        <v>38890</v>
      </c>
      <c r="F46" s="66">
        <v>-29119</v>
      </c>
      <c r="G46" s="66">
        <v>-7280</v>
      </c>
      <c r="H46" s="66">
        <f>SUM(C46+F46)</f>
        <v>1993</v>
      </c>
      <c r="I46" s="66">
        <f aca="true" t="shared" si="6" ref="I46:I59">SUM(D46+G46)</f>
        <v>498</v>
      </c>
      <c r="J46" s="66">
        <f aca="true" t="shared" si="7" ref="J46:J59">SUM(H46:I46)</f>
        <v>2491</v>
      </c>
    </row>
    <row r="47" spans="1:10" ht="17.25" customHeight="1">
      <c r="A47" s="64" t="s">
        <v>187</v>
      </c>
      <c r="B47" s="65" t="s">
        <v>441</v>
      </c>
      <c r="C47" s="66">
        <v>49000</v>
      </c>
      <c r="D47" s="66">
        <f aca="true" t="shared" si="8" ref="D47:D56">C47*0.25</f>
        <v>12250</v>
      </c>
      <c r="E47" s="66">
        <f>SUM(C47:D47)</f>
        <v>61250</v>
      </c>
      <c r="F47" s="66"/>
      <c r="G47" s="66"/>
      <c r="H47" s="66">
        <f aca="true" t="shared" si="9" ref="H47:H59">SUM(C47+F47)</f>
        <v>49000</v>
      </c>
      <c r="I47" s="66">
        <f t="shared" si="6"/>
        <v>12250</v>
      </c>
      <c r="J47" s="66">
        <f t="shared" si="7"/>
        <v>61250</v>
      </c>
    </row>
    <row r="48" spans="1:10" ht="17.25" customHeight="1">
      <c r="A48" s="64" t="s">
        <v>188</v>
      </c>
      <c r="B48" s="65" t="s">
        <v>594</v>
      </c>
      <c r="C48" s="66"/>
      <c r="D48" s="66"/>
      <c r="E48" s="66"/>
      <c r="F48" s="66">
        <v>88000</v>
      </c>
      <c r="G48" s="66">
        <v>22000</v>
      </c>
      <c r="H48" s="66">
        <f t="shared" si="9"/>
        <v>88000</v>
      </c>
      <c r="I48" s="66">
        <f t="shared" si="6"/>
        <v>22000</v>
      </c>
      <c r="J48" s="66">
        <f t="shared" si="7"/>
        <v>110000</v>
      </c>
    </row>
    <row r="49" spans="1:10" ht="15.75" customHeight="1">
      <c r="A49" s="64" t="s">
        <v>189</v>
      </c>
      <c r="B49" s="65" t="s">
        <v>20</v>
      </c>
      <c r="C49" s="66">
        <v>16500</v>
      </c>
      <c r="D49" s="66">
        <f t="shared" si="8"/>
        <v>4125</v>
      </c>
      <c r="E49" s="66">
        <f aca="true" t="shared" si="10" ref="E49:E56">SUM(C49:D49)</f>
        <v>20625</v>
      </c>
      <c r="F49" s="66"/>
      <c r="G49" s="66"/>
      <c r="H49" s="66">
        <f t="shared" si="9"/>
        <v>16500</v>
      </c>
      <c r="I49" s="66">
        <f t="shared" si="6"/>
        <v>4125</v>
      </c>
      <c r="J49" s="66">
        <f t="shared" si="7"/>
        <v>20625</v>
      </c>
    </row>
    <row r="50" spans="1:10" ht="16.5" customHeight="1">
      <c r="A50" s="64" t="s">
        <v>190</v>
      </c>
      <c r="B50" s="65" t="s">
        <v>19</v>
      </c>
      <c r="C50" s="66">
        <v>10500</v>
      </c>
      <c r="D50" s="66">
        <f t="shared" si="8"/>
        <v>2625</v>
      </c>
      <c r="E50" s="66">
        <f t="shared" si="10"/>
        <v>13125</v>
      </c>
      <c r="F50" s="66"/>
      <c r="G50" s="66"/>
      <c r="H50" s="66">
        <f t="shared" si="9"/>
        <v>10500</v>
      </c>
      <c r="I50" s="66">
        <f t="shared" si="6"/>
        <v>2625</v>
      </c>
      <c r="J50" s="66">
        <f t="shared" si="7"/>
        <v>13125</v>
      </c>
    </row>
    <row r="51" spans="1:10" ht="18" customHeight="1">
      <c r="A51" s="64" t="s">
        <v>191</v>
      </c>
      <c r="B51" s="65" t="s">
        <v>320</v>
      </c>
      <c r="C51" s="66">
        <v>3000</v>
      </c>
      <c r="D51" s="66">
        <f t="shared" si="8"/>
        <v>750</v>
      </c>
      <c r="E51" s="66">
        <f t="shared" si="10"/>
        <v>3750</v>
      </c>
      <c r="F51" s="66"/>
      <c r="G51" s="66"/>
      <c r="H51" s="66">
        <f t="shared" si="9"/>
        <v>3000</v>
      </c>
      <c r="I51" s="66">
        <f t="shared" si="6"/>
        <v>750</v>
      </c>
      <c r="J51" s="66">
        <f t="shared" si="7"/>
        <v>3750</v>
      </c>
    </row>
    <row r="52" spans="1:10" ht="15" customHeight="1">
      <c r="A52" s="64" t="s">
        <v>192</v>
      </c>
      <c r="B52" s="65" t="s">
        <v>147</v>
      </c>
      <c r="C52" s="66">
        <v>1000</v>
      </c>
      <c r="D52" s="66">
        <f t="shared" si="8"/>
        <v>250</v>
      </c>
      <c r="E52" s="66">
        <f t="shared" si="10"/>
        <v>1250</v>
      </c>
      <c r="F52" s="66"/>
      <c r="G52" s="66"/>
      <c r="H52" s="66">
        <f t="shared" si="9"/>
        <v>1000</v>
      </c>
      <c r="I52" s="66">
        <f t="shared" si="6"/>
        <v>250</v>
      </c>
      <c r="J52" s="66">
        <f t="shared" si="7"/>
        <v>1250</v>
      </c>
    </row>
    <row r="53" spans="1:10" ht="18" customHeight="1">
      <c r="A53" s="64" t="s">
        <v>198</v>
      </c>
      <c r="B53" s="137" t="s">
        <v>18</v>
      </c>
      <c r="C53" s="66">
        <v>680</v>
      </c>
      <c r="D53" s="66">
        <f t="shared" si="8"/>
        <v>170</v>
      </c>
      <c r="E53" s="66">
        <f t="shared" si="10"/>
        <v>850</v>
      </c>
      <c r="F53" s="66"/>
      <c r="G53" s="66"/>
      <c r="H53" s="66">
        <f t="shared" si="9"/>
        <v>680</v>
      </c>
      <c r="I53" s="66">
        <f t="shared" si="6"/>
        <v>170</v>
      </c>
      <c r="J53" s="66">
        <f t="shared" si="7"/>
        <v>850</v>
      </c>
    </row>
    <row r="54" spans="1:10" ht="15" customHeight="1">
      <c r="A54" s="64" t="s">
        <v>199</v>
      </c>
      <c r="B54" s="137" t="s">
        <v>446</v>
      </c>
      <c r="C54" s="66">
        <v>2000</v>
      </c>
      <c r="D54" s="66">
        <f t="shared" si="8"/>
        <v>500</v>
      </c>
      <c r="E54" s="66">
        <f t="shared" si="10"/>
        <v>2500</v>
      </c>
      <c r="F54" s="66"/>
      <c r="G54" s="66"/>
      <c r="H54" s="66">
        <f t="shared" si="9"/>
        <v>2000</v>
      </c>
      <c r="I54" s="66">
        <f t="shared" si="6"/>
        <v>500</v>
      </c>
      <c r="J54" s="66">
        <f t="shared" si="7"/>
        <v>2500</v>
      </c>
    </row>
    <row r="55" spans="1:10" ht="15" customHeight="1">
      <c r="A55" s="64" t="s">
        <v>289</v>
      </c>
      <c r="B55" s="137" t="s">
        <v>448</v>
      </c>
      <c r="C55" s="66">
        <v>74347</v>
      </c>
      <c r="D55" s="66">
        <f t="shared" si="8"/>
        <v>18586.75</v>
      </c>
      <c r="E55" s="66">
        <f t="shared" si="10"/>
        <v>92933.75</v>
      </c>
      <c r="F55" s="66"/>
      <c r="G55" s="66"/>
      <c r="H55" s="66">
        <f t="shared" si="9"/>
        <v>74347</v>
      </c>
      <c r="I55" s="66">
        <f t="shared" si="6"/>
        <v>18586.75</v>
      </c>
      <c r="J55" s="66">
        <f t="shared" si="7"/>
        <v>92933.75</v>
      </c>
    </row>
    <row r="56" spans="1:10" ht="17.25" customHeight="1">
      <c r="A56" s="64" t="s">
        <v>290</v>
      </c>
      <c r="B56" s="65" t="s">
        <v>434</v>
      </c>
      <c r="C56" s="66">
        <v>8000</v>
      </c>
      <c r="D56" s="66">
        <f t="shared" si="8"/>
        <v>2000</v>
      </c>
      <c r="E56" s="66">
        <f t="shared" si="10"/>
        <v>10000</v>
      </c>
      <c r="F56" s="66"/>
      <c r="G56" s="66"/>
      <c r="H56" s="66">
        <f t="shared" si="9"/>
        <v>8000</v>
      </c>
      <c r="I56" s="66">
        <f t="shared" si="6"/>
        <v>2000</v>
      </c>
      <c r="J56" s="66">
        <f t="shared" si="7"/>
        <v>10000</v>
      </c>
    </row>
    <row r="57" spans="1:10" ht="17.25" customHeight="1">
      <c r="A57" s="64" t="s">
        <v>579</v>
      </c>
      <c r="B57" s="65" t="s">
        <v>595</v>
      </c>
      <c r="C57" s="66"/>
      <c r="D57" s="66"/>
      <c r="E57" s="66"/>
      <c r="F57" s="66">
        <v>2580</v>
      </c>
      <c r="G57" s="66">
        <v>20</v>
      </c>
      <c r="H57" s="66">
        <f t="shared" si="9"/>
        <v>2580</v>
      </c>
      <c r="I57" s="66">
        <v>20</v>
      </c>
      <c r="J57" s="66">
        <f t="shared" si="7"/>
        <v>2600</v>
      </c>
    </row>
    <row r="58" spans="1:10" ht="17.25" customHeight="1">
      <c r="A58" s="64" t="s">
        <v>291</v>
      </c>
      <c r="B58" s="65" t="s">
        <v>596</v>
      </c>
      <c r="C58" s="66"/>
      <c r="D58" s="66"/>
      <c r="E58" s="66"/>
      <c r="F58" s="66">
        <v>200</v>
      </c>
      <c r="G58" s="66"/>
      <c r="H58" s="66">
        <f t="shared" si="9"/>
        <v>200</v>
      </c>
      <c r="I58" s="66"/>
      <c r="J58" s="66">
        <f t="shared" si="7"/>
        <v>200</v>
      </c>
    </row>
    <row r="59" spans="1:10" ht="12.75">
      <c r="A59" s="64" t="s">
        <v>7</v>
      </c>
      <c r="B59" s="63" t="s">
        <v>236</v>
      </c>
      <c r="C59" s="135">
        <f>SUM(C45:C56)</f>
        <v>989147</v>
      </c>
      <c r="D59" s="135">
        <f>SUM(D45:D56)</f>
        <v>247286.75</v>
      </c>
      <c r="E59" s="135">
        <f>SUM(E45:E56)</f>
        <v>1236433.75</v>
      </c>
      <c r="F59" s="135">
        <f>SUM(F45:F58)</f>
        <v>90780</v>
      </c>
      <c r="G59" s="135">
        <f>SUM(G45:G58)</f>
        <v>22020</v>
      </c>
      <c r="H59" s="68">
        <f t="shared" si="9"/>
        <v>1079927</v>
      </c>
      <c r="I59" s="68">
        <f t="shared" si="6"/>
        <v>269306.75</v>
      </c>
      <c r="J59" s="68">
        <f t="shared" si="7"/>
        <v>1349233.75</v>
      </c>
    </row>
    <row r="60" spans="1:10" ht="13.5" customHeight="1">
      <c r="A60" s="64"/>
      <c r="B60" s="65"/>
      <c r="C60" s="66"/>
      <c r="D60" s="66"/>
      <c r="E60" s="66"/>
      <c r="F60" s="66"/>
      <c r="G60" s="66"/>
      <c r="H60" s="66"/>
      <c r="I60" s="66"/>
      <c r="J60" s="66"/>
    </row>
    <row r="61" spans="1:10" ht="13.5" customHeight="1">
      <c r="A61" s="64"/>
      <c r="B61" s="67" t="s">
        <v>292</v>
      </c>
      <c r="C61" s="66"/>
      <c r="D61" s="66"/>
      <c r="E61" s="66"/>
      <c r="F61" s="66"/>
      <c r="G61" s="66"/>
      <c r="H61" s="66"/>
      <c r="I61" s="66"/>
      <c r="J61" s="66"/>
    </row>
    <row r="62" spans="1:10" ht="15.75" customHeight="1">
      <c r="A62" s="64" t="s">
        <v>8</v>
      </c>
      <c r="B62" s="65" t="s">
        <v>439</v>
      </c>
      <c r="C62" s="66">
        <v>501</v>
      </c>
      <c r="D62" s="66">
        <f>C62*0.25</f>
        <v>125.25</v>
      </c>
      <c r="E62" s="66">
        <f>SUM(C62:D62)</f>
        <v>626.25</v>
      </c>
      <c r="F62" s="66"/>
      <c r="G62" s="66"/>
      <c r="H62" s="66">
        <f>C62+F62</f>
        <v>501</v>
      </c>
      <c r="I62" s="66">
        <f aca="true" t="shared" si="11" ref="I62:I68">H62*0.25</f>
        <v>125.25</v>
      </c>
      <c r="J62" s="66">
        <f aca="true" t="shared" si="12" ref="J62:J69">SUM(H62:I62)</f>
        <v>626.25</v>
      </c>
    </row>
    <row r="63" spans="1:10" ht="13.5" customHeight="1">
      <c r="A63" s="64" t="s">
        <v>9</v>
      </c>
      <c r="B63" s="65" t="s">
        <v>179</v>
      </c>
      <c r="C63" s="66">
        <v>300</v>
      </c>
      <c r="D63" s="66">
        <f>C63*0.25</f>
        <v>75</v>
      </c>
      <c r="E63" s="66">
        <f>SUM(C63:D63)</f>
        <v>375</v>
      </c>
      <c r="F63" s="66"/>
      <c r="G63" s="66"/>
      <c r="H63" s="66">
        <f aca="true" t="shared" si="13" ref="H63:H68">C63+F63</f>
        <v>300</v>
      </c>
      <c r="I63" s="66">
        <f t="shared" si="11"/>
        <v>75</v>
      </c>
      <c r="J63" s="66">
        <f t="shared" si="12"/>
        <v>375</v>
      </c>
    </row>
    <row r="64" spans="1:10" ht="13.5" customHeight="1">
      <c r="A64" s="64" t="s">
        <v>10</v>
      </c>
      <c r="B64" s="65" t="s">
        <v>219</v>
      </c>
      <c r="C64" s="66">
        <v>1000</v>
      </c>
      <c r="D64" s="66">
        <f>C64*0.25</f>
        <v>250</v>
      </c>
      <c r="E64" s="66">
        <f>SUM(C64:D64)</f>
        <v>1250</v>
      </c>
      <c r="F64" s="66"/>
      <c r="G64" s="66"/>
      <c r="H64" s="66">
        <f t="shared" si="13"/>
        <v>1000</v>
      </c>
      <c r="I64" s="66">
        <f t="shared" si="11"/>
        <v>250</v>
      </c>
      <c r="J64" s="66">
        <f t="shared" si="12"/>
        <v>1250</v>
      </c>
    </row>
    <row r="65" spans="1:10" ht="15" customHeight="1">
      <c r="A65" s="64" t="s">
        <v>11</v>
      </c>
      <c r="B65" s="65" t="s">
        <v>597</v>
      </c>
      <c r="C65" s="66">
        <v>8000</v>
      </c>
      <c r="D65" s="66">
        <f>C65*0.25</f>
        <v>2000</v>
      </c>
      <c r="E65" s="66">
        <f>SUM(C65:D65)</f>
        <v>10000</v>
      </c>
      <c r="F65" s="66">
        <v>1500</v>
      </c>
      <c r="G65" s="66">
        <v>375</v>
      </c>
      <c r="H65" s="66">
        <f t="shared" si="13"/>
        <v>9500</v>
      </c>
      <c r="I65" s="66">
        <f t="shared" si="11"/>
        <v>2375</v>
      </c>
      <c r="J65" s="66">
        <f t="shared" si="12"/>
        <v>11875</v>
      </c>
    </row>
    <row r="66" spans="1:10" ht="12.75">
      <c r="A66" s="64" t="s">
        <v>469</v>
      </c>
      <c r="B66" s="65" t="s">
        <v>368</v>
      </c>
      <c r="C66" s="66">
        <v>250</v>
      </c>
      <c r="D66" s="66">
        <f>C66*0.25</f>
        <v>62.5</v>
      </c>
      <c r="E66" s="66">
        <f>SUM(C66:D66)</f>
        <v>312.5</v>
      </c>
      <c r="F66" s="66"/>
      <c r="G66" s="66"/>
      <c r="H66" s="66">
        <f t="shared" si="13"/>
        <v>250</v>
      </c>
      <c r="I66" s="66">
        <f t="shared" si="11"/>
        <v>62.5</v>
      </c>
      <c r="J66" s="66">
        <f t="shared" si="12"/>
        <v>312.5</v>
      </c>
    </row>
    <row r="67" spans="1:10" ht="12.75">
      <c r="A67" s="64" t="s">
        <v>12</v>
      </c>
      <c r="B67" s="65" t="s">
        <v>598</v>
      </c>
      <c r="C67" s="66"/>
      <c r="D67" s="66"/>
      <c r="E67" s="66"/>
      <c r="F67" s="66">
        <v>225</v>
      </c>
      <c r="G67" s="66">
        <v>56</v>
      </c>
      <c r="H67" s="66">
        <f t="shared" si="13"/>
        <v>225</v>
      </c>
      <c r="I67" s="66">
        <f t="shared" si="11"/>
        <v>56.25</v>
      </c>
      <c r="J67" s="66">
        <f t="shared" si="12"/>
        <v>281.25</v>
      </c>
    </row>
    <row r="68" spans="1:10" ht="12.75">
      <c r="A68" s="64" t="s">
        <v>13</v>
      </c>
      <c r="B68" s="65" t="s">
        <v>599</v>
      </c>
      <c r="C68" s="66"/>
      <c r="D68" s="66"/>
      <c r="E68" s="66"/>
      <c r="F68" s="66">
        <v>1900</v>
      </c>
      <c r="G68" s="66">
        <v>475</v>
      </c>
      <c r="H68" s="66">
        <f t="shared" si="13"/>
        <v>1900</v>
      </c>
      <c r="I68" s="66">
        <f t="shared" si="11"/>
        <v>475</v>
      </c>
      <c r="J68" s="66">
        <f t="shared" si="12"/>
        <v>2375</v>
      </c>
    </row>
    <row r="69" spans="1:10" ht="13.5" customHeight="1">
      <c r="A69" s="64" t="s">
        <v>14</v>
      </c>
      <c r="B69" s="63" t="s">
        <v>294</v>
      </c>
      <c r="C69" s="135">
        <f>SUM(C62:C66)</f>
        <v>10051</v>
      </c>
      <c r="D69" s="135">
        <f>SUM(D62:D66)</f>
        <v>2512.75</v>
      </c>
      <c r="E69" s="135">
        <f>SUM(E62:E66)</f>
        <v>12563.75</v>
      </c>
      <c r="F69" s="135">
        <f>SUM(F62:F68)</f>
        <v>3625</v>
      </c>
      <c r="G69" s="135">
        <f>SUM(G62:G68)</f>
        <v>906</v>
      </c>
      <c r="H69" s="135">
        <f>SUM(H62:H68)</f>
        <v>13676</v>
      </c>
      <c r="I69" s="135">
        <f>SUM(I62:I68)</f>
        <v>3419</v>
      </c>
      <c r="J69" s="68">
        <f t="shared" si="12"/>
        <v>17095</v>
      </c>
    </row>
    <row r="70" spans="1:10" ht="12" customHeight="1">
      <c r="A70" s="64"/>
      <c r="B70" s="65"/>
      <c r="C70" s="66"/>
      <c r="D70" s="66"/>
      <c r="E70" s="66"/>
      <c r="F70" s="66"/>
      <c r="G70" s="66"/>
      <c r="H70" s="66"/>
      <c r="I70" s="66"/>
      <c r="J70" s="66"/>
    </row>
    <row r="71" spans="1:10" ht="13.5" customHeight="1">
      <c r="A71" s="149">
        <v>47</v>
      </c>
      <c r="B71" s="63" t="s">
        <v>295</v>
      </c>
      <c r="C71" s="135">
        <f>C41+C59+C69</f>
        <v>1010758</v>
      </c>
      <c r="D71" s="135">
        <f>D41+D59+D69</f>
        <v>252689.5</v>
      </c>
      <c r="E71" s="135">
        <f>E41+E59+E69</f>
        <v>1263447.5</v>
      </c>
      <c r="F71" s="135">
        <f>F41+F59+F69</f>
        <v>95795</v>
      </c>
      <c r="G71" s="135">
        <f>G41+G59+G69</f>
        <v>23273</v>
      </c>
      <c r="H71" s="135">
        <f>SUM(C71+F71)</f>
        <v>1106553</v>
      </c>
      <c r="I71" s="135">
        <f>SUM(D71+G71)</f>
        <v>275962.5</v>
      </c>
      <c r="J71" s="135">
        <f>SUM(H71:I71)</f>
        <v>1382515.5</v>
      </c>
    </row>
    <row r="72" spans="1:10" ht="10.5" customHeight="1">
      <c r="A72" s="64"/>
      <c r="B72" s="65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4"/>
      <c r="B73" s="63" t="s">
        <v>232</v>
      </c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4" t="s">
        <v>600</v>
      </c>
      <c r="B74" s="65" t="s">
        <v>367</v>
      </c>
      <c r="C74" s="66">
        <v>2250</v>
      </c>
      <c r="D74" s="66"/>
      <c r="E74" s="66">
        <f>SUM(C74:D74)</f>
        <v>2250</v>
      </c>
      <c r="F74" s="66">
        <v>-2250</v>
      </c>
      <c r="G74" s="66"/>
      <c r="H74" s="66">
        <f>C74+F74</f>
        <v>0</v>
      </c>
      <c r="I74" s="66"/>
      <c r="J74" s="66">
        <f>SUM(H74:I74)</f>
        <v>0</v>
      </c>
    </row>
    <row r="75" spans="1:10" ht="12.75">
      <c r="A75" s="64" t="s">
        <v>601</v>
      </c>
      <c r="B75" s="65" t="s">
        <v>450</v>
      </c>
      <c r="C75" s="66">
        <v>700</v>
      </c>
      <c r="D75" s="66"/>
      <c r="E75" s="66">
        <v>700</v>
      </c>
      <c r="F75" s="66"/>
      <c r="G75" s="66"/>
      <c r="H75" s="66">
        <v>700</v>
      </c>
      <c r="I75" s="66"/>
      <c r="J75" s="66">
        <f aca="true" t="shared" si="14" ref="J75:J81">SUM(H75:I75)</f>
        <v>700</v>
      </c>
    </row>
    <row r="76" spans="1:10" ht="12.75">
      <c r="A76" s="64" t="s">
        <v>602</v>
      </c>
      <c r="B76" s="63" t="s">
        <v>233</v>
      </c>
      <c r="C76" s="135">
        <f>SUM(C74:C75)</f>
        <v>2950</v>
      </c>
      <c r="D76" s="135">
        <f>SUM(D74:D74)</f>
        <v>0</v>
      </c>
      <c r="E76" s="135">
        <f>SUM(E74:E75)</f>
        <v>2950</v>
      </c>
      <c r="F76" s="135">
        <f>SUM(F74+F75)</f>
        <v>-2250</v>
      </c>
      <c r="G76" s="135"/>
      <c r="H76" s="135">
        <f>SUM(H74+H75)</f>
        <v>700</v>
      </c>
      <c r="I76" s="135"/>
      <c r="J76" s="68">
        <f t="shared" si="14"/>
        <v>700</v>
      </c>
    </row>
    <row r="77" spans="1:10" ht="12.75">
      <c r="A77" s="64"/>
      <c r="B77" s="63"/>
      <c r="C77" s="135"/>
      <c r="D77" s="135"/>
      <c r="E77" s="135"/>
      <c r="F77" s="135"/>
      <c r="G77" s="135"/>
      <c r="H77" s="135"/>
      <c r="I77" s="135"/>
      <c r="J77" s="66"/>
    </row>
    <row r="78" spans="1:10" ht="12.75">
      <c r="A78" s="149"/>
      <c r="B78" s="63" t="s">
        <v>366</v>
      </c>
      <c r="C78" s="66"/>
      <c r="D78" s="66"/>
      <c r="E78" s="66"/>
      <c r="F78" s="66"/>
      <c r="G78" s="66"/>
      <c r="H78" s="66"/>
      <c r="I78" s="66"/>
      <c r="J78" s="66">
        <f t="shared" si="14"/>
        <v>0</v>
      </c>
    </row>
    <row r="79" spans="1:10" ht="12.75">
      <c r="A79" s="64" t="s">
        <v>603</v>
      </c>
      <c r="B79" s="65" t="s">
        <v>365</v>
      </c>
      <c r="C79" s="66">
        <v>457</v>
      </c>
      <c r="D79" s="66"/>
      <c r="E79" s="66">
        <f>SUM(C79:D79)</f>
        <v>457</v>
      </c>
      <c r="F79" s="66"/>
      <c r="G79" s="66"/>
      <c r="H79" s="66">
        <f>SUM(C79+F79)</f>
        <v>457</v>
      </c>
      <c r="I79" s="66"/>
      <c r="J79" s="66">
        <f t="shared" si="14"/>
        <v>457</v>
      </c>
    </row>
    <row r="80" spans="1:10" ht="12.75">
      <c r="A80" s="64" t="s">
        <v>604</v>
      </c>
      <c r="B80" s="65" t="s">
        <v>606</v>
      </c>
      <c r="C80" s="66"/>
      <c r="D80" s="66"/>
      <c r="E80" s="66"/>
      <c r="F80" s="66">
        <v>1717</v>
      </c>
      <c r="G80" s="66"/>
      <c r="H80" s="66">
        <f>C80+F80</f>
        <v>1717</v>
      </c>
      <c r="I80" s="66"/>
      <c r="J80" s="66">
        <f t="shared" si="14"/>
        <v>1717</v>
      </c>
    </row>
    <row r="81" spans="1:10" ht="12.75">
      <c r="A81" s="64" t="s">
        <v>605</v>
      </c>
      <c r="B81" s="63" t="s">
        <v>364</v>
      </c>
      <c r="C81" s="135">
        <f>SUM(C78:C80)</f>
        <v>457</v>
      </c>
      <c r="D81" s="135">
        <f>SUM(D78:D80)</f>
        <v>0</v>
      </c>
      <c r="E81" s="135">
        <f>SUM(E78:E80)</f>
        <v>457</v>
      </c>
      <c r="F81" s="135">
        <f>SUM(F79+F80)</f>
        <v>1717</v>
      </c>
      <c r="G81" s="135"/>
      <c r="H81" s="135">
        <f>SUM(H79:H80)</f>
        <v>2174</v>
      </c>
      <c r="I81" s="135"/>
      <c r="J81" s="68">
        <f t="shared" si="14"/>
        <v>2174</v>
      </c>
    </row>
    <row r="82" spans="1:10" ht="12.75">
      <c r="A82" s="64"/>
      <c r="B82" s="63"/>
      <c r="C82" s="135"/>
      <c r="D82" s="135"/>
      <c r="E82" s="135"/>
      <c r="F82" s="135"/>
      <c r="G82" s="135"/>
      <c r="H82" s="135"/>
      <c r="I82" s="135"/>
      <c r="J82" s="68"/>
    </row>
    <row r="83" spans="1:10" ht="12.75">
      <c r="A83" s="64"/>
      <c r="B83" s="63" t="s">
        <v>413</v>
      </c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4" t="s">
        <v>607</v>
      </c>
      <c r="B84" s="65" t="s">
        <v>363</v>
      </c>
      <c r="C84" s="66">
        <v>6600</v>
      </c>
      <c r="D84" s="66">
        <v>0</v>
      </c>
      <c r="E84" s="66">
        <f>SUM(C84:D84)</f>
        <v>6600</v>
      </c>
      <c r="F84" s="66"/>
      <c r="G84" s="66"/>
      <c r="H84" s="66">
        <v>6600</v>
      </c>
      <c r="I84" s="66">
        <v>0</v>
      </c>
      <c r="J84" s="66">
        <f>SUM(H84:I84)</f>
        <v>6600</v>
      </c>
    </row>
    <row r="85" spans="1:10" ht="12.75">
      <c r="A85" s="64" t="s">
        <v>608</v>
      </c>
      <c r="B85" s="65" t="s">
        <v>362</v>
      </c>
      <c r="C85" s="326">
        <v>4000</v>
      </c>
      <c r="D85" s="136"/>
      <c r="E85" s="326">
        <f>SUM(C85:D86)</f>
        <v>4000</v>
      </c>
      <c r="F85" s="136"/>
      <c r="G85" s="136"/>
      <c r="H85" s="326">
        <v>4000</v>
      </c>
      <c r="I85" s="136"/>
      <c r="J85" s="326">
        <f>SUM(H85:I86)</f>
        <v>4000</v>
      </c>
    </row>
    <row r="86" spans="1:10" ht="12.75">
      <c r="A86" s="64" t="s">
        <v>609</v>
      </c>
      <c r="B86" s="65" t="s">
        <v>361</v>
      </c>
      <c r="C86" s="326"/>
      <c r="D86" s="136"/>
      <c r="E86" s="326"/>
      <c r="F86" s="136"/>
      <c r="G86" s="136"/>
      <c r="H86" s="326"/>
      <c r="I86" s="136"/>
      <c r="J86" s="326"/>
    </row>
    <row r="87" spans="1:10" ht="12.75">
      <c r="A87" s="64" t="s">
        <v>610</v>
      </c>
      <c r="B87" s="63" t="s">
        <v>360</v>
      </c>
      <c r="C87" s="135">
        <f>SUM(C83:C85)</f>
        <v>10600</v>
      </c>
      <c r="D87" s="135">
        <f>SUM(D83:D86)</f>
        <v>0</v>
      </c>
      <c r="E87" s="135">
        <f>SUM(E83:E86)</f>
        <v>10600</v>
      </c>
      <c r="F87" s="135"/>
      <c r="G87" s="135"/>
      <c r="H87" s="135">
        <f>SUM(H83:H85)</f>
        <v>10600</v>
      </c>
      <c r="I87" s="135">
        <f>SUM(I83:I86)</f>
        <v>0</v>
      </c>
      <c r="J87" s="135">
        <f>SUM(J83:J86)</f>
        <v>10600</v>
      </c>
    </row>
    <row r="88" spans="1:10" ht="12.75">
      <c r="A88" s="64"/>
      <c r="B88" s="65"/>
      <c r="C88" s="66"/>
      <c r="D88" s="66"/>
      <c r="E88" s="66"/>
      <c r="F88" s="66"/>
      <c r="G88" s="66"/>
      <c r="H88" s="66"/>
      <c r="I88" s="66"/>
      <c r="J88" s="66"/>
    </row>
    <row r="89" spans="1:10" s="69" customFormat="1" ht="13.5" customHeight="1">
      <c r="A89" s="147" t="s">
        <v>611</v>
      </c>
      <c r="B89" s="63" t="s">
        <v>296</v>
      </c>
      <c r="C89" s="135">
        <f>C30+C71+C76+C87+C81</f>
        <v>1079685</v>
      </c>
      <c r="D89" s="135">
        <f>D30+D71+D76+D87+D81</f>
        <v>266419.5</v>
      </c>
      <c r="E89" s="135">
        <f>E30+E71+E76+E87+E81</f>
        <v>1346104.5</v>
      </c>
      <c r="F89" s="135">
        <f>F30+F71+F76+F87+F81</f>
        <v>104886</v>
      </c>
      <c r="G89" s="135">
        <f>G30+G71+G76+G87+G81</f>
        <v>25679</v>
      </c>
      <c r="H89" s="135">
        <f>SUM(C89+F89)</f>
        <v>1184571</v>
      </c>
      <c r="I89" s="135">
        <f>SUM(D89+G89)</f>
        <v>292098.5</v>
      </c>
      <c r="J89" s="135">
        <f>SUM(H89:I89)</f>
        <v>1476669.5</v>
      </c>
    </row>
    <row r="90" spans="1:10" s="69" customFormat="1" ht="12.75">
      <c r="A90" s="147" t="s">
        <v>612</v>
      </c>
      <c r="B90" s="63" t="s">
        <v>249</v>
      </c>
      <c r="C90" s="68">
        <f aca="true" t="shared" si="15" ref="C90:J90">C89</f>
        <v>1079685</v>
      </c>
      <c r="D90" s="68">
        <f t="shared" si="15"/>
        <v>266419.5</v>
      </c>
      <c r="E90" s="68">
        <f t="shared" si="15"/>
        <v>1346104.5</v>
      </c>
      <c r="F90" s="68">
        <f t="shared" si="15"/>
        <v>104886</v>
      </c>
      <c r="G90" s="68">
        <f t="shared" si="15"/>
        <v>25679</v>
      </c>
      <c r="H90" s="68">
        <f t="shared" si="15"/>
        <v>1184571</v>
      </c>
      <c r="I90" s="68">
        <f t="shared" si="15"/>
        <v>292098.5</v>
      </c>
      <c r="J90" s="68">
        <f t="shared" si="15"/>
        <v>1476669.5</v>
      </c>
    </row>
    <row r="92" ht="13.5" customHeight="1">
      <c r="B92" s="62" t="s">
        <v>171</v>
      </c>
    </row>
    <row r="93" spans="2:3" ht="13.5" customHeight="1">
      <c r="B93" s="62" t="s">
        <v>284</v>
      </c>
      <c r="C93" s="161">
        <v>950</v>
      </c>
    </row>
    <row r="94" spans="2:3" ht="13.5" customHeight="1">
      <c r="B94" s="62" t="s">
        <v>172</v>
      </c>
      <c r="C94" s="161">
        <v>10</v>
      </c>
    </row>
    <row r="95" spans="2:3" ht="13.5" customHeight="1">
      <c r="B95" s="62" t="s">
        <v>173</v>
      </c>
      <c r="C95" s="161">
        <v>1.875</v>
      </c>
    </row>
    <row r="96" spans="2:3" ht="13.5" customHeight="1">
      <c r="B96" s="62" t="s">
        <v>174</v>
      </c>
      <c r="C96" s="161">
        <v>3.75</v>
      </c>
    </row>
    <row r="97" spans="2:3" ht="13.5" customHeight="1">
      <c r="B97" s="62" t="s">
        <v>175</v>
      </c>
      <c r="C97" s="161">
        <v>3.5</v>
      </c>
    </row>
    <row r="98" spans="2:3" ht="13.5" customHeight="1">
      <c r="B98" s="62" t="s">
        <v>176</v>
      </c>
      <c r="C98" s="161">
        <v>9.525</v>
      </c>
    </row>
    <row r="99" spans="2:3" ht="13.5" customHeight="1">
      <c r="B99" s="62" t="s">
        <v>613</v>
      </c>
      <c r="C99" s="161">
        <v>4.001</v>
      </c>
    </row>
    <row r="100" spans="2:3" ht="13.5" customHeight="1">
      <c r="B100" s="62" t="s">
        <v>177</v>
      </c>
      <c r="C100" s="161">
        <v>3.61</v>
      </c>
    </row>
    <row r="101" spans="1:3" ht="13.5" customHeight="1">
      <c r="A101" s="62" t="s">
        <v>451</v>
      </c>
      <c r="B101" s="62" t="s">
        <v>452</v>
      </c>
      <c r="C101" s="161">
        <v>5</v>
      </c>
    </row>
    <row r="102" spans="2:3" ht="13.5" customHeight="1">
      <c r="B102" s="62" t="s">
        <v>614</v>
      </c>
      <c r="C102" s="161">
        <v>36.085</v>
      </c>
    </row>
    <row r="103" spans="2:3" ht="13.5" customHeight="1">
      <c r="B103" s="62" t="s">
        <v>615</v>
      </c>
      <c r="C103" s="161">
        <v>0.313</v>
      </c>
    </row>
    <row r="104" spans="2:3" ht="13.5" customHeight="1">
      <c r="B104" s="69" t="s">
        <v>178</v>
      </c>
      <c r="C104" s="162">
        <f>SUM(C93:C103)</f>
        <v>1027.659</v>
      </c>
    </row>
  </sheetData>
  <mergeCells count="15">
    <mergeCell ref="C7:E7"/>
    <mergeCell ref="A3:J3"/>
    <mergeCell ref="A4:J4"/>
    <mergeCell ref="A5:J5"/>
    <mergeCell ref="A6:B6"/>
    <mergeCell ref="A1:J1"/>
    <mergeCell ref="C85:C86"/>
    <mergeCell ref="A7:A8"/>
    <mergeCell ref="E85:E86"/>
    <mergeCell ref="F7:G7"/>
    <mergeCell ref="H7:J7"/>
    <mergeCell ref="H85:H86"/>
    <mergeCell ref="J85:J86"/>
    <mergeCell ref="B7:B8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I25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4" max="4" width="11.28125" style="0" customWidth="1"/>
    <col min="5" max="5" width="11.421875" style="0" customWidth="1"/>
    <col min="8" max="8" width="18.421875" style="0" customWidth="1"/>
  </cols>
  <sheetData>
    <row r="1" spans="1:9" ht="12.75">
      <c r="A1" s="334" t="s">
        <v>755</v>
      </c>
      <c r="B1" s="334"/>
      <c r="C1" s="334"/>
      <c r="D1" s="334"/>
      <c r="E1" s="334"/>
      <c r="F1" s="334"/>
      <c r="G1" s="334"/>
      <c r="H1" s="334"/>
      <c r="I1" s="334"/>
    </row>
    <row r="2" spans="1:9" ht="12.75">
      <c r="A2" s="265"/>
      <c r="B2" s="265"/>
      <c r="C2" s="265"/>
      <c r="D2" s="265"/>
      <c r="E2" s="265"/>
      <c r="F2" s="265"/>
      <c r="G2" s="265"/>
      <c r="H2" s="265"/>
      <c r="I2" s="265"/>
    </row>
    <row r="4" spans="1:9" ht="15">
      <c r="A4" s="335" t="s">
        <v>431</v>
      </c>
      <c r="B4" s="335"/>
      <c r="C4" s="335"/>
      <c r="D4" s="335"/>
      <c r="E4" s="335"/>
      <c r="F4" s="335"/>
      <c r="G4" s="335"/>
      <c r="H4" s="335"/>
      <c r="I4" s="335"/>
    </row>
    <row r="5" spans="1:9" ht="12.75">
      <c r="A5" s="336" t="s">
        <v>420</v>
      </c>
      <c r="B5" s="336"/>
      <c r="C5" s="336"/>
      <c r="D5" s="336"/>
      <c r="E5" s="336"/>
      <c r="F5" s="336"/>
      <c r="G5" s="336"/>
      <c r="H5" s="336"/>
      <c r="I5" s="336"/>
    </row>
    <row r="6" spans="1:9" ht="12.75">
      <c r="A6" s="336" t="s">
        <v>739</v>
      </c>
      <c r="B6" s="336"/>
      <c r="C6" s="336"/>
      <c r="D6" s="336"/>
      <c r="E6" s="336"/>
      <c r="F6" s="336"/>
      <c r="G6" s="336"/>
      <c r="H6" s="336"/>
      <c r="I6" s="336"/>
    </row>
    <row r="7" spans="1:8" ht="12.75">
      <c r="A7" s="336" t="s">
        <v>325</v>
      </c>
      <c r="B7" s="336"/>
      <c r="C7" s="336"/>
      <c r="D7" s="336"/>
      <c r="E7" s="336"/>
      <c r="F7" s="336"/>
      <c r="G7" s="336"/>
      <c r="H7" s="336"/>
    </row>
    <row r="8" ht="23.25" customHeight="1"/>
    <row r="9" spans="1:8" ht="40.5" customHeight="1">
      <c r="A9" s="268" t="s">
        <v>740</v>
      </c>
      <c r="B9" s="341" t="s">
        <v>741</v>
      </c>
      <c r="C9" s="342"/>
      <c r="D9" s="343"/>
      <c r="E9" s="278" t="s">
        <v>742</v>
      </c>
      <c r="F9" s="279" t="s">
        <v>743</v>
      </c>
      <c r="G9" s="278" t="s">
        <v>744</v>
      </c>
      <c r="H9" s="279" t="s">
        <v>745</v>
      </c>
    </row>
    <row r="10" spans="1:8" ht="23.25" customHeight="1">
      <c r="A10" s="267"/>
      <c r="B10" s="265"/>
      <c r="C10" s="265"/>
      <c r="D10" s="265"/>
      <c r="F10" s="266"/>
      <c r="H10" s="266"/>
    </row>
    <row r="11" spans="1:8" ht="29.25" customHeight="1">
      <c r="A11" s="272" t="s">
        <v>421</v>
      </c>
      <c r="B11" s="339" t="s">
        <v>746</v>
      </c>
      <c r="C11" s="339"/>
      <c r="D11" s="339"/>
      <c r="E11" s="273">
        <v>10000</v>
      </c>
      <c r="F11" s="273">
        <v>9200</v>
      </c>
      <c r="G11" s="273">
        <f>E11-F11</f>
        <v>800</v>
      </c>
      <c r="H11" s="280" t="s">
        <v>747</v>
      </c>
    </row>
    <row r="12" spans="1:8" ht="12.75">
      <c r="A12" s="337" t="s">
        <v>422</v>
      </c>
      <c r="B12" s="339" t="s">
        <v>748</v>
      </c>
      <c r="C12" s="339"/>
      <c r="D12" s="339"/>
      <c r="E12" s="338">
        <v>1027659</v>
      </c>
      <c r="F12" s="338">
        <v>510458</v>
      </c>
      <c r="G12" s="338">
        <f>E12-F12</f>
        <v>517201</v>
      </c>
      <c r="H12" s="340" t="s">
        <v>747</v>
      </c>
    </row>
    <row r="13" spans="1:8" ht="15.75" customHeight="1">
      <c r="A13" s="337"/>
      <c r="B13" s="339"/>
      <c r="C13" s="339"/>
      <c r="D13" s="339"/>
      <c r="E13" s="338"/>
      <c r="F13" s="338"/>
      <c r="G13" s="338"/>
      <c r="H13" s="340"/>
    </row>
    <row r="14" spans="1:8" ht="27" customHeight="1">
      <c r="A14" s="272" t="s">
        <v>375</v>
      </c>
      <c r="B14" s="339" t="s">
        <v>749</v>
      </c>
      <c r="C14" s="339"/>
      <c r="D14" s="339"/>
      <c r="E14" s="273">
        <v>64000</v>
      </c>
      <c r="F14" s="273">
        <v>64000</v>
      </c>
      <c r="G14" s="273">
        <f>E14-F14</f>
        <v>0</v>
      </c>
      <c r="H14" s="272" t="s">
        <v>747</v>
      </c>
    </row>
    <row r="15" spans="1:8" ht="38.25" customHeight="1">
      <c r="A15" s="272" t="s">
        <v>6</v>
      </c>
      <c r="B15" s="339" t="s">
        <v>35</v>
      </c>
      <c r="C15" s="339"/>
      <c r="D15" s="339"/>
      <c r="E15" s="273">
        <v>105301</v>
      </c>
      <c r="F15" s="273">
        <v>80000</v>
      </c>
      <c r="G15" s="273">
        <f>E15-F15</f>
        <v>25301</v>
      </c>
      <c r="H15" s="272" t="s">
        <v>747</v>
      </c>
    </row>
    <row r="16" spans="1:8" ht="17.25" customHeight="1">
      <c r="A16" s="337" t="s">
        <v>472</v>
      </c>
      <c r="B16" s="339" t="s">
        <v>750</v>
      </c>
      <c r="C16" s="339"/>
      <c r="D16" s="339"/>
      <c r="E16" s="338">
        <v>164770</v>
      </c>
      <c r="F16" s="269">
        <v>56022</v>
      </c>
      <c r="G16" s="269">
        <v>9886</v>
      </c>
      <c r="H16" s="265" t="s">
        <v>751</v>
      </c>
    </row>
    <row r="17" spans="1:8" ht="12.75">
      <c r="A17" s="337"/>
      <c r="B17" s="339"/>
      <c r="C17" s="339"/>
      <c r="D17" s="339"/>
      <c r="E17" s="338"/>
      <c r="F17" s="269">
        <v>84033</v>
      </c>
      <c r="G17" s="269">
        <v>14829</v>
      </c>
      <c r="H17" s="265" t="s">
        <v>747</v>
      </c>
    </row>
    <row r="18" spans="2:8" ht="12.75">
      <c r="B18" s="337" t="s">
        <v>752</v>
      </c>
      <c r="C18" s="337"/>
      <c r="D18" s="337"/>
      <c r="E18" s="338">
        <v>6842</v>
      </c>
      <c r="F18" s="338">
        <v>0</v>
      </c>
      <c r="G18" s="269">
        <v>2737</v>
      </c>
      <c r="H18" s="265" t="s">
        <v>751</v>
      </c>
    </row>
    <row r="19" spans="2:8" ht="12.75">
      <c r="B19" s="337"/>
      <c r="C19" s="337"/>
      <c r="D19" s="337"/>
      <c r="E19" s="338"/>
      <c r="F19" s="338"/>
      <c r="G19" s="269">
        <v>4105</v>
      </c>
      <c r="H19" s="265" t="s">
        <v>747</v>
      </c>
    </row>
    <row r="20" spans="2:7" ht="17.25" customHeight="1">
      <c r="B20" s="344" t="s">
        <v>430</v>
      </c>
      <c r="C20" s="344"/>
      <c r="D20" s="344"/>
      <c r="E20" s="270">
        <f>SUM(E16:E19)</f>
        <v>171612</v>
      </c>
      <c r="F20" s="270">
        <f>SUM(F16:F19)</f>
        <v>140055</v>
      </c>
      <c r="G20" s="270">
        <f>SUM(G16:G19)</f>
        <v>31557</v>
      </c>
    </row>
    <row r="22" spans="2:7" ht="12.75">
      <c r="B22" s="345" t="s">
        <v>271</v>
      </c>
      <c r="C22" s="345"/>
      <c r="D22" s="345"/>
      <c r="E22" s="271">
        <f>E11+E12+E14+E15+E20</f>
        <v>1378572</v>
      </c>
      <c r="F22" s="271">
        <f>F11+F12+F14+F15+F20</f>
        <v>803713</v>
      </c>
      <c r="G22" s="271">
        <f>G11+G12+G14+G15+G20</f>
        <v>574859</v>
      </c>
    </row>
    <row r="24" spans="2:7" ht="12.75">
      <c r="B24" s="346" t="s">
        <v>753</v>
      </c>
      <c r="C24" s="346"/>
      <c r="D24" s="346"/>
      <c r="G24" s="269">
        <f>G11+G12+G14+G15+G17+G19</f>
        <v>562236</v>
      </c>
    </row>
    <row r="25" spans="2:7" ht="12.75">
      <c r="B25" s="346" t="s">
        <v>754</v>
      </c>
      <c r="C25" s="346"/>
      <c r="D25" s="346"/>
      <c r="G25" s="269">
        <f>G16+G18</f>
        <v>12623</v>
      </c>
    </row>
  </sheetData>
  <mergeCells count="25">
    <mergeCell ref="B20:D20"/>
    <mergeCell ref="B22:D22"/>
    <mergeCell ref="B24:D24"/>
    <mergeCell ref="B25:D25"/>
    <mergeCell ref="A16:A17"/>
    <mergeCell ref="A7:H7"/>
    <mergeCell ref="E16:E17"/>
    <mergeCell ref="B14:D14"/>
    <mergeCell ref="G12:G13"/>
    <mergeCell ref="H12:H13"/>
    <mergeCell ref="B9:D9"/>
    <mergeCell ref="B11:D11"/>
    <mergeCell ref="A12:A13"/>
    <mergeCell ref="B18:D19"/>
    <mergeCell ref="E18:E19"/>
    <mergeCell ref="F18:F19"/>
    <mergeCell ref="E12:E13"/>
    <mergeCell ref="F12:F13"/>
    <mergeCell ref="B12:D13"/>
    <mergeCell ref="B15:D15"/>
    <mergeCell ref="B16:D17"/>
    <mergeCell ref="A1:I1"/>
    <mergeCell ref="A4:I4"/>
    <mergeCell ref="A5:I5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S20"/>
  <sheetViews>
    <sheetView workbookViewId="0" topLeftCell="A1">
      <selection activeCell="F11" sqref="F11"/>
    </sheetView>
  </sheetViews>
  <sheetFormatPr defaultColWidth="9.140625" defaultRowHeight="12.75"/>
  <cols>
    <col min="1" max="1" width="25.140625" style="12" customWidth="1"/>
    <col min="2" max="2" width="6.8515625" style="12" customWidth="1"/>
    <col min="3" max="3" width="5.57421875" style="12" customWidth="1"/>
    <col min="4" max="5" width="6.421875" style="12" customWidth="1"/>
    <col min="6" max="6" width="6.140625" style="12" customWidth="1"/>
    <col min="7" max="7" width="7.57421875" style="12" customWidth="1"/>
    <col min="8" max="8" width="7.7109375" style="12" customWidth="1"/>
    <col min="9" max="9" width="5.7109375" style="12" customWidth="1"/>
    <col min="10" max="10" width="7.140625" style="12" customWidth="1"/>
    <col min="11" max="11" width="6.57421875" style="12" customWidth="1"/>
    <col min="12" max="12" width="5.140625" style="12" customWidth="1"/>
    <col min="13" max="13" width="7.28125" style="12" customWidth="1"/>
    <col min="14" max="14" width="5.140625" style="12" customWidth="1"/>
    <col min="15" max="15" width="6.421875" style="12" customWidth="1"/>
    <col min="16" max="16" width="8.57421875" style="12" customWidth="1"/>
    <col min="17" max="17" width="6.421875" style="12" customWidth="1"/>
    <col min="18" max="18" width="7.8515625" style="12" customWidth="1"/>
    <col min="19" max="19" width="11.421875" style="12" customWidth="1"/>
    <col min="20" max="16384" width="9.140625" style="12" customWidth="1"/>
  </cols>
  <sheetData>
    <row r="1" spans="15:19" ht="15.75">
      <c r="O1" s="299" t="s">
        <v>371</v>
      </c>
      <c r="P1" s="299"/>
      <c r="Q1" s="299"/>
      <c r="R1" s="299"/>
      <c r="S1" s="165"/>
    </row>
    <row r="2" spans="1:19" s="1" customFormat="1" ht="15.75">
      <c r="A2" s="298" t="s">
        <v>431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95"/>
    </row>
    <row r="3" spans="1:19" s="1" customFormat="1" ht="15.75">
      <c r="A3" s="298" t="s">
        <v>420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95"/>
    </row>
    <row r="4" spans="1:19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5"/>
    </row>
    <row r="5" spans="1:19" s="1" customFormat="1" ht="15.75">
      <c r="A5" s="298" t="s">
        <v>372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95"/>
    </row>
    <row r="6" spans="1:18" s="1" customFormat="1" ht="15.75">
      <c r="A6" s="298" t="s">
        <v>325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</row>
    <row r="7" spans="1:18" ht="24.75" customHeight="1">
      <c r="A7" s="50"/>
      <c r="B7" s="50"/>
      <c r="C7" s="50"/>
      <c r="D7" s="50"/>
      <c r="E7" s="50"/>
      <c r="F7" s="50"/>
      <c r="G7" s="50"/>
      <c r="H7" s="3"/>
      <c r="I7" s="3"/>
      <c r="J7" s="3"/>
      <c r="K7" s="3"/>
      <c r="L7" s="3"/>
      <c r="M7" s="3"/>
      <c r="N7" s="3"/>
      <c r="O7" s="1"/>
      <c r="P7" s="1"/>
      <c r="Q7" s="1"/>
      <c r="R7" s="1"/>
    </row>
    <row r="8" spans="1:18" ht="39.75" customHeight="1">
      <c r="A8" s="323" t="s">
        <v>326</v>
      </c>
      <c r="B8" s="275" t="s">
        <v>644</v>
      </c>
      <c r="C8" s="276"/>
      <c r="D8" s="277"/>
      <c r="E8" s="275" t="s">
        <v>373</v>
      </c>
      <c r="F8" s="276"/>
      <c r="G8" s="277"/>
      <c r="H8" s="347" t="s">
        <v>454</v>
      </c>
      <c r="I8" s="348"/>
      <c r="J8" s="349"/>
      <c r="K8" s="275" t="s">
        <v>453</v>
      </c>
      <c r="L8" s="276"/>
      <c r="M8" s="277"/>
      <c r="N8" s="350" t="s">
        <v>457</v>
      </c>
      <c r="O8" s="323" t="s">
        <v>456</v>
      </c>
      <c r="P8" s="275" t="s">
        <v>433</v>
      </c>
      <c r="Q8" s="276"/>
      <c r="R8" s="277"/>
    </row>
    <row r="9" spans="1:18" ht="51" customHeight="1">
      <c r="A9" s="324"/>
      <c r="B9" s="87" t="s">
        <v>651</v>
      </c>
      <c r="C9" s="164" t="s">
        <v>269</v>
      </c>
      <c r="D9" s="164" t="s">
        <v>650</v>
      </c>
      <c r="E9" s="87" t="s">
        <v>651</v>
      </c>
      <c r="F9" s="164" t="s">
        <v>269</v>
      </c>
      <c r="G9" s="164" t="s">
        <v>650</v>
      </c>
      <c r="H9" s="87" t="s">
        <v>651</v>
      </c>
      <c r="I9" s="87" t="s">
        <v>455</v>
      </c>
      <c r="J9" s="87" t="s">
        <v>650</v>
      </c>
      <c r="K9" s="164" t="s">
        <v>652</v>
      </c>
      <c r="L9" s="164" t="s">
        <v>455</v>
      </c>
      <c r="M9" s="164" t="s">
        <v>650</v>
      </c>
      <c r="N9" s="351"/>
      <c r="O9" s="324"/>
      <c r="P9" s="164" t="s">
        <v>637</v>
      </c>
      <c r="Q9" s="164" t="s">
        <v>455</v>
      </c>
      <c r="R9" s="164" t="s">
        <v>650</v>
      </c>
    </row>
    <row r="10" spans="1:18" ht="15" customHeight="1">
      <c r="A10" s="207"/>
      <c r="B10" s="207"/>
      <c r="C10" s="207"/>
      <c r="D10" s="207"/>
      <c r="E10" s="207"/>
      <c r="F10" s="207"/>
      <c r="G10" s="207"/>
      <c r="H10" s="207"/>
      <c r="I10" s="208"/>
      <c r="J10" s="208"/>
      <c r="K10" s="208"/>
      <c r="L10" s="208"/>
      <c r="M10" s="208"/>
      <c r="N10" s="207"/>
      <c r="O10" s="207"/>
      <c r="P10" s="207"/>
      <c r="Q10" s="207"/>
      <c r="R10" s="207"/>
    </row>
    <row r="11" spans="1:18" s="1" customFormat="1" ht="4.5" customHeight="1">
      <c r="A11" s="208"/>
      <c r="B11" s="208"/>
      <c r="C11" s="208"/>
      <c r="D11" s="208"/>
      <c r="E11" s="208"/>
      <c r="F11" s="208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</row>
    <row r="12" spans="1:18" s="1" customFormat="1" ht="24.75" customHeight="1">
      <c r="A12" s="210" t="s">
        <v>0</v>
      </c>
      <c r="B12" s="211">
        <v>272506</v>
      </c>
      <c r="C12" s="211">
        <v>19011</v>
      </c>
      <c r="D12" s="211">
        <f aca="true" t="shared" si="0" ref="D12:D19">B12+C12</f>
        <v>291517</v>
      </c>
      <c r="E12" s="211">
        <v>69347</v>
      </c>
      <c r="F12" s="210">
        <v>5129</v>
      </c>
      <c r="G12" s="211">
        <f>E12+F12</f>
        <v>74476</v>
      </c>
      <c r="H12" s="211">
        <v>275279</v>
      </c>
      <c r="I12" s="211">
        <v>2583</v>
      </c>
      <c r="J12" s="211">
        <f aca="true" t="shared" si="1" ref="J12:J19">SUM(H12:I12)</f>
        <v>277862</v>
      </c>
      <c r="K12" s="211">
        <v>121076</v>
      </c>
      <c r="L12" s="211">
        <v>1755</v>
      </c>
      <c r="M12" s="211">
        <f>SUM(K12:L12)</f>
        <v>122831</v>
      </c>
      <c r="N12" s="211">
        <v>0</v>
      </c>
      <c r="O12" s="212">
        <v>35147</v>
      </c>
      <c r="P12" s="212">
        <f>B12+E12+H12+K12+N12+O12</f>
        <v>773355</v>
      </c>
      <c r="Q12" s="212">
        <f aca="true" t="shared" si="2" ref="Q12:Q20">C12+F12+I12+L12</f>
        <v>28478</v>
      </c>
      <c r="R12" s="212">
        <f>SUM(P12+Q12)</f>
        <v>801833</v>
      </c>
    </row>
    <row r="13" spans="1:18" s="1" customFormat="1" ht="24.75" customHeight="1">
      <c r="A13" s="208" t="s">
        <v>1</v>
      </c>
      <c r="B13" s="213">
        <v>159191</v>
      </c>
      <c r="C13" s="213">
        <v>11092</v>
      </c>
      <c r="D13" s="213">
        <f t="shared" si="0"/>
        <v>170283</v>
      </c>
      <c r="E13" s="213">
        <v>36414</v>
      </c>
      <c r="F13" s="213">
        <v>2891</v>
      </c>
      <c r="G13" s="213">
        <f>E13+F13</f>
        <v>39305</v>
      </c>
      <c r="H13" s="213">
        <v>138901</v>
      </c>
      <c r="I13" s="213">
        <v>100</v>
      </c>
      <c r="J13" s="211">
        <f t="shared" si="1"/>
        <v>139001</v>
      </c>
      <c r="K13" s="213"/>
      <c r="L13" s="213"/>
      <c r="M13" s="213"/>
      <c r="N13" s="213"/>
      <c r="O13" s="213"/>
      <c r="P13" s="212">
        <f aca="true" t="shared" si="3" ref="P13:P20">B13+E13+H13+K13+N13+O13</f>
        <v>334506</v>
      </c>
      <c r="Q13" s="212">
        <f t="shared" si="2"/>
        <v>14083</v>
      </c>
      <c r="R13" s="212">
        <f aca="true" t="shared" si="4" ref="R13:R20">SUM(P13+Q13)</f>
        <v>348589</v>
      </c>
    </row>
    <row r="14" spans="1:18" s="1" customFormat="1" ht="24.75" customHeight="1">
      <c r="A14" s="208" t="s">
        <v>2</v>
      </c>
      <c r="B14" s="213">
        <v>95963</v>
      </c>
      <c r="C14" s="213">
        <v>5161</v>
      </c>
      <c r="D14" s="213">
        <f t="shared" si="0"/>
        <v>101124</v>
      </c>
      <c r="E14" s="213">
        <v>23049</v>
      </c>
      <c r="F14" s="213">
        <v>1393</v>
      </c>
      <c r="G14" s="213">
        <f aca="true" t="shared" si="5" ref="G14:G20">E14+F14</f>
        <v>24442</v>
      </c>
      <c r="H14" s="213">
        <v>15827</v>
      </c>
      <c r="I14" s="213"/>
      <c r="J14" s="211">
        <f t="shared" si="1"/>
        <v>15827</v>
      </c>
      <c r="K14" s="213"/>
      <c r="L14" s="213"/>
      <c r="M14" s="213"/>
      <c r="N14" s="213">
        <v>1200</v>
      </c>
      <c r="O14" s="213"/>
      <c r="P14" s="212">
        <f t="shared" si="3"/>
        <v>136039</v>
      </c>
      <c r="Q14" s="212">
        <f t="shared" si="2"/>
        <v>6554</v>
      </c>
      <c r="R14" s="212">
        <f t="shared" si="4"/>
        <v>142593</v>
      </c>
    </row>
    <row r="15" spans="1:18" s="1" customFormat="1" ht="24.75" customHeight="1">
      <c r="A15" s="208" t="s">
        <v>645</v>
      </c>
      <c r="B15" s="213">
        <v>162436</v>
      </c>
      <c r="C15" s="213">
        <v>9711</v>
      </c>
      <c r="D15" s="213">
        <f t="shared" si="0"/>
        <v>172147</v>
      </c>
      <c r="E15" s="213">
        <v>38872</v>
      </c>
      <c r="F15" s="213">
        <v>2622</v>
      </c>
      <c r="G15" s="213">
        <f t="shared" si="5"/>
        <v>41494</v>
      </c>
      <c r="H15" s="213">
        <v>35611</v>
      </c>
      <c r="I15" s="213">
        <v>275</v>
      </c>
      <c r="J15" s="211">
        <f t="shared" si="1"/>
        <v>35886</v>
      </c>
      <c r="K15" s="213"/>
      <c r="L15" s="213"/>
      <c r="M15" s="213"/>
      <c r="N15" s="213">
        <v>1300</v>
      </c>
      <c r="O15" s="213"/>
      <c r="P15" s="212">
        <f t="shared" si="3"/>
        <v>238219</v>
      </c>
      <c r="Q15" s="212">
        <f t="shared" si="2"/>
        <v>12608</v>
      </c>
      <c r="R15" s="212">
        <f t="shared" si="4"/>
        <v>250827</v>
      </c>
    </row>
    <row r="16" spans="1:18" s="1" customFormat="1" ht="24.75" customHeight="1">
      <c r="A16" s="208" t="s">
        <v>646</v>
      </c>
      <c r="B16" s="213">
        <v>67487</v>
      </c>
      <c r="C16" s="213">
        <v>3841</v>
      </c>
      <c r="D16" s="208">
        <f t="shared" si="0"/>
        <v>71328</v>
      </c>
      <c r="E16" s="213">
        <v>15945</v>
      </c>
      <c r="F16" s="213">
        <v>1037</v>
      </c>
      <c r="G16" s="213">
        <f t="shared" si="5"/>
        <v>16982</v>
      </c>
      <c r="H16" s="213">
        <v>15337</v>
      </c>
      <c r="I16" s="213"/>
      <c r="J16" s="211">
        <f t="shared" si="1"/>
        <v>15337</v>
      </c>
      <c r="K16" s="213"/>
      <c r="L16" s="213"/>
      <c r="M16" s="213"/>
      <c r="N16" s="213"/>
      <c r="O16" s="213"/>
      <c r="P16" s="212">
        <f t="shared" si="3"/>
        <v>98769</v>
      </c>
      <c r="Q16" s="212">
        <f t="shared" si="2"/>
        <v>4878</v>
      </c>
      <c r="R16" s="212">
        <f t="shared" si="4"/>
        <v>103647</v>
      </c>
    </row>
    <row r="17" spans="1:18" s="1" customFormat="1" ht="24.75" customHeight="1">
      <c r="A17" s="208" t="s">
        <v>649</v>
      </c>
      <c r="B17" s="213">
        <v>107681</v>
      </c>
      <c r="C17" s="213">
        <v>9485</v>
      </c>
      <c r="D17" s="208">
        <f t="shared" si="0"/>
        <v>117166</v>
      </c>
      <c r="E17" s="213">
        <v>24814</v>
      </c>
      <c r="F17" s="213">
        <v>2451</v>
      </c>
      <c r="G17" s="213">
        <f t="shared" si="5"/>
        <v>27265</v>
      </c>
      <c r="H17" s="213">
        <v>66159</v>
      </c>
      <c r="I17" s="213"/>
      <c r="J17" s="211">
        <f t="shared" si="1"/>
        <v>66159</v>
      </c>
      <c r="K17" s="213"/>
      <c r="L17" s="213"/>
      <c r="M17" s="213"/>
      <c r="N17" s="213"/>
      <c r="O17" s="213"/>
      <c r="P17" s="212">
        <f t="shared" si="3"/>
        <v>198654</v>
      </c>
      <c r="Q17" s="212">
        <f t="shared" si="2"/>
        <v>11936</v>
      </c>
      <c r="R17" s="212">
        <f t="shared" si="4"/>
        <v>210590</v>
      </c>
    </row>
    <row r="18" spans="1:18" s="1" customFormat="1" ht="24.75" customHeight="1">
      <c r="A18" s="208" t="s">
        <v>648</v>
      </c>
      <c r="B18" s="213">
        <v>33267</v>
      </c>
      <c r="C18" s="213">
        <v>1831</v>
      </c>
      <c r="D18" s="208">
        <f t="shared" si="0"/>
        <v>35098</v>
      </c>
      <c r="E18" s="213">
        <v>7798</v>
      </c>
      <c r="F18" s="213">
        <v>494</v>
      </c>
      <c r="G18" s="213">
        <f t="shared" si="5"/>
        <v>8292</v>
      </c>
      <c r="H18" s="213">
        <v>29086</v>
      </c>
      <c r="I18" s="213">
        <v>270</v>
      </c>
      <c r="J18" s="211">
        <f t="shared" si="1"/>
        <v>29356</v>
      </c>
      <c r="K18" s="213"/>
      <c r="L18" s="213"/>
      <c r="M18" s="213"/>
      <c r="N18" s="213"/>
      <c r="O18" s="213"/>
      <c r="P18" s="212">
        <f t="shared" si="3"/>
        <v>70151</v>
      </c>
      <c r="Q18" s="212">
        <f t="shared" si="2"/>
        <v>2595</v>
      </c>
      <c r="R18" s="212">
        <f t="shared" si="4"/>
        <v>72746</v>
      </c>
    </row>
    <row r="19" spans="1:18" s="1" customFormat="1" ht="24.75" customHeight="1">
      <c r="A19" s="210" t="s">
        <v>647</v>
      </c>
      <c r="B19" s="211">
        <f>SUM(B13:B18)</f>
        <v>626025</v>
      </c>
      <c r="C19" s="211">
        <f>SUM(C13:C18)</f>
        <v>41121</v>
      </c>
      <c r="D19" s="208">
        <f t="shared" si="0"/>
        <v>667146</v>
      </c>
      <c r="E19" s="211">
        <f>SUM(E13:E18)</f>
        <v>146892</v>
      </c>
      <c r="F19" s="211">
        <f>SUM(F13:F18)</f>
        <v>10888</v>
      </c>
      <c r="G19" s="211">
        <f t="shared" si="5"/>
        <v>157780</v>
      </c>
      <c r="H19" s="211">
        <f aca="true" t="shared" si="6" ref="H19:O19">SUM(H13:H18)</f>
        <v>300921</v>
      </c>
      <c r="I19" s="211">
        <f t="shared" si="6"/>
        <v>645</v>
      </c>
      <c r="J19" s="211">
        <f t="shared" si="1"/>
        <v>301566</v>
      </c>
      <c r="K19" s="211">
        <f t="shared" si="6"/>
        <v>0</v>
      </c>
      <c r="L19" s="211">
        <f>SUM(L13:L18)</f>
        <v>0</v>
      </c>
      <c r="M19" s="211">
        <f>SUM(M13:M18)</f>
        <v>0</v>
      </c>
      <c r="N19" s="211">
        <f t="shared" si="6"/>
        <v>2500</v>
      </c>
      <c r="O19" s="211">
        <f t="shared" si="6"/>
        <v>0</v>
      </c>
      <c r="P19" s="212">
        <f t="shared" si="3"/>
        <v>1076338</v>
      </c>
      <c r="Q19" s="212">
        <f t="shared" si="2"/>
        <v>52654</v>
      </c>
      <c r="R19" s="212">
        <f t="shared" si="4"/>
        <v>1128992</v>
      </c>
    </row>
    <row r="20" spans="1:18" ht="19.5" customHeight="1">
      <c r="A20" s="210" t="s">
        <v>169</v>
      </c>
      <c r="B20" s="211">
        <f>B12+B19</f>
        <v>898531</v>
      </c>
      <c r="C20" s="211">
        <f>C12+C19</f>
        <v>60132</v>
      </c>
      <c r="D20" s="211">
        <f>D12+D19</f>
        <v>958663</v>
      </c>
      <c r="E20" s="211">
        <f>E12+E19</f>
        <v>216239</v>
      </c>
      <c r="F20" s="211">
        <f>F12+F19</f>
        <v>16017</v>
      </c>
      <c r="G20" s="211">
        <f t="shared" si="5"/>
        <v>232256</v>
      </c>
      <c r="H20" s="211">
        <f aca="true" t="shared" si="7" ref="H20:O20">H12+H19</f>
        <v>576200</v>
      </c>
      <c r="I20" s="211">
        <f>I12+I19</f>
        <v>3228</v>
      </c>
      <c r="J20" s="211">
        <f>J12+J19</f>
        <v>579428</v>
      </c>
      <c r="K20" s="211">
        <f t="shared" si="7"/>
        <v>121076</v>
      </c>
      <c r="L20" s="211">
        <f>L12+L19</f>
        <v>1755</v>
      </c>
      <c r="M20" s="211">
        <f>M12+M19</f>
        <v>122831</v>
      </c>
      <c r="N20" s="211">
        <f t="shared" si="7"/>
        <v>2500</v>
      </c>
      <c r="O20" s="211">
        <f t="shared" si="7"/>
        <v>35147</v>
      </c>
      <c r="P20" s="212">
        <f t="shared" si="3"/>
        <v>1849693</v>
      </c>
      <c r="Q20" s="212">
        <f t="shared" si="2"/>
        <v>81132</v>
      </c>
      <c r="R20" s="212">
        <f t="shared" si="4"/>
        <v>1930825</v>
      </c>
    </row>
  </sheetData>
  <mergeCells count="13">
    <mergeCell ref="H8:J8"/>
    <mergeCell ref="K8:M8"/>
    <mergeCell ref="P8:R8"/>
    <mergeCell ref="A8:A9"/>
    <mergeCell ref="N8:N9"/>
    <mergeCell ref="O8:O9"/>
    <mergeCell ref="B8:D8"/>
    <mergeCell ref="E8:G8"/>
    <mergeCell ref="A6:R6"/>
    <mergeCell ref="O1:R1"/>
    <mergeCell ref="A2:R2"/>
    <mergeCell ref="A3:R3"/>
    <mergeCell ref="A5:R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2010-06-17T09:29:10Z</cp:lastPrinted>
  <dcterms:created xsi:type="dcterms:W3CDTF">2007-01-15T16:24:15Z</dcterms:created>
  <dcterms:modified xsi:type="dcterms:W3CDTF">2010-06-23T11:01:52Z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