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tabRatio="602" firstSheet="5" activeTab="12"/>
  </bookViews>
  <sheets>
    <sheet name="új mérleg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EU-tábla" sheetId="8" r:id="rId8"/>
    <sheet name="műk. és egéb kiad. int." sheetId="9" r:id="rId9"/>
    <sheet name="m.c.kiad. PH szf." sheetId="10" r:id="rId10"/>
    <sheet name="tartalék" sheetId="11" r:id="rId11"/>
    <sheet name="int.tám" sheetId="12" r:id="rId12"/>
    <sheet name="gördülő" sheetId="13" r:id="rId13"/>
  </sheets>
  <definedNames>
    <definedName name="_xlnm.Print_Titles" localSheetId="4">'m.c.bev PH szf.'!$8:$9</definedName>
  </definedNames>
  <calcPr fullCalcOnLoad="1"/>
</workbook>
</file>

<file path=xl/sharedStrings.xml><?xml version="1.0" encoding="utf-8"?>
<sst xmlns="http://schemas.openxmlformats.org/spreadsheetml/2006/main" count="903" uniqueCount="627">
  <si>
    <t>I.      Polgármesteri hivatal</t>
  </si>
  <si>
    <t>II/1. GAMESZ</t>
  </si>
  <si>
    <t>II/2. Bibó István AGSZ.</t>
  </si>
  <si>
    <t>II/4. Brunszvik T. N. O. Ó.</t>
  </si>
  <si>
    <t>Tárgyi eszköz, immateriális javak értékesítése</t>
  </si>
  <si>
    <t>4.</t>
  </si>
  <si>
    <t>38.</t>
  </si>
  <si>
    <t>39.</t>
  </si>
  <si>
    <t>40.</t>
  </si>
  <si>
    <t>41.</t>
  </si>
  <si>
    <t>42.</t>
  </si>
  <si>
    <t>44.</t>
  </si>
  <si>
    <t>45.</t>
  </si>
  <si>
    <t>46.</t>
  </si>
  <si>
    <t>1/c. számú melléklet</t>
  </si>
  <si>
    <t>Helyi védelem alá eső épületek felújításának támogatása (16/2007. (VI. 1.) Ör.)</t>
  </si>
  <si>
    <t>Vízjogi üzemeltetési engedélyek a város csapadékcsatorna rendszeréhez</t>
  </si>
  <si>
    <t xml:space="preserve">Sugár utcai játszótérfejlesztés </t>
  </si>
  <si>
    <t xml:space="preserve">Zrinyi utcai játszótérfejlesztés </t>
  </si>
  <si>
    <t xml:space="preserve">Hévíz Város Közlekedési koncepciója </t>
  </si>
  <si>
    <t>Petőfi u. útburkolat felújítás</t>
  </si>
  <si>
    <t>Vörösmarty u. útburkolat felújítás, kerékpárút ép. tervezés</t>
  </si>
  <si>
    <t>Sugár-Semmelweis-Dr. Korányi u. útburkolat felújítás tervezés</t>
  </si>
  <si>
    <t xml:space="preserve">Gépjármű-várakozóhely Építési Alap </t>
  </si>
  <si>
    <t>Költségvetési hiány</t>
  </si>
  <si>
    <t>Brunszvik Teréz Napközi Otthonos Óvoda Bölcsődei egység kialakítása</t>
  </si>
  <si>
    <t>Környezetvédelmi Alap</t>
  </si>
  <si>
    <t>Hévíz gyógyhely városközpont rehabilitációja I. ütem *</t>
  </si>
  <si>
    <t>Állami támogatás (központosított)</t>
  </si>
  <si>
    <t>Honvéd, József  A u.útburkolat felújítás (NYDRFT)</t>
  </si>
  <si>
    <t>Közoktatás fejlesztési célok támogatása</t>
  </si>
  <si>
    <t>Polgármesteri Hivatal szervezet fejlesztése (ÁROP-1.A.2/A-2008-0147)</t>
  </si>
  <si>
    <t>Orvosi rendelő akadálymentesítésére pályázati forrás (NYDOP-2007-5.1.1/E)</t>
  </si>
  <si>
    <t>Kompetendia alapú oktatás (TÁMOP-3.1.4-8/2-2009-0134)</t>
  </si>
  <si>
    <t>Brunszvik Teréz Napk. Otth.Óvoda Egregy ép. felújítás</t>
  </si>
  <si>
    <t>Városközpont funkció bővítés NYDOP pályázat</t>
  </si>
  <si>
    <t>Halmozódás nélküli felhalm. célú bevétel önk. mindössz.</t>
  </si>
  <si>
    <t>Felhalmozási és tőkejellegű bevétel</t>
  </si>
  <si>
    <t>DRV üzemi területén közösségi funkció kialakítása</t>
  </si>
  <si>
    <t>6.</t>
  </si>
  <si>
    <t>7.</t>
  </si>
  <si>
    <t>8.</t>
  </si>
  <si>
    <t>9.</t>
  </si>
  <si>
    <t>Általános tartalék</t>
  </si>
  <si>
    <t>Testületi hatáskörben felhasználható</t>
  </si>
  <si>
    <t>Általános tartalék összesen:</t>
  </si>
  <si>
    <t>Vállalkozásoktól szakképzési hozzájárulás átvétele fejlesztésre</t>
  </si>
  <si>
    <t>Finanszírozási célú kiadási műveletek összesen</t>
  </si>
  <si>
    <t xml:space="preserve">                      ebből felhalmozási hitel kamata</t>
  </si>
  <si>
    <t>Pénzmaradvánnyal számított bevételek és kiadások különbözete (többlet)</t>
  </si>
  <si>
    <t xml:space="preserve">       b,Általános tartalék működési</t>
  </si>
  <si>
    <t xml:space="preserve">               Működési </t>
  </si>
  <si>
    <t xml:space="preserve">               Felhalmozási</t>
  </si>
  <si>
    <t>Önkormányzati kinevezett dolgozók juttatása</t>
  </si>
  <si>
    <t>ÁHT-n kívüli felhalmozási pénzeszköz átvétel</t>
  </si>
  <si>
    <t>GAMESZ és közint. össz.</t>
  </si>
  <si>
    <t>Felhalmozási pénzforgalmi kiadás összesen:</t>
  </si>
  <si>
    <t>Polgármesteri hatáskörben felhasználható</t>
  </si>
  <si>
    <t xml:space="preserve">    c, Dologi jellegű kiadás, egyéb folyó kiadás</t>
  </si>
  <si>
    <t xml:space="preserve">    d, Támogatás értékű működési kiadás</t>
  </si>
  <si>
    <t xml:space="preserve">    e, Áht-n kívüli működési pénzeszköz átadás</t>
  </si>
  <si>
    <t xml:space="preserve">    f, Ellátottak pénzbeli juttatása</t>
  </si>
  <si>
    <t xml:space="preserve">    g, Szociálpolitikai juttatás</t>
  </si>
  <si>
    <t>3. Költségvetési bevételek összesen:</t>
  </si>
  <si>
    <t>2. Felhalmozási kiadás</t>
  </si>
  <si>
    <t xml:space="preserve">    a, Felújítás</t>
  </si>
  <si>
    <t xml:space="preserve">    b, Beruházás</t>
  </si>
  <si>
    <t xml:space="preserve">    c, Támogatás értékű felhalmozási pénzeszköz-átadás</t>
  </si>
  <si>
    <t xml:space="preserve">    d, Áht-n kívüli felhalmozási pénzeszköz-átadás</t>
  </si>
  <si>
    <t xml:space="preserve">    e, Felhalmozási kölcsön nyújtása</t>
  </si>
  <si>
    <t>3. Költségvetési kiadások összesen:</t>
  </si>
  <si>
    <t>Hévíz déli elkerülő út hatástanulmányterv</t>
  </si>
  <si>
    <t xml:space="preserve">      a,Céltartalék</t>
  </si>
  <si>
    <t xml:space="preserve">         Céltartalék összesen</t>
  </si>
  <si>
    <t xml:space="preserve">     a, Hosszú lejáratú fejlesztési hiteltörlesztés</t>
  </si>
  <si>
    <t xml:space="preserve">     b,Forgatási célú értékpapír vásárlás</t>
  </si>
  <si>
    <t>Pénzforgalom nélküli kiadások összesen</t>
  </si>
  <si>
    <t>Finanszírozási célú bevételi műveletek összesen</t>
  </si>
  <si>
    <t>Árpád kori templom és a Római kori villa állagmegóvása</t>
  </si>
  <si>
    <t>Épületfelújítás</t>
  </si>
  <si>
    <t>Városfejlesztési feladatok érdekében tartalék</t>
  </si>
  <si>
    <t>1. számú melléklet</t>
  </si>
  <si>
    <t xml:space="preserve">                          megvalósítási tanulmány                           </t>
  </si>
  <si>
    <t xml:space="preserve">                          könyvvizsgálat                                            </t>
  </si>
  <si>
    <t xml:space="preserve">                          tervellenőrzés                                               </t>
  </si>
  <si>
    <t xml:space="preserve">                          műszaki ellenőrzés                                        </t>
  </si>
  <si>
    <t xml:space="preserve">                          nyilvánosság                                                 </t>
  </si>
  <si>
    <t xml:space="preserve">                         aknafedlap + kiadása                                     </t>
  </si>
  <si>
    <t xml:space="preserve">                         összesen:                                                   </t>
  </si>
  <si>
    <t xml:space="preserve">Dr Mikolics Ferenc emléktábla (Hévíz Pantheon falán elhelyezés)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</si>
  <si>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</si>
  <si>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</si>
  <si>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</si>
  <si>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</si>
  <si>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</si>
  <si>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</si>
  <si>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</si>
  <si>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</si>
  <si>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</si>
  <si>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</si>
  <si>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</si>
  <si>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</si>
  <si>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</si>
  <si>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1/a. számú  melléklet</t>
  </si>
  <si>
    <t>1/a/1. számú melléklet</t>
  </si>
  <si>
    <t>beruházási és felhalmozási kiadásai</t>
  </si>
  <si>
    <t>Felújítás</t>
  </si>
  <si>
    <t>32.</t>
  </si>
  <si>
    <t>33.</t>
  </si>
  <si>
    <t>Magyar Labdarúgó Szöv.Illyés Gy. Á. M. I. műfüves kispálya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</si>
  <si>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</si>
  <si>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</si>
  <si>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</si>
  <si>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</si>
  <si>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</si>
  <si>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</si>
  <si>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</si>
  <si>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</si>
  <si>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</si>
  <si>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</si>
  <si>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</si>
  <si>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Vállalkozástól átvett pénzeszköz jelzőrendszer kialakításához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</si>
  <si>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</si>
  <si>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</si>
  <si>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</si>
  <si>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</si>
  <si>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</si>
  <si>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Számítástechnikai eszközök beszerzése</t>
  </si>
  <si>
    <t>Kiadási tartalék mindösszesen:</t>
  </si>
  <si>
    <t>Működési célú pénzmaradvány</t>
  </si>
  <si>
    <t>Felhalmozási célú pénzmaradvány</t>
  </si>
  <si>
    <t>II/5. Teréz Anya Szociális Int.Int.</t>
  </si>
  <si>
    <t xml:space="preserve">Telekértékesítés </t>
  </si>
  <si>
    <t>Részvények értékesítése</t>
  </si>
  <si>
    <t>Támogatás értékű felhalmozási pénzeszköz átvétel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</si>
  <si>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</si>
  <si>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</si>
  <si>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</si>
  <si>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</si>
  <si>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</si>
  <si>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Peres- kártérítési ügyekből származó kötelezettségek</t>
  </si>
  <si>
    <t>Tóvédelmi program</t>
  </si>
  <si>
    <t>Városszemléből adódó feladatok</t>
  </si>
  <si>
    <t>Alapítványtól átvett pénzeszköz</t>
  </si>
  <si>
    <t>Tárgyi eszköz értékesítés</t>
  </si>
  <si>
    <t>Bibó I Gimnáziumért Alapítvány fejlesztési támogatása</t>
  </si>
  <si>
    <t>Sajátos felhalmozási bevétel</t>
  </si>
  <si>
    <t>Bevételek</t>
  </si>
  <si>
    <t>Kiadások</t>
  </si>
  <si>
    <t>Felhalmozási kiadások összesen:</t>
  </si>
  <si>
    <t xml:space="preserve">         Ebből felhalmozási többlet</t>
  </si>
  <si>
    <t xml:space="preserve">                    működési többlet</t>
  </si>
  <si>
    <t>Támogatás felügyeleti szervtől felhalmozásra</t>
  </si>
  <si>
    <t>Pénzügyi befektetés</t>
  </si>
  <si>
    <t>Felhalmozási célú kölcsön visszatér.</t>
  </si>
  <si>
    <t>Alsópáhok-Hévíz kerékpárút (NFÜ)</t>
  </si>
  <si>
    <t>Mindösszesen</t>
  </si>
  <si>
    <t>Felhalm. kölcs. nyújtása</t>
  </si>
  <si>
    <t>Áht-n kív.felh.pe.átadás</t>
  </si>
  <si>
    <t>Támog.értékű felhalm. pe.</t>
  </si>
  <si>
    <t>I.    Polgármesteri hivatal</t>
  </si>
  <si>
    <t>II/1.GAMESZ</t>
  </si>
  <si>
    <t>II/2.Bibó István AGSZ</t>
  </si>
  <si>
    <t>II/4.Brunszvik T. N. O. Óvoda</t>
  </si>
  <si>
    <t>II/5.Teréz Anya Szoc. Integr. Int.</t>
  </si>
  <si>
    <t>II/6.Gróf I. Festetics Műv. Kp.</t>
  </si>
  <si>
    <t>Gamesz és önáll. műk. közint.</t>
  </si>
  <si>
    <t>Módosított összesen</t>
  </si>
  <si>
    <t xml:space="preserve">                          kivitelezés                                                                                                  </t>
  </si>
  <si>
    <t>GAMESZ</t>
  </si>
  <si>
    <t>Állami támogatás összesen:</t>
  </si>
  <si>
    <t>ÁFA</t>
  </si>
  <si>
    <t>Brunszvik Teréz Napközi Otthonos Óvoda Sugár u.-i épület bővítése pály.forrás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</si>
  <si>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</si>
  <si>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</si>
  <si>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</si>
  <si>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</si>
  <si>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</si>
  <si>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</si>
  <si>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</si>
  <si>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</si>
  <si>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</si>
  <si>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</si>
  <si>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</si>
  <si>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</si>
  <si>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</si>
  <si>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</si>
  <si>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</si>
  <si>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</si>
  <si>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e Ft</t>
  </si>
  <si>
    <t>Megnevezés</t>
  </si>
  <si>
    <t>Polgármesteri Hivatal</t>
  </si>
  <si>
    <t xml:space="preserve">    a, Intézményi működési bevétel</t>
  </si>
  <si>
    <t xml:space="preserve">    b, Sajátos működési bevétel</t>
  </si>
  <si>
    <t xml:space="preserve">    c, Támogatás, végleges pénzeszköz átvétel</t>
  </si>
  <si>
    <t xml:space="preserve">        c/1. Állami támogatás</t>
  </si>
  <si>
    <t xml:space="preserve">        c/2. Támogatásértékű pénzeszköz átvétel</t>
  </si>
  <si>
    <t xml:space="preserve">        c/3. Áht-n kívüli működési pénzeszköz átvétel</t>
  </si>
  <si>
    <t>Támogatás, végleges pénzeszköz-átvétel összesen:</t>
  </si>
  <si>
    <t>Működési pénzforgalmi bevétel összesen:</t>
  </si>
  <si>
    <t>2. Felhalmozási bevétel</t>
  </si>
  <si>
    <t xml:space="preserve">    a, Tárgyi eszközök, immateriális javak értékesítése</t>
  </si>
  <si>
    <t xml:space="preserve">    b, Sajátos felhalmozási bevétel</t>
  </si>
  <si>
    <t xml:space="preserve">    c, Pénzügyi felhalmozási bevétel</t>
  </si>
  <si>
    <t xml:space="preserve">    d, Támogatás értékű felhalmozási pénzeszköz-átvétel</t>
  </si>
  <si>
    <t xml:space="preserve">    e, Áht-n kívüli felhalmozási pénzeszköz-átvétel</t>
  </si>
  <si>
    <t xml:space="preserve">    f, Felhalmozási kölcsön-visszatérülés</t>
  </si>
  <si>
    <t xml:space="preserve">    g, Állami támogatás (központosított állami támogatás)</t>
  </si>
  <si>
    <t>1. Működési kiadás</t>
  </si>
  <si>
    <t xml:space="preserve">    a, Személyi jellegű kiadás</t>
  </si>
  <si>
    <t xml:space="preserve">    b, Munkaadót terhelő járulék</t>
  </si>
  <si>
    <t>Teréz Anya Szociális Integrált Intézmény</t>
  </si>
  <si>
    <t>1/c/1. számú melléklet</t>
  </si>
  <si>
    <t>1/e. számú melléklet</t>
  </si>
  <si>
    <t>Brunszvik Teréz Napköziotthonos Óvoda</t>
  </si>
  <si>
    <t>Brunszvik Teréz Napköziotthonos Óvoda összesen:</t>
  </si>
  <si>
    <t>befektetési célú értékpapír beváltás</t>
  </si>
  <si>
    <t>5. Finanszírozási célú bevételi műveletek</t>
  </si>
  <si>
    <t>Bevételek mindösszesen</t>
  </si>
  <si>
    <t>Pénzforgalom nélküli bevételek összesen</t>
  </si>
  <si>
    <t>Nehéz helyzetbe került Hévízi lakosok támogatási alapja</t>
  </si>
  <si>
    <t>Felhalmozási kölcsön nyújtása összesen:</t>
  </si>
  <si>
    <t>Felhalmozási kölcsön nyújtása önkormányzati dolgozóknak</t>
  </si>
  <si>
    <t>Felhalmozási kölcsön nyújtása lakosságnak</t>
  </si>
  <si>
    <t xml:space="preserve">Hosszú lejáratú fejlesztési kölcsön </t>
  </si>
  <si>
    <t>Támogatás értékű felhalmozási pénzeszköz átadás összesen:</t>
  </si>
  <si>
    <t>Alsópáhok Község Önkormányzata (kerékpárút tervezés)</t>
  </si>
  <si>
    <t>Támogatás értékű felhalmozási pénzeszköz átadás</t>
  </si>
  <si>
    <t>Eon közműfejlesztési hozzájárulás beruházásra (Martinovics utca)</t>
  </si>
  <si>
    <t xml:space="preserve">Marton László Kossuth díja szobrász önportré </t>
  </si>
  <si>
    <t>4. Előző évi pénzmaradvány igénybevétele</t>
  </si>
  <si>
    <t>Forgatási célú értékpapír beváltás</t>
  </si>
  <si>
    <t>Illyés Gyula Ált. és Műv. Iskola</t>
  </si>
  <si>
    <t>3.</t>
  </si>
  <si>
    <t>Polgármesteri hivatal</t>
  </si>
  <si>
    <t>Tárgyi eszközök értékesítése</t>
  </si>
  <si>
    <t>Ingatlanértékesítés</t>
  </si>
  <si>
    <t>GAMESZ összesen:</t>
  </si>
  <si>
    <t>Bibó István AGSZ.</t>
  </si>
  <si>
    <t>Felhalmozási célú bevétel mindösszesen:</t>
  </si>
  <si>
    <t>Támogatás felügyeleti szervtől felhalmozásra: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</si>
  <si>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</si>
  <si>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</si>
  <si>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</si>
  <si>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</si>
  <si>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</si>
  <si>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II/6. Gróf I. Festetics Gy. M. Kp.</t>
  </si>
  <si>
    <t>2010. évi költségvetési rendelet</t>
  </si>
  <si>
    <t>1.</t>
  </si>
  <si>
    <t>2.</t>
  </si>
  <si>
    <t>Immateriális javak vásárlása összesen:</t>
  </si>
  <si>
    <t>Környezetvédelmi és Vízügyi Célelőirányzat 2005.</t>
  </si>
  <si>
    <t>Összesen:</t>
  </si>
  <si>
    <t>Hévíz Város Önkormányzat</t>
  </si>
  <si>
    <t>Intézmény</t>
  </si>
  <si>
    <t>Összesen</t>
  </si>
  <si>
    <t>Hévíz gyógyhely városközpont rehab.  II. ütem  pályázati anyag előkész.</t>
  </si>
  <si>
    <t>Szoftvervásárlás, szoftverfejl. (Ikt.program, ügyv. feladatokat tám. rend.)</t>
  </si>
  <si>
    <t>Kompetencia alapú okt. pályázati projekt szoftver beszerzése (TÁMOP)</t>
  </si>
  <si>
    <t>Polgármesteri Hiv. szervezetfejlesztéséhez szükséges szoftver (ÁROP)</t>
  </si>
  <si>
    <t>Hévíz gyógyhely városközpont rehab. tartalék alap (47.500-3.610 e Ft)</t>
  </si>
  <si>
    <t>Kompetencia alapú okt. pályázati projekt eszköz beszerzése (TÁMOP)</t>
  </si>
  <si>
    <t>Kisfaludy u, Dózsa u, Veres P. u.Budai N. A u., Gelsei  P u. útfelúj. terv.</t>
  </si>
  <si>
    <t>Brunszvik T.N.O.Ó. Sugár u. épület bőv. akadálymentesítése I. ütem</t>
  </si>
  <si>
    <t>Nettó</t>
  </si>
  <si>
    <t>Brunszvik T. Napközi O. Óvoda Egregyi u. ép. infr. fejl. (tetőfelúj.szig.)</t>
  </si>
  <si>
    <t xml:space="preserve">Illyés Gyula Ált. Iskola főép. és tornaterem összekötő folyosó felújítása </t>
  </si>
  <si>
    <t>Árpád u. útburk.felúj., parkoló kiép. csapadékvíz elvez. eng. terv készítés</t>
  </si>
  <si>
    <t>DRV.üzemi területén közösségi funkció kialak. (sátor alá térburkolat)</t>
  </si>
  <si>
    <t>Bruttó</t>
  </si>
  <si>
    <t>Alsópáhok-Hévíz kerékpárút</t>
  </si>
  <si>
    <t>Immateriális javak vásárlása:</t>
  </si>
  <si>
    <t>Hévízi Önkéntes Tűzoltó Egyesület</t>
  </si>
  <si>
    <t xml:space="preserve">       </t>
  </si>
  <si>
    <t xml:space="preserve">                         gyalogos övezet áram-közműfejlesztés</t>
  </si>
  <si>
    <t>Mód. összeg</t>
  </si>
  <si>
    <t>Felhalmozási célú pénzmaradvány (-)</t>
  </si>
  <si>
    <t>Felhalmozási pénzforgalmi bevétel összesen:</t>
  </si>
  <si>
    <t>43.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</si>
  <si>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</si>
  <si>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</si>
  <si>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</si>
  <si>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</si>
  <si>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</si>
  <si>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</si>
  <si>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</si>
  <si>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</si>
  <si>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</si>
  <si>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</si>
  <si>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1. Működési bevétel</t>
  </si>
  <si>
    <t>Működési pénzforgalmi kiadás összesen:</t>
  </si>
  <si>
    <t xml:space="preserve">Polgármesteri Hivatal akadálymentesítése (mosdók átalakítása) </t>
  </si>
  <si>
    <t>4. Kiadási tartalék</t>
  </si>
  <si>
    <t>Felhalmozási kiadásokra</t>
  </si>
  <si>
    <t>Felhalmozási kiadásokra összesen</t>
  </si>
  <si>
    <t>Működési kiadásokra</t>
  </si>
  <si>
    <t>Működési kiadásokra összesen</t>
  </si>
  <si>
    <t>5. Finanszírozási célú kiadási műveletek</t>
  </si>
  <si>
    <t>Kiadások mindösszesen</t>
  </si>
  <si>
    <t>Költségvetési hiány felhalmozási</t>
  </si>
  <si>
    <t>GAMESZ és közintézmények felhalmozási bev. összesen:</t>
  </si>
  <si>
    <t>Céltartalék összesen:</t>
  </si>
  <si>
    <t>felhalmozási pénzforgalmi bevételei kiemelt előirányzatonként</t>
  </si>
  <si>
    <t>felhalmozási  bevétel</t>
  </si>
  <si>
    <t>36.</t>
  </si>
  <si>
    <t>II/3.Illyés Gyula Általános Isk.</t>
  </si>
  <si>
    <t>II/3. Illyés Gyula Általános Isk.</t>
  </si>
  <si>
    <t>Árpádkori templom állagmegóvása</t>
  </si>
  <si>
    <t>Egyéb építmény felújítása</t>
  </si>
  <si>
    <t>Petőfi u. járda felújítása</t>
  </si>
  <si>
    <t>Egregyi u. járda felújítás</t>
  </si>
  <si>
    <t>Római kori villa állagmegóvása</t>
  </si>
  <si>
    <t>ORGAN-P közzétételi díj</t>
  </si>
  <si>
    <t>ISO 14001 tan.megszerz.fenntarthatósági tanulmányi körny.telj.(ÁROP)</t>
  </si>
  <si>
    <t>Brunszvik T.N.O.Óvoda bölcsödei épület kialakítása</t>
  </si>
  <si>
    <t>Sírkőműhely vásárlása és járulékos kiadásai</t>
  </si>
  <si>
    <t>Mezőgazdasági utak (hatósági engedély + díj)</t>
  </si>
  <si>
    <t xml:space="preserve">DRV területére rendezvénysátor beszerzése </t>
  </si>
  <si>
    <t>Effinger-Nagy Imre u.térfigyelő-kamera vill.fogy. hely kialakítása</t>
  </si>
  <si>
    <t>Fénymásoló beszerzése</t>
  </si>
  <si>
    <t>48.</t>
  </si>
  <si>
    <t>49.</t>
  </si>
  <si>
    <t>50.</t>
  </si>
  <si>
    <t>51.</t>
  </si>
  <si>
    <t>52.</t>
  </si>
  <si>
    <t>53.</t>
  </si>
  <si>
    <t>Hévíz Kistérség Önkormányzatainak Többcélú Társulása</t>
  </si>
  <si>
    <t>54.</t>
  </si>
  <si>
    <t>55.</t>
  </si>
  <si>
    <t>56.</t>
  </si>
  <si>
    <t>57.</t>
  </si>
  <si>
    <t>58.</t>
  </si>
  <si>
    <t>59.</t>
  </si>
  <si>
    <t xml:space="preserve">                         egyéb előre nem terv.(E.on Áramszolg.Zrt.közműcsatl.)                                    </t>
  </si>
  <si>
    <t xml:space="preserve">                         pótmunkák</t>
  </si>
  <si>
    <t xml:space="preserve">                        Rózsakert Belv.Kult.Közösségi Közp.tervdokumentáció</t>
  </si>
  <si>
    <t>Bölcsöde létesítése (NYDOP-5.1.1/B-09-2009-006)</t>
  </si>
  <si>
    <t>Üdülőhelyi feladatok kiegészítő támogatása</t>
  </si>
  <si>
    <t>Kiegészítő támogatások összesen</t>
  </si>
  <si>
    <t>ÁHT-n kívüli felhalm. pénzeszk átvétel</t>
  </si>
  <si>
    <t>Támogatás</t>
  </si>
  <si>
    <t>Költségvetési többlet/hiány működési</t>
  </si>
  <si>
    <t>Pénzügyi mérleg ( e Ft)</t>
  </si>
  <si>
    <t xml:space="preserve">    h, Kiegészítő támogatás</t>
  </si>
  <si>
    <t>Európai Uniós támogatással megvalósuló projektek</t>
  </si>
  <si>
    <t>sorszám</t>
  </si>
  <si>
    <t>Projekt megnevezése</t>
  </si>
  <si>
    <t>Bruttó érték</t>
  </si>
  <si>
    <t>Pályázati forrás</t>
  </si>
  <si>
    <t>Önrész</t>
  </si>
  <si>
    <t>Önrészt finanszírozza</t>
  </si>
  <si>
    <t>Polgármesteri Hivatal szervezetfejlesztése</t>
  </si>
  <si>
    <t>Hévíz</t>
  </si>
  <si>
    <t>Hévíz gyógyhely városközpont rehabilitációja</t>
  </si>
  <si>
    <t>Kompetencia alapú oktatás közoktatási intézményekben</t>
  </si>
  <si>
    <t>Kerékpárút fejlesztése Alsópáhok-Hévíz között, Gesztor Alsópáhok</t>
  </si>
  <si>
    <t>Alsópáhok</t>
  </si>
  <si>
    <t>a projekt nem támogatott része</t>
  </si>
  <si>
    <t>Hévíz önrésze</t>
  </si>
  <si>
    <t>Alsópáhok önrésze</t>
  </si>
  <si>
    <t>2010.VII.29-ei módosított előirányzat</t>
  </si>
  <si>
    <t>2010.VII.29. mód. ei.</t>
  </si>
  <si>
    <t>felhalmozási kiadások jogcím szerint intézményenként</t>
  </si>
  <si>
    <t>1/b. számú melléklet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</si>
  <si>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</si>
  <si>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</si>
  <si>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</si>
  <si>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</si>
  <si>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Támogatás felügyeleti szervtől</t>
  </si>
  <si>
    <t>Működési bevétel összesen</t>
  </si>
  <si>
    <t>I.     Polgármesteri hivatal</t>
  </si>
  <si>
    <t>II/3. Illyés Gyula Általános Iskola</t>
  </si>
  <si>
    <t>II/4. Brunszvik Teréz Napközi Otthonos Óvoda</t>
  </si>
  <si>
    <t>II/5. Teréz Anya Szociális Integrált Intézmény</t>
  </si>
  <si>
    <t>II/6. Gróf I. Festetics György Művelődési Kp.</t>
  </si>
  <si>
    <t>II. GAMESZ és  önállóan műk. közint. ö.:</t>
  </si>
  <si>
    <t>Mindösszesen:</t>
  </si>
  <si>
    <t>Intézményfinanszírozás</t>
  </si>
  <si>
    <t>Működési kiadás önkormányzati szinten</t>
  </si>
  <si>
    <t>1/b/1. számú melléklet</t>
  </si>
  <si>
    <t>Hévíz Város Polgármesteri Hivatala</t>
  </si>
  <si>
    <t xml:space="preserve">működési célú és egyéb bevételek  </t>
  </si>
  <si>
    <t>Támogatás, végleges pénzeszköz átv.</t>
  </si>
  <si>
    <t>370000 Szennyvízelvezetés- és kezelés</t>
  </si>
  <si>
    <t>421100 Út, autópálya építése</t>
  </si>
  <si>
    <t xml:space="preserve">581100  Könyvkiadás </t>
  </si>
  <si>
    <t>581400 Folyóirat, időszaki kiadvány kiadása</t>
  </si>
  <si>
    <t>682001 Lakóingatlan bérbeadása, üzemeltetése</t>
  </si>
  <si>
    <t>682002 Nem lakóingatlanok bérbeadása üzemeltetése</t>
  </si>
  <si>
    <t>841114 Országgyűlési képviselőv. kapcs. tevékenységek</t>
  </si>
  <si>
    <t>841115 Önkormányzati képviselőv. Kapcs tev.</t>
  </si>
  <si>
    <t>841116 Orsz.települési és területi kisebbségi választás</t>
  </si>
  <si>
    <t>841124 Területi általános végrehajtó igazgatási tev.</t>
  </si>
  <si>
    <t>841126 Önkormányzatok és többc. Kist.társ. Igazga.tev.</t>
  </si>
  <si>
    <t>841133 Adó, illeték kiszabása, veszedése ellenőrzése</t>
  </si>
  <si>
    <t>841225 Környezetvédelem. Terül igazgatása</t>
  </si>
  <si>
    <t>841325 Építésügy területp.területi igazgatása</t>
  </si>
  <si>
    <t>841403 Város és községgazd. (gyepmesteri feladat)</t>
  </si>
  <si>
    <t>841901 Önkormányzatok, valamint többc.kist. Társ. Elsz</t>
  </si>
  <si>
    <t xml:space="preserve">             Normatív állami támogatás</t>
  </si>
  <si>
    <t xml:space="preserve">             Normatív kötött felhaszn. tám.</t>
  </si>
  <si>
    <t xml:space="preserve">            üdülőhelyi feladatok kiegészítő támogatása</t>
  </si>
  <si>
    <t xml:space="preserve">            Központosított állami támogatás</t>
  </si>
  <si>
    <t xml:space="preserve">            Támogatás értékű bevétel</t>
  </si>
  <si>
    <t xml:space="preserve">            Helyi adók, pótlék, bírság</t>
  </si>
  <si>
    <t xml:space="preserve">            Átengedett központi adók</t>
  </si>
  <si>
    <t xml:space="preserve">            SZJA 8%, adóerőképesség miatti elvonás</t>
  </si>
  <si>
    <t xml:space="preserve">            Gépjárműadó</t>
  </si>
  <si>
    <t>842421 Közterület rendjének fenntartása</t>
  </si>
  <si>
    <t>856011 Pedagógiai szakszolgálat</t>
  </si>
  <si>
    <t>862102 Háziorvosi szolgálat (orvosi ügyelet)</t>
  </si>
  <si>
    <t>873011 Időskorúak tartós bentlakásos szociális ellátása</t>
  </si>
  <si>
    <t>882125 Mozgáskorlátozottak közlekedési támogatása</t>
  </si>
  <si>
    <t>889201 Gyermekjóléti feladatok</t>
  </si>
  <si>
    <t xml:space="preserve">889922 Házi segítségnyújtás, </t>
  </si>
  <si>
    <t>889923 Jelzőrendszeres házi segítségnyújtás</t>
  </si>
  <si>
    <t xml:space="preserve">889924 Családsegítés </t>
  </si>
  <si>
    <t>910123 Könyvtári szolgáltatások</t>
  </si>
  <si>
    <t>Működési célú és egyéb bev. összesen:</t>
  </si>
  <si>
    <r>
      <t xml:space="preserve"> </t>
    </r>
    <r>
      <rPr>
        <b/>
        <sz val="11"/>
        <rFont val="Times New Roman"/>
        <family val="1"/>
      </rPr>
      <t>e Ft</t>
    </r>
  </si>
  <si>
    <t>1/d. számú melléklet</t>
  </si>
  <si>
    <t>működési és egyéb kiadásai kiemelt előirányzatonként</t>
  </si>
  <si>
    <t>Személyi juttatás</t>
  </si>
  <si>
    <t>Munkaadót terhelő járulék</t>
  </si>
  <si>
    <t>Dologi jellegű és egyéb folyó kiadás eredeti</t>
  </si>
  <si>
    <t>Támogatás ért. és ÁHT-n kív.műk.célú pe. átadás</t>
  </si>
  <si>
    <t>Ellátott pénzbeli juttatása</t>
  </si>
  <si>
    <t>Szocp. juttat.</t>
  </si>
  <si>
    <t>II/4. Brunszvik Teréz N.O. Óvoda</t>
  </si>
  <si>
    <t>II/5. Teréz Anya Szoc. Integr.Int.</t>
  </si>
  <si>
    <t>II/6. Festetics György Műv.Közp.</t>
  </si>
  <si>
    <t>II. GAMESZ és intézm. össz.:</t>
  </si>
  <si>
    <t>1/d/1. számú melléklet</t>
  </si>
  <si>
    <t>Hévíz Város Polgármesteri Hivatal</t>
  </si>
  <si>
    <t xml:space="preserve">működési célú és egyéb kiadások </t>
  </si>
  <si>
    <t>Személyi juttatás összesen</t>
  </si>
  <si>
    <t>Munkaadót terhelő elvonás</t>
  </si>
  <si>
    <t>Dologi jellegű kiadás, egyéb folyó kiadás</t>
  </si>
  <si>
    <t>Támogatás értékű működési célú pénzeszköz átadás</t>
  </si>
  <si>
    <t>ÁHT-n kívüli működési pénzeszköz átadás</t>
  </si>
  <si>
    <t>Szoc.pol.    juttatás</t>
  </si>
  <si>
    <t>360000 Víztermelés,kezelés</t>
  </si>
  <si>
    <t>370000 Szennyvíz gy. tisztitás.</t>
  </si>
  <si>
    <t>412000 Lakó és n.lakó épü.épít.</t>
  </si>
  <si>
    <t>421100 Út - autópálya építése</t>
  </si>
  <si>
    <t>522110 Közutak, hidak üzemelt.</t>
  </si>
  <si>
    <t>581100 Könyvkiadás</t>
  </si>
  <si>
    <t>581400 Folyóirat, idősz.kiad.</t>
  </si>
  <si>
    <t>639100 Sajtófigyelés</t>
  </si>
  <si>
    <t>682001 Lakóingat. Bérbead. Ü.</t>
  </si>
  <si>
    <t>682002 Nem lakóing.bérb.üzem.</t>
  </si>
  <si>
    <t>711000Építészmérnöki tevéke.</t>
  </si>
  <si>
    <t>750000 Állateg..ellátás</t>
  </si>
  <si>
    <t>811000 Építmény üzemeltetés</t>
  </si>
  <si>
    <t>841112 Önkormány.jogalk.</t>
  </si>
  <si>
    <t>841114 Országgy képv.v.</t>
  </si>
  <si>
    <t>841115 Önk.képv.válsz.</t>
  </si>
  <si>
    <t>841116 Orsz.telep.és ter.kisebbségi</t>
  </si>
  <si>
    <t>Területi ált. végreh. Igazg. Tev.</t>
  </si>
  <si>
    <t>841124/2Hatósági feladatok</t>
  </si>
  <si>
    <t>841124/3 Anyakönyv. Felad.</t>
  </si>
  <si>
    <t>841124/4 Okmányirodai fel.</t>
  </si>
  <si>
    <t>841124/5 Gyámügyi feladatok</t>
  </si>
  <si>
    <t>Igazgatási . Tevékenység.</t>
  </si>
  <si>
    <t>841126 Önkorm.igazg.tev.</t>
  </si>
  <si>
    <t>841126/2 Szervezési és j.oszt</t>
  </si>
  <si>
    <t>841126/3 Pályázati felad.</t>
  </si>
  <si>
    <t>8411265 Támogatások</t>
  </si>
  <si>
    <t>841133 Adó,illeték kiszab. Ell.</t>
  </si>
  <si>
    <t>842155 Önk.nemz.kapcsolat</t>
  </si>
  <si>
    <t>841191 Nemzeti ünn programja</t>
  </si>
  <si>
    <t>841192  Kiemelt áll. És önk. Ü</t>
  </si>
  <si>
    <t xml:space="preserve">841225 Környezetvédelem </t>
  </si>
  <si>
    <t>841325 Építésügy</t>
  </si>
  <si>
    <t>841328 Turizmus területi igaz.</t>
  </si>
  <si>
    <t>841401 Önkorm. közb.kapcs.</t>
  </si>
  <si>
    <t>841402 Közvilágítás</t>
  </si>
  <si>
    <t>841403 Város- és községgazd.</t>
  </si>
  <si>
    <t>842421Közterület rend. Fennta.</t>
  </si>
  <si>
    <t>842510 Tűz és polgári kataszt.</t>
  </si>
  <si>
    <t>851011/1Óvodai nevelés Tag</t>
  </si>
  <si>
    <t>851011/2 Óvodai nevelés Sugár</t>
  </si>
  <si>
    <t>852000Ált. iskolai oktatás, nev.</t>
  </si>
  <si>
    <t>853111Gimnáziumi oktatás, nev.</t>
  </si>
  <si>
    <t>Egészségügyi ellátás egyéb fel.</t>
  </si>
  <si>
    <t>882111 Rendszeres szociál.seg.</t>
  </si>
  <si>
    <t>882113 Lakásfennt.támog.normatív</t>
  </si>
  <si>
    <t>882115 Ápolási dij alanyi jogon</t>
  </si>
  <si>
    <t>882116 Ápolási dij méltányoss.</t>
  </si>
  <si>
    <t>882117 Rendszeres gyermv.tám.</t>
  </si>
  <si>
    <t xml:space="preserve">             Étkezési hozzájárulás</t>
  </si>
  <si>
    <t>882122 Átmeneti segély</t>
  </si>
  <si>
    <t>882124 Rendkív. gyermekv. Tám</t>
  </si>
  <si>
    <t>882125 Mozgáskorlátozottak</t>
  </si>
  <si>
    <t>882129 Egyéb önk. Eseti pénzb.</t>
  </si>
  <si>
    <t>882202 Közgyógyellátás</t>
  </si>
  <si>
    <t>882203 Köztemetés</t>
  </si>
  <si>
    <t>882123 Temetési segély</t>
  </si>
  <si>
    <t>890441Közcélú foglalkoztatás</t>
  </si>
  <si>
    <t>Működési c. kiadások össz.:</t>
  </si>
  <si>
    <t>11. sz. melléklet</t>
  </si>
  <si>
    <t>intézmények támogatása</t>
  </si>
  <si>
    <t>Működési támogatás</t>
  </si>
  <si>
    <t>Működési támogatás összesen</t>
  </si>
  <si>
    <t>Fejlesztési tám.</t>
  </si>
  <si>
    <t>állami</t>
  </si>
  <si>
    <t>kistérségi</t>
  </si>
  <si>
    <t>saját erő</t>
  </si>
  <si>
    <t>II/1.</t>
  </si>
  <si>
    <t>II/2.</t>
  </si>
  <si>
    <t>II/3.</t>
  </si>
  <si>
    <t>Illyés Gyula Általános Iskola</t>
  </si>
  <si>
    <t>II/4.</t>
  </si>
  <si>
    <t>Brunszvik Teréz Napközi Otthonos Óvoda</t>
  </si>
  <si>
    <t>II/5.</t>
  </si>
  <si>
    <t>II/6.</t>
  </si>
  <si>
    <t>Költségvetési támogatás összesen:</t>
  </si>
  <si>
    <t>Római kori romok zöld felület rehab. és turisztikai hasznosítás</t>
  </si>
  <si>
    <t>Osztályfőnöki pótlék</t>
  </si>
  <si>
    <t>2010.X.27. mód. ei.</t>
  </si>
  <si>
    <t>853111/1 Középfokú oktatás, nevelés (9-13)</t>
  </si>
  <si>
    <t>8510001 Óvodai nevelés</t>
  </si>
  <si>
    <t>Római kori romok zöldterületi rehabilitációja (előleg)</t>
  </si>
  <si>
    <t>Egyéb központi támogatás</t>
  </si>
  <si>
    <t xml:space="preserve">841129 Önk. Tev. Pénzügyi ig. </t>
  </si>
  <si>
    <t>8520111 Ált. isk. oktatás (1-4.)</t>
  </si>
  <si>
    <t>8521211 Ált. isk. oktatás (5-8.)</t>
  </si>
  <si>
    <t xml:space="preserve">           Egyéb központi támogatás</t>
  </si>
  <si>
    <t xml:space="preserve">     i, Egyéb központi támogatás </t>
  </si>
  <si>
    <t>2010.X.27-ei módosított előirányzat</t>
  </si>
  <si>
    <t>1/c/2. számú melléklet</t>
  </si>
  <si>
    <t>47.</t>
  </si>
  <si>
    <t>60.</t>
  </si>
  <si>
    <t>Ady utcai közvilágítás nélküli szakasz közvilágításának tervezése</t>
  </si>
  <si>
    <t>61.</t>
  </si>
  <si>
    <t>Római kori romok zöldfelületi rehabilitációja</t>
  </si>
  <si>
    <t>62.</t>
  </si>
  <si>
    <t>63.</t>
  </si>
  <si>
    <t>64.</t>
  </si>
  <si>
    <t>65.</t>
  </si>
  <si>
    <t>66.</t>
  </si>
  <si>
    <t>67.</t>
  </si>
  <si>
    <t>Nemesbüki bekötőút (73178 jelű) környezetvédelmi eng.mód.tervdok.</t>
  </si>
  <si>
    <t>939/1 hrsz ingatlanrész átadás-átvétellel járó telekalakítási, területrendezési feladatok</t>
  </si>
  <si>
    <t>Balázs István 1624/2 hrsz földértékesítés ügye</t>
  </si>
  <si>
    <t>1295/4 hrsz ingatlan közút céljára ingyenes átvételt terhelő ing.nyilvt.átvez.kiad.</t>
  </si>
  <si>
    <t>68.</t>
  </si>
  <si>
    <t>Zrínyi u. játszótér gép, berendezés beszerzése</t>
  </si>
  <si>
    <t>69.</t>
  </si>
  <si>
    <t>Sugár u. játszótér gép, berendezés beszerzése</t>
  </si>
  <si>
    <t>Elektromos elosztó és fogyasztásmérő központ (piac-rendezvénytér)</t>
  </si>
  <si>
    <t>Kézfogás harangjának poliészter másolata</t>
  </si>
  <si>
    <t xml:space="preserve">                        tervezői felügyelet ellátása</t>
  </si>
  <si>
    <t xml:space="preserve">                        Festetics téri ivó- és szennyvíz közmű tervezés</t>
  </si>
  <si>
    <t xml:space="preserve">                        Rózsakert módosított építési engedélyhez másolási ktg-ek</t>
  </si>
  <si>
    <t xml:space="preserve">                        Rózsakert ép.mód.eng.és konyhatechnológiai terv készítés</t>
  </si>
  <si>
    <t xml:space="preserve">                        Visszaigényelhető fordított áfa</t>
  </si>
  <si>
    <t>1550/4 és 1550/5 hrsz ingatlanok (közút) térítésmentes átvétele</t>
  </si>
  <si>
    <t>Felhalmozási kiadások visszaigényelhető fordított áfa Belváros: Rózsakert)</t>
  </si>
  <si>
    <t>2010.X.27-ei módosítás</t>
  </si>
  <si>
    <t>Tervezett</t>
  </si>
  <si>
    <t>Elszámolt</t>
  </si>
  <si>
    <t>Fenntartási kötelezettség</t>
  </si>
  <si>
    <t>Folyamatban</t>
  </si>
  <si>
    <t>Megvalósítás státusza</t>
  </si>
  <si>
    <t>8/2010.(IX.10.)NGM téjékozt.szerint</t>
  </si>
  <si>
    <t xml:space="preserve">                       ebből: Fordított áfa bevétel</t>
  </si>
  <si>
    <t xml:space="preserve">            Építésügyi bírság, Talajterhelési díj,</t>
  </si>
  <si>
    <t>851000 Óvodai nevelés int. Komplex tám.(TÁMOP)</t>
  </si>
  <si>
    <t xml:space="preserve">851011 Óvodai nevelés </t>
  </si>
  <si>
    <t>852000 Alapfokú okt.int. Komplex tám.(TÁMOP)</t>
  </si>
  <si>
    <t>852011 Ált. isk. nappali rendsz. Okt.(1-4 évfolym.)</t>
  </si>
  <si>
    <t>852021 Ált. isk. nappali rendsz. Okt.(5-8 évfolym.)</t>
  </si>
  <si>
    <t>853000 Középfokú okt. int. Komplex tám.(TÁMOP)</t>
  </si>
  <si>
    <t xml:space="preserve">           ebből: efizetendő fordított áfa</t>
  </si>
  <si>
    <t>millió Ft</t>
  </si>
  <si>
    <t xml:space="preserve">*Tartalmazza:                                                                       </t>
  </si>
  <si>
    <t>12. számú melléklet</t>
  </si>
  <si>
    <t>bevétel-kiadás 2010. évi előirányzata és 2011., 2012. évi terve</t>
  </si>
  <si>
    <t>2011. év</t>
  </si>
  <si>
    <t>2012. év</t>
  </si>
  <si>
    <t>Működési célú bevételek és kiadások</t>
  </si>
  <si>
    <t>Önkormányzatok sajátos működési bevételei</t>
  </si>
  <si>
    <t>Önkorm. költségvetési tám. és átengedett SZJA</t>
  </si>
  <si>
    <t>Támogatásértékű működési pénzeszköz átvétel</t>
  </si>
  <si>
    <t>ÁHT-n kívüli működési pénzeszköz átvétel</t>
  </si>
  <si>
    <t>Pénzforgalom nélküli bevételi működési pénzmaradvány</t>
  </si>
  <si>
    <t>Működési bevételek összesen:</t>
  </si>
  <si>
    <t>Személyi jellegű kiadás</t>
  </si>
  <si>
    <t>Támogatás értékű müködési  pénzeszköz átadás</t>
  </si>
  <si>
    <t>Ellátottak pénzbeli juttatása</t>
  </si>
  <si>
    <t>Szociálpolitikai juttatás</t>
  </si>
  <si>
    <t>Pénzforgalom nélküli kiadás (tartalék)</t>
  </si>
  <si>
    <t>Működési kiadások összesen:</t>
  </si>
  <si>
    <t>Felhalmozási bevételek és kiadások</t>
  </si>
  <si>
    <t>a.) Tárgyi eszközök, immateriális javak értékesítése</t>
  </si>
  <si>
    <t>b.) Sajátos felhalmozási bevétel</t>
  </si>
  <si>
    <t>c.) Pénzügyi felhalmozási befektetések</t>
  </si>
  <si>
    <t>e.) ÁHT-n kívüli felhalmozási pénzeszköz-átvétel</t>
  </si>
  <si>
    <t>f.) Felhalmozási célú kölcsön-visszatérülés</t>
  </si>
  <si>
    <t>g.) Pénzforgalom nélküli bevételi felhalmozási pénzmaradvány</t>
  </si>
  <si>
    <t>Felhalmozási bevételek összesen:</t>
  </si>
  <si>
    <t>a.) Felújítás</t>
  </si>
  <si>
    <t>b.) Támogatás értékű felhalmozási pénzeszköz-átadás</t>
  </si>
  <si>
    <t xml:space="preserve">     ebből Európai Uniós támogatással megvalósuló</t>
  </si>
  <si>
    <t>c.) ÁHT-n kívüli felhalmozási pénzeszköz-átadás</t>
  </si>
  <si>
    <t>d.) Felhalmozási célú kölcsön nyújtása</t>
  </si>
  <si>
    <t xml:space="preserve">Finanszírozási műveletek:  </t>
  </si>
  <si>
    <t>Értékpapír beváltás befektetési célú</t>
  </si>
  <si>
    <t xml:space="preserve">Értékpapír beváltás forgatási célú </t>
  </si>
  <si>
    <t>Finanszírozási  bevételek összesen:</t>
  </si>
  <si>
    <t>Finanszírozási kiadás befektetési célú</t>
  </si>
  <si>
    <t>Önkormányzati bevételek összesen:</t>
  </si>
  <si>
    <t>Önkormányzati kiadások összesen:</t>
  </si>
  <si>
    <t xml:space="preserve">     ebből Európai Uniós támogatással megvalósuló projektek</t>
  </si>
  <si>
    <t xml:space="preserve">               Polgármesteri Hivatal Szervezetfejlesztése</t>
  </si>
  <si>
    <t xml:space="preserve">               Hévíz gyógyhely városközpont rehabilitációja</t>
  </si>
  <si>
    <t xml:space="preserve">                    Kompetencia alapú oktatás közoktatási intézményekben</t>
  </si>
  <si>
    <t xml:space="preserve">                    Kerékpárút fejlesztése Alsópáhok-Hévíz között Gesztor           </t>
  </si>
  <si>
    <t xml:space="preserve">                   Alsópáhok</t>
  </si>
  <si>
    <r>
      <t xml:space="preserve">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e Ft</t>
    </r>
  </si>
  <si>
    <t>2011.év.mód ei.</t>
  </si>
  <si>
    <t>2010. év er. ei.</t>
  </si>
  <si>
    <t>d.) Támogatás értékű felhalmozási pénzeszköz átvétel*</t>
  </si>
  <si>
    <t>b.) Beruházás**</t>
  </si>
  <si>
    <t>**2011. évi módosított előirányzata a Római kori romok zöldfelülei rehabilitációja beruházás értékét tartalmazza 62 819 e Ft összegben.</t>
  </si>
  <si>
    <t>* 2011. évi módosított előirányzata a Római kori romok zöldfelülei rehabilitációja pályázati forrás összegét tartalmazza , 35 087 e Ft.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</si>
</sst>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#,##0.000"/>
    <numFmt numFmtId="173" formatCode="m\.\ d\.;@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59"/>
      <name val="Times New Roman"/>
      <family val="1"/>
    </font>
    <font>
      <b/>
      <sz val="10"/>
      <color indexed="59"/>
      <name val="Times New Roman"/>
      <family val="1"/>
    </font>
    <font>
      <b/>
      <sz val="12"/>
      <color indexed="5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>
      <alignment/>
      <protection/>
    </xf>
    <xf numFmtId="0" fontId="3" fillId="0" borderId="0" xfId="20" applyFont="1">
      <alignment/>
      <protection/>
    </xf>
    <xf numFmtId="0" fontId="11" fillId="0" borderId="0" xfId="20" applyFont="1">
      <alignment/>
      <protection/>
    </xf>
    <xf numFmtId="3" fontId="2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0" fontId="11" fillId="0" borderId="0" xfId="21" applyFont="1">
      <alignment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20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Alignment="1">
      <alignment/>
    </xf>
    <xf numFmtId="3" fontId="18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16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26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" fontId="4" fillId="0" borderId="0" xfId="21" applyNumberFormat="1" applyFont="1" applyBorder="1">
      <alignment/>
      <protection/>
    </xf>
    <xf numFmtId="3" fontId="11" fillId="0" borderId="0" xfId="21" applyNumberFormat="1" applyFont="1" applyAlignment="1">
      <alignment/>
      <protection/>
    </xf>
    <xf numFmtId="0" fontId="11" fillId="0" borderId="0" xfId="21" applyFont="1" applyFill="1" applyAlignment="1">
      <alignment horizontal="left" vertical="center" wrapText="1"/>
      <protection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21" applyFont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0" fontId="14" fillId="0" borderId="0" xfId="0" applyFont="1" applyBorder="1" applyAlignment="1">
      <alignment/>
    </xf>
    <xf numFmtId="172" fontId="11" fillId="0" borderId="0" xfId="21" applyNumberFormat="1" applyFont="1">
      <alignment/>
      <protection/>
    </xf>
    <xf numFmtId="172" fontId="4" fillId="0" borderId="0" xfId="21" applyNumberFormat="1" applyFont="1">
      <alignment/>
      <protection/>
    </xf>
    <xf numFmtId="0" fontId="9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>
      <alignment/>
      <protection/>
    </xf>
    <xf numFmtId="3" fontId="9" fillId="0" borderId="0" xfId="20" applyNumberFormat="1" applyFont="1" applyBorder="1">
      <alignment/>
      <protection/>
    </xf>
    <xf numFmtId="3" fontId="7" fillId="0" borderId="0" xfId="20" applyNumberFormat="1" applyFont="1" applyBorder="1">
      <alignment/>
      <protection/>
    </xf>
    <xf numFmtId="3" fontId="16" fillId="0" borderId="0" xfId="20" applyNumberFormat="1" applyFont="1" applyBorder="1">
      <alignment/>
      <protection/>
    </xf>
    <xf numFmtId="0" fontId="8" fillId="0" borderId="0" xfId="20" applyFont="1" applyBorder="1">
      <alignment/>
      <protection/>
    </xf>
    <xf numFmtId="3" fontId="8" fillId="0" borderId="0" xfId="20" applyNumberFormat="1" applyFont="1" applyBorder="1">
      <alignment/>
      <protection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2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8" fillId="0" borderId="0" xfId="0" applyFont="1" applyAlignment="1">
      <alignment/>
    </xf>
    <xf numFmtId="3" fontId="29" fillId="0" borderId="0" xfId="0" applyNumberFormat="1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32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right" wrapText="1"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 wrapText="1"/>
    </xf>
    <xf numFmtId="3" fontId="24" fillId="0" borderId="4" xfId="0" applyNumberFormat="1" applyFont="1" applyBorder="1" applyAlignment="1">
      <alignment horizontal="center" wrapText="1"/>
    </xf>
    <xf numFmtId="3" fontId="33" fillId="0" borderId="4" xfId="0" applyNumberFormat="1" applyFont="1" applyBorder="1" applyAlignment="1">
      <alignment horizontal="center" wrapText="1"/>
    </xf>
    <xf numFmtId="3" fontId="32" fillId="0" borderId="4" xfId="0" applyNumberFormat="1" applyFont="1" applyBorder="1" applyAlignment="1">
      <alignment horizontal="right" wrapText="1"/>
    </xf>
    <xf numFmtId="3" fontId="24" fillId="0" borderId="4" xfId="0" applyNumberFormat="1" applyFont="1" applyBorder="1" applyAlignment="1">
      <alignment horizontal="right" wrapText="1"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 wrapText="1"/>
    </xf>
    <xf numFmtId="3" fontId="33" fillId="0" borderId="0" xfId="0" applyNumberFormat="1" applyFont="1" applyBorder="1" applyAlignment="1">
      <alignment horizontal="center" wrapText="1"/>
    </xf>
    <xf numFmtId="0" fontId="32" fillId="0" borderId="0" xfId="0" applyFont="1" applyBorder="1" applyAlignment="1">
      <alignment/>
    </xf>
    <xf numFmtId="3" fontId="34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wrapText="1"/>
    </xf>
    <xf numFmtId="3" fontId="35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3" fontId="34" fillId="0" borderId="0" xfId="0" applyNumberFormat="1" applyFont="1" applyBorder="1" applyAlignment="1">
      <alignment horizontal="right"/>
    </xf>
    <xf numFmtId="3" fontId="32" fillId="0" borderId="0" xfId="0" applyNumberFormat="1" applyFont="1" applyAlignment="1">
      <alignment horizontal="right"/>
    </xf>
    <xf numFmtId="3" fontId="34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1" fontId="24" fillId="0" borderId="0" xfId="0" applyNumberFormat="1" applyFont="1" applyFill="1" applyAlignment="1">
      <alignment/>
    </xf>
    <xf numFmtId="1" fontId="32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11" fillId="0" borderId="7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7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0" fontId="37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17" fillId="0" borderId="8" xfId="0" applyFont="1" applyBorder="1" applyAlignment="1">
      <alignment/>
    </xf>
    <xf numFmtId="0" fontId="4" fillId="0" borderId="0" xfId="0" applyFont="1" applyBorder="1" applyAlignment="1">
      <alignment wrapText="1"/>
    </xf>
    <xf numFmtId="0" fontId="11" fillId="0" borderId="0" xfId="21" applyFont="1" applyAlignment="1">
      <alignment wrapText="1"/>
      <protection/>
    </xf>
    <xf numFmtId="0" fontId="2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32" fillId="0" borderId="0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textRotation="90"/>
    </xf>
    <xf numFmtId="0" fontId="11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/>
    </xf>
    <xf numFmtId="0" fontId="38" fillId="0" borderId="0" xfId="0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1" fillId="0" borderId="0" xfId="21" applyFont="1" applyAlignment="1">
      <alignment horizont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3" fontId="1" fillId="0" borderId="0" xfId="0" applyNumberFormat="1" applyFont="1" applyAlignment="1">
      <alignment vertical="center" wrapText="1"/>
    </xf>
    <xf numFmtId="0" fontId="4" fillId="0" borderId="2" xfId="20" applyFont="1" applyBorder="1" applyAlignment="1">
      <alignment horizontal="center" vertical="center" textRotation="1" wrapText="1"/>
      <protection/>
    </xf>
    <xf numFmtId="0" fontId="3" fillId="0" borderId="0" xfId="20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 textRotation="90" wrapText="1"/>
    </xf>
    <xf numFmtId="3" fontId="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19" applyFont="1" applyBorder="1">
      <alignment/>
      <protection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39" fillId="0" borderId="0" xfId="0" applyNumberFormat="1" applyFont="1" applyAlignment="1">
      <alignment horizontal="right"/>
    </xf>
    <xf numFmtId="3" fontId="5" fillId="0" borderId="0" xfId="0" applyNumberFormat="1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24" fillId="0" borderId="10" xfId="20" applyFont="1" applyBorder="1" applyAlignment="1">
      <alignment horizontal="center" vertical="center" textRotation="90" wrapText="1"/>
      <protection/>
    </xf>
    <xf numFmtId="0" fontId="24" fillId="0" borderId="11" xfId="20" applyFont="1" applyBorder="1" applyAlignment="1">
      <alignment horizontal="center" vertical="center" textRotation="90" wrapText="1"/>
      <protection/>
    </xf>
    <xf numFmtId="0" fontId="4" fillId="0" borderId="11" xfId="20" applyFont="1" applyBorder="1" applyAlignment="1">
      <alignment horizontal="center" vertical="center" textRotation="90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textRotation="1" wrapText="1"/>
      <protection/>
    </xf>
    <xf numFmtId="0" fontId="4" fillId="0" borderId="9" xfId="20" applyFont="1" applyBorder="1" applyAlignment="1">
      <alignment horizontal="center" vertical="center" textRotation="1" wrapText="1"/>
      <protection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4" fillId="0" borderId="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0" xfId="21" applyFont="1" applyAlignment="1">
      <alignment horizontal="right"/>
      <protection/>
    </xf>
    <xf numFmtId="3" fontId="11" fillId="0" borderId="0" xfId="21" applyNumberFormat="1" applyFont="1" applyAlignment="1">
      <alignment horizontal="right" vertical="center"/>
      <protection/>
    </xf>
    <xf numFmtId="0" fontId="4" fillId="0" borderId="1" xfId="21" applyFont="1" applyBorder="1" applyAlignment="1">
      <alignment horizontal="center" textRotation="90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wrapText="1" shrinkToFi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3" fontId="1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3" fontId="39" fillId="0" borderId="0" xfId="0" applyNumberFormat="1" applyFont="1" applyAlignment="1">
      <alignment horizontal="right" vertical="center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71"/>
  <sheetViews>
    <sheetView workbookViewId="0" topLeftCell="A1">
      <selection activeCell="C32" sqref="C32"/>
    </sheetView>
  </sheetViews>
  <sheetFormatPr defaultColWidth="9.140625" defaultRowHeight="12.75"/>
  <cols>
    <col min="1" max="1" width="44.57421875" style="11" bestFit="1" customWidth="1"/>
    <col min="2" max="2" width="10.57421875" style="11" customWidth="1"/>
    <col min="3" max="3" width="9.421875" style="11" bestFit="1" customWidth="1"/>
    <col min="4" max="4" width="10.28125" style="11" customWidth="1"/>
    <col min="5" max="5" width="43.421875" style="11" bestFit="1" customWidth="1"/>
    <col min="6" max="6" width="10.7109375" style="11" customWidth="1"/>
    <col min="7" max="7" width="9.421875" style="11" bestFit="1" customWidth="1"/>
    <col min="8" max="8" width="10.421875" style="11" customWidth="1"/>
    <col min="9" max="16384" width="9.140625" style="11" customWidth="1"/>
  </cols>
  <sheetData>
    <row r="1" spans="7:8" ht="12.75">
      <c r="G1" s="239" t="s">
        <v>81</v>
      </c>
      <c r="H1" s="239"/>
    </row>
    <row r="2" spans="1:10" s="66" customFormat="1" ht="12.75">
      <c r="A2" s="237" t="s">
        <v>253</v>
      </c>
      <c r="B2" s="238"/>
      <c r="C2" s="238"/>
      <c r="D2" s="238"/>
      <c r="E2" s="238"/>
      <c r="F2" s="238"/>
      <c r="G2" s="238"/>
      <c r="H2" s="238"/>
      <c r="I2" s="162"/>
      <c r="J2" s="162"/>
    </row>
    <row r="3" spans="1:10" s="66" customFormat="1" ht="12.75">
      <c r="A3" s="237" t="s">
        <v>247</v>
      </c>
      <c r="B3" s="238"/>
      <c r="C3" s="238"/>
      <c r="D3" s="238"/>
      <c r="E3" s="238"/>
      <c r="F3" s="238"/>
      <c r="G3" s="238"/>
      <c r="H3" s="238"/>
      <c r="I3" s="162"/>
      <c r="J3" s="162"/>
    </row>
    <row r="4" spans="1:10" s="66" customFormat="1" ht="12.75">
      <c r="A4" s="237" t="s">
        <v>342</v>
      </c>
      <c r="B4" s="238"/>
      <c r="C4" s="238"/>
      <c r="D4" s="238"/>
      <c r="E4" s="238"/>
      <c r="F4" s="238"/>
      <c r="G4" s="238"/>
      <c r="H4" s="238"/>
      <c r="I4" s="162"/>
      <c r="J4" s="162"/>
    </row>
    <row r="5" spans="1:10" s="66" customFormat="1" ht="14.25" customHeight="1">
      <c r="A5" s="237"/>
      <c r="B5" s="238"/>
      <c r="C5" s="238"/>
      <c r="D5" s="238"/>
      <c r="E5" s="238"/>
      <c r="F5" s="238"/>
      <c r="G5" s="238"/>
      <c r="H5" s="238"/>
      <c r="I5" s="162"/>
      <c r="J5" s="162"/>
    </row>
    <row r="6" spans="1:8" s="163" customFormat="1" ht="29.25" customHeight="1">
      <c r="A6" s="132" t="s">
        <v>147</v>
      </c>
      <c r="B6" s="17" t="s">
        <v>361</v>
      </c>
      <c r="C6" s="94" t="s">
        <v>275</v>
      </c>
      <c r="D6" s="17" t="s">
        <v>519</v>
      </c>
      <c r="E6" s="24" t="s">
        <v>148</v>
      </c>
      <c r="F6" s="17" t="s">
        <v>361</v>
      </c>
      <c r="G6" s="94" t="s">
        <v>275</v>
      </c>
      <c r="H6" s="17" t="s">
        <v>519</v>
      </c>
    </row>
    <row r="7" spans="1:8" ht="12.75">
      <c r="A7" s="164" t="s">
        <v>289</v>
      </c>
      <c r="B7" s="25"/>
      <c r="C7" s="165"/>
      <c r="D7" s="166"/>
      <c r="E7" s="167" t="s">
        <v>208</v>
      </c>
      <c r="F7" s="165"/>
      <c r="G7" s="165"/>
      <c r="H7" s="165"/>
    </row>
    <row r="8" spans="1:9" ht="12.75">
      <c r="A8" s="25" t="s">
        <v>192</v>
      </c>
      <c r="B8" s="26">
        <v>269502</v>
      </c>
      <c r="C8" s="26">
        <v>343749</v>
      </c>
      <c r="D8" s="168">
        <f aca="true" t="shared" si="0" ref="D8:D13">SUM(B8:C8)</f>
        <v>613251</v>
      </c>
      <c r="E8" s="169" t="s">
        <v>209</v>
      </c>
      <c r="F8" s="26">
        <v>958663</v>
      </c>
      <c r="G8" s="26">
        <v>5851</v>
      </c>
      <c r="H8" s="26">
        <f>SUM(F8:G8)</f>
        <v>964514</v>
      </c>
      <c r="I8" s="54"/>
    </row>
    <row r="9" spans="1:8" ht="12.75">
      <c r="A9" s="25" t="s">
        <v>193</v>
      </c>
      <c r="B9" s="26">
        <v>864258</v>
      </c>
      <c r="C9" s="26">
        <v>-4041</v>
      </c>
      <c r="D9" s="168">
        <f t="shared" si="0"/>
        <v>860217</v>
      </c>
      <c r="E9" s="169" t="s">
        <v>210</v>
      </c>
      <c r="F9" s="26">
        <v>232256</v>
      </c>
      <c r="G9" s="26">
        <v>1102</v>
      </c>
      <c r="H9" s="26">
        <f aca="true" t="shared" si="1" ref="H9:H15">SUM(F9:G9)</f>
        <v>233358</v>
      </c>
    </row>
    <row r="10" spans="1:8" ht="12.75">
      <c r="A10" s="25" t="s">
        <v>194</v>
      </c>
      <c r="B10" s="26"/>
      <c r="C10" s="26"/>
      <c r="D10" s="168"/>
      <c r="E10" s="169" t="s">
        <v>58</v>
      </c>
      <c r="F10" s="26">
        <v>579428</v>
      </c>
      <c r="G10" s="26">
        <v>274038</v>
      </c>
      <c r="H10" s="26">
        <f t="shared" si="1"/>
        <v>853466</v>
      </c>
    </row>
    <row r="11" spans="1:8" ht="12.75">
      <c r="A11" s="25" t="s">
        <v>195</v>
      </c>
      <c r="B11" s="26">
        <v>626138</v>
      </c>
      <c r="C11" s="26">
        <v>28697</v>
      </c>
      <c r="D11" s="168">
        <f t="shared" si="0"/>
        <v>654835</v>
      </c>
      <c r="E11" s="11" t="s">
        <v>48</v>
      </c>
      <c r="F11" s="54">
        <v>10000</v>
      </c>
      <c r="H11" s="26">
        <f t="shared" si="1"/>
        <v>10000</v>
      </c>
    </row>
    <row r="12" spans="1:8" ht="12.75">
      <c r="A12" s="25" t="s">
        <v>196</v>
      </c>
      <c r="B12" s="26">
        <v>123348</v>
      </c>
      <c r="C12" s="26">
        <v>250</v>
      </c>
      <c r="D12" s="168">
        <f t="shared" si="0"/>
        <v>123598</v>
      </c>
      <c r="E12" s="169" t="s">
        <v>59</v>
      </c>
      <c r="F12" s="26">
        <v>44321</v>
      </c>
      <c r="G12" s="26">
        <v>1070</v>
      </c>
      <c r="H12" s="26">
        <f t="shared" si="1"/>
        <v>45391</v>
      </c>
    </row>
    <row r="13" spans="1:8" ht="12.75">
      <c r="A13" s="25" t="s">
        <v>197</v>
      </c>
      <c r="B13" s="26">
        <v>3500</v>
      </c>
      <c r="C13" s="26">
        <v>513</v>
      </c>
      <c r="D13" s="168">
        <f t="shared" si="0"/>
        <v>4013</v>
      </c>
      <c r="E13" s="169" t="s">
        <v>60</v>
      </c>
      <c r="F13" s="26">
        <v>78510</v>
      </c>
      <c r="G13" s="26">
        <v>11700</v>
      </c>
      <c r="H13" s="26">
        <f t="shared" si="1"/>
        <v>90210</v>
      </c>
    </row>
    <row r="14" spans="1:8" ht="12.75">
      <c r="A14" s="170" t="s">
        <v>198</v>
      </c>
      <c r="B14" s="171">
        <f>SUM(B11:B13)</f>
        <v>752986</v>
      </c>
      <c r="C14" s="171">
        <f>SUM(C11:C13)</f>
        <v>29460</v>
      </c>
      <c r="D14" s="172">
        <f>SUM(D11:D13)</f>
        <v>782446</v>
      </c>
      <c r="E14" s="169" t="s">
        <v>61</v>
      </c>
      <c r="F14" s="26">
        <v>2500</v>
      </c>
      <c r="G14" s="26"/>
      <c r="H14" s="26">
        <f t="shared" si="1"/>
        <v>2500</v>
      </c>
    </row>
    <row r="15" spans="1:8" s="173" customFormat="1" ht="13.5">
      <c r="A15" s="170"/>
      <c r="B15" s="171"/>
      <c r="C15" s="171"/>
      <c r="D15" s="172"/>
      <c r="E15" s="169" t="s">
        <v>62</v>
      </c>
      <c r="F15" s="26">
        <v>35147</v>
      </c>
      <c r="G15" s="26">
        <v>200</v>
      </c>
      <c r="H15" s="26">
        <f t="shared" si="1"/>
        <v>35347</v>
      </c>
    </row>
    <row r="16" spans="1:8" ht="13.5">
      <c r="A16" s="174" t="s">
        <v>199</v>
      </c>
      <c r="B16" s="175">
        <f>SUM(B8:B9,B14)</f>
        <v>1886746</v>
      </c>
      <c r="C16" s="175">
        <f>SUM(C8:C9,C14)</f>
        <v>369168</v>
      </c>
      <c r="D16" s="176">
        <f>SUM(D8:D9,D14)</f>
        <v>2255914</v>
      </c>
      <c r="E16" s="177" t="s">
        <v>290</v>
      </c>
      <c r="F16" s="175">
        <f>F8+F9+F10+F12+F13+F14+F15</f>
        <v>1930825</v>
      </c>
      <c r="G16" s="175">
        <f>G8+G9+G10+G12+G13+G14+G15</f>
        <v>293961</v>
      </c>
      <c r="H16" s="175">
        <f>H8+H9+H10+H12+H13+H14+H15</f>
        <v>2224786</v>
      </c>
    </row>
    <row r="17" spans="1:8" ht="12.75">
      <c r="A17" s="178" t="s">
        <v>200</v>
      </c>
      <c r="B17" s="26"/>
      <c r="C17" s="26"/>
      <c r="D17" s="168"/>
      <c r="E17" s="179" t="s">
        <v>64</v>
      </c>
      <c r="F17" s="26"/>
      <c r="G17" s="26"/>
      <c r="H17" s="26"/>
    </row>
    <row r="18" spans="1:8" ht="12.75">
      <c r="A18" s="25" t="s">
        <v>201</v>
      </c>
      <c r="B18" s="26">
        <v>21142</v>
      </c>
      <c r="C18" s="26"/>
      <c r="D18" s="168">
        <f>SUM(B18:C18)</f>
        <v>21142</v>
      </c>
      <c r="E18" s="169" t="s">
        <v>65</v>
      </c>
      <c r="F18" s="26">
        <v>80680</v>
      </c>
      <c r="G18" s="26">
        <v>1200</v>
      </c>
      <c r="H18" s="26">
        <f>SUM(F18:G18)</f>
        <v>81880</v>
      </c>
    </row>
    <row r="19" spans="1:8" ht="12.75">
      <c r="A19" s="25" t="s">
        <v>202</v>
      </c>
      <c r="B19" s="26">
        <v>1575</v>
      </c>
      <c r="C19" s="26"/>
      <c r="D19" s="168">
        <f aca="true" t="shared" si="2" ref="D19:D26">SUM(B19:C19)</f>
        <v>1575</v>
      </c>
      <c r="E19" s="169" t="s">
        <v>66</v>
      </c>
      <c r="F19" s="26">
        <v>1386141</v>
      </c>
      <c r="G19" s="26">
        <v>16901</v>
      </c>
      <c r="H19" s="26">
        <f>SUM(F19:G19)</f>
        <v>1403042</v>
      </c>
    </row>
    <row r="20" spans="1:8" ht="12.75">
      <c r="A20" s="25" t="s">
        <v>203</v>
      </c>
      <c r="B20" s="26">
        <v>400</v>
      </c>
      <c r="C20" s="26"/>
      <c r="D20" s="168">
        <f t="shared" si="2"/>
        <v>400</v>
      </c>
      <c r="E20" s="169" t="s">
        <v>67</v>
      </c>
      <c r="F20" s="26">
        <v>2174</v>
      </c>
      <c r="G20" s="26"/>
      <c r="H20" s="26">
        <f>SUM(F20:G20)</f>
        <v>2174</v>
      </c>
    </row>
    <row r="21" spans="1:8" ht="12.75">
      <c r="A21" s="25" t="s">
        <v>204</v>
      </c>
      <c r="B21" s="26">
        <v>657763</v>
      </c>
      <c r="C21" s="26">
        <v>1974</v>
      </c>
      <c r="D21" s="168">
        <f t="shared" si="2"/>
        <v>659737</v>
      </c>
      <c r="E21" s="169" t="s">
        <v>68</v>
      </c>
      <c r="F21" s="26">
        <v>700</v>
      </c>
      <c r="G21" s="26"/>
      <c r="H21" s="26">
        <f>SUM(F21:G21)</f>
        <v>700</v>
      </c>
    </row>
    <row r="22" spans="1:8" ht="12.75">
      <c r="A22" s="25" t="s">
        <v>205</v>
      </c>
      <c r="B22" s="26"/>
      <c r="C22" s="26"/>
      <c r="D22" s="168">
        <f t="shared" si="2"/>
        <v>0</v>
      </c>
      <c r="E22" s="169" t="s">
        <v>69</v>
      </c>
      <c r="F22" s="26">
        <v>10600</v>
      </c>
      <c r="G22" s="26"/>
      <c r="H22" s="26">
        <f>SUM(F22:G22)</f>
        <v>10600</v>
      </c>
    </row>
    <row r="23" spans="1:8" ht="12.75">
      <c r="A23" s="25" t="s">
        <v>206</v>
      </c>
      <c r="B23" s="26">
        <v>3506</v>
      </c>
      <c r="C23" s="26"/>
      <c r="D23" s="168">
        <f t="shared" si="2"/>
        <v>3506</v>
      </c>
      <c r="E23" s="169"/>
      <c r="F23" s="26"/>
      <c r="G23" s="26"/>
      <c r="H23" s="26"/>
    </row>
    <row r="24" spans="1:8" s="173" customFormat="1" ht="13.5">
      <c r="A24" s="25" t="s">
        <v>207</v>
      </c>
      <c r="B24" s="26"/>
      <c r="C24" s="26"/>
      <c r="D24" s="168"/>
      <c r="E24" s="169"/>
      <c r="F24" s="26"/>
      <c r="G24" s="26"/>
      <c r="H24" s="26"/>
    </row>
    <row r="25" spans="1:8" s="173" customFormat="1" ht="13.5">
      <c r="A25" s="25" t="s">
        <v>343</v>
      </c>
      <c r="B25" s="26">
        <v>74152</v>
      </c>
      <c r="C25" s="26">
        <v>-74152</v>
      </c>
      <c r="D25" s="168">
        <f t="shared" si="2"/>
        <v>0</v>
      </c>
      <c r="E25" s="169"/>
      <c r="F25" s="26"/>
      <c r="G25" s="26"/>
      <c r="H25" s="26"/>
    </row>
    <row r="26" spans="1:8" s="173" customFormat="1" ht="13.5">
      <c r="A26" s="25" t="s">
        <v>528</v>
      </c>
      <c r="B26" s="26"/>
      <c r="C26" s="26">
        <v>74152</v>
      </c>
      <c r="D26" s="168">
        <f t="shared" si="2"/>
        <v>74152</v>
      </c>
      <c r="E26" s="169"/>
      <c r="F26" s="26"/>
      <c r="G26" s="26"/>
      <c r="H26" s="26"/>
    </row>
    <row r="27" spans="1:8" ht="13.5">
      <c r="A27" s="174" t="s">
        <v>277</v>
      </c>
      <c r="B27" s="175">
        <f>SUM(B18:B26)</f>
        <v>758538</v>
      </c>
      <c r="C27" s="175">
        <f>SUM(C18:C26)</f>
        <v>1974</v>
      </c>
      <c r="D27" s="175">
        <f>SUM(D18:D26)</f>
        <v>760512</v>
      </c>
      <c r="E27" s="177" t="s">
        <v>56</v>
      </c>
      <c r="F27" s="175">
        <f>SUM(F18:F22)</f>
        <v>1480295</v>
      </c>
      <c r="G27" s="175">
        <f>SUM(G18:G22)</f>
        <v>18101</v>
      </c>
      <c r="H27" s="175">
        <f>SUM(H18:H22)</f>
        <v>1498396</v>
      </c>
    </row>
    <row r="28" spans="1:8" s="38" customFormat="1" ht="12.75">
      <c r="A28" s="178" t="s">
        <v>63</v>
      </c>
      <c r="B28" s="180">
        <f>SUM(B16,B27)</f>
        <v>2645284</v>
      </c>
      <c r="C28" s="180">
        <f>SUM(C16,C27)</f>
        <v>371142</v>
      </c>
      <c r="D28" s="181">
        <f>SUM(D16,D27)</f>
        <v>3016426</v>
      </c>
      <c r="E28" s="179" t="s">
        <v>70</v>
      </c>
      <c r="F28" s="180">
        <f>SUM(F16,F27)</f>
        <v>3411120</v>
      </c>
      <c r="G28" s="180">
        <f>SUM(G16,G27)</f>
        <v>312062</v>
      </c>
      <c r="H28" s="180">
        <f>SUM(H16,H27)</f>
        <v>3723182</v>
      </c>
    </row>
    <row r="29" spans="1:8" ht="12.75">
      <c r="A29" s="178" t="s">
        <v>24</v>
      </c>
      <c r="B29" s="180">
        <f>B28-F28</f>
        <v>-765836</v>
      </c>
      <c r="C29" s="180">
        <f>C28-G28</f>
        <v>59080</v>
      </c>
      <c r="D29" s="180">
        <f>D28-H28</f>
        <v>-706756</v>
      </c>
      <c r="E29" s="179"/>
      <c r="F29" s="180"/>
      <c r="G29" s="180"/>
      <c r="H29" s="180"/>
    </row>
    <row r="30" spans="1:5" ht="12.75">
      <c r="A30" s="11" t="s">
        <v>341</v>
      </c>
      <c r="B30" s="26">
        <v>-34079</v>
      </c>
      <c r="C30" s="54">
        <v>75207</v>
      </c>
      <c r="D30" s="168">
        <f>SUM(B30:C30)</f>
        <v>41128</v>
      </c>
      <c r="E30" s="169"/>
    </row>
    <row r="31" spans="1:5" ht="12.75">
      <c r="A31" s="11" t="s">
        <v>299</v>
      </c>
      <c r="B31" s="26">
        <v>-731757</v>
      </c>
      <c r="C31" s="54">
        <v>-16127</v>
      </c>
      <c r="D31" s="168">
        <f>SUM(B31:C31)</f>
        <v>-747884</v>
      </c>
      <c r="E31" s="169"/>
    </row>
    <row r="32" spans="1:8" ht="12.75">
      <c r="A32" s="178" t="s">
        <v>230</v>
      </c>
      <c r="B32" s="26"/>
      <c r="C32" s="26"/>
      <c r="D32" s="168"/>
      <c r="E32" s="179" t="s">
        <v>292</v>
      </c>
      <c r="F32" s="180"/>
      <c r="G32" s="180"/>
      <c r="H32" s="180"/>
    </row>
    <row r="33" spans="1:8" ht="12.75">
      <c r="A33" s="25" t="s">
        <v>129</v>
      </c>
      <c r="B33" s="26">
        <v>475820</v>
      </c>
      <c r="C33" s="26"/>
      <c r="D33" s="168">
        <f>SUM(B33:C33)</f>
        <v>475820</v>
      </c>
      <c r="E33" s="169" t="s">
        <v>72</v>
      </c>
      <c r="F33" s="26"/>
      <c r="G33" s="26"/>
      <c r="H33" s="26"/>
    </row>
    <row r="34" spans="1:8" ht="13.5" customHeight="1">
      <c r="A34" s="25" t="s">
        <v>130</v>
      </c>
      <c r="B34" s="26">
        <v>864817</v>
      </c>
      <c r="C34" s="26"/>
      <c r="D34" s="168">
        <f>SUM(B34:C34)</f>
        <v>864817</v>
      </c>
      <c r="E34" s="169" t="s">
        <v>51</v>
      </c>
      <c r="F34" s="26">
        <v>21087</v>
      </c>
      <c r="G34" s="26">
        <v>-897</v>
      </c>
      <c r="H34" s="26">
        <f>SUM(F34:G34)</f>
        <v>20190</v>
      </c>
    </row>
    <row r="35" spans="1:8" ht="13.5" customHeight="1">
      <c r="A35" s="25"/>
      <c r="B35" s="26"/>
      <c r="C35" s="26"/>
      <c r="D35" s="168"/>
      <c r="E35" s="169" t="s">
        <v>52</v>
      </c>
      <c r="F35" s="26">
        <v>434873</v>
      </c>
      <c r="G35" s="26">
        <v>98647</v>
      </c>
      <c r="H35" s="26">
        <f>SUM(F35:G35)</f>
        <v>533520</v>
      </c>
    </row>
    <row r="36" spans="1:8" ht="12.75">
      <c r="A36" s="25"/>
      <c r="B36" s="26"/>
      <c r="C36" s="26"/>
      <c r="D36" s="168"/>
      <c r="E36" s="182" t="s">
        <v>73</v>
      </c>
      <c r="F36" s="171">
        <f>SUM(F34:F35)</f>
        <v>455960</v>
      </c>
      <c r="G36" s="171">
        <f>SUM(G34:G35)</f>
        <v>97750</v>
      </c>
      <c r="H36" s="171">
        <f>SUM(H34:H35)</f>
        <v>553710</v>
      </c>
    </row>
    <row r="37" spans="1:8" ht="12.75">
      <c r="A37" s="25"/>
      <c r="B37" s="26"/>
      <c r="C37" s="26"/>
      <c r="D37" s="168"/>
      <c r="E37" s="169" t="s">
        <v>50</v>
      </c>
      <c r="F37" s="26">
        <v>90761</v>
      </c>
      <c r="G37" s="26">
        <v>-38670</v>
      </c>
      <c r="H37" s="26">
        <f>SUM(F37:G37)</f>
        <v>52091</v>
      </c>
    </row>
    <row r="38" spans="1:8" ht="12.75">
      <c r="A38" s="178" t="s">
        <v>219</v>
      </c>
      <c r="B38" s="180">
        <f>SUM(B33:B34)</f>
        <v>1340637</v>
      </c>
      <c r="C38" s="180">
        <f>SUM(C33:C34)</f>
        <v>0</v>
      </c>
      <c r="D38" s="181">
        <f>SUM(D33:D34)</f>
        <v>1340637</v>
      </c>
      <c r="E38" s="179" t="s">
        <v>76</v>
      </c>
      <c r="F38" s="180">
        <f>F36+F37</f>
        <v>546721</v>
      </c>
      <c r="G38" s="180">
        <f>G36+G37</f>
        <v>59080</v>
      </c>
      <c r="H38" s="180">
        <f>H36+H37</f>
        <v>605801</v>
      </c>
    </row>
    <row r="39" spans="1:8" ht="25.5">
      <c r="A39" s="183" t="s">
        <v>49</v>
      </c>
      <c r="B39" s="180">
        <f>B38+B29</f>
        <v>574801</v>
      </c>
      <c r="C39" s="180">
        <f>C38+C29</f>
        <v>59080</v>
      </c>
      <c r="D39" s="181">
        <f>D38+D29</f>
        <v>633881</v>
      </c>
      <c r="E39" s="179"/>
      <c r="F39" s="180"/>
      <c r="G39" s="180"/>
      <c r="H39" s="180"/>
    </row>
    <row r="40" spans="1:4" s="38" customFormat="1" ht="12.75">
      <c r="A40" s="25" t="s">
        <v>150</v>
      </c>
      <c r="B40" s="26">
        <f>B34+B31</f>
        <v>133060</v>
      </c>
      <c r="C40" s="26">
        <f>C34+C31</f>
        <v>-16127</v>
      </c>
      <c r="D40" s="168">
        <f>D34+D31</f>
        <v>116933</v>
      </c>
    </row>
    <row r="41" spans="1:4" s="38" customFormat="1" ht="12.75">
      <c r="A41" s="25" t="s">
        <v>151</v>
      </c>
      <c r="B41" s="26">
        <f>B33+B30</f>
        <v>441741</v>
      </c>
      <c r="C41" s="26">
        <f>C33+C30</f>
        <v>75207</v>
      </c>
      <c r="D41" s="168">
        <f>D33+D30</f>
        <v>516948</v>
      </c>
    </row>
    <row r="42" spans="1:8" ht="12.75">
      <c r="A42" s="178" t="s">
        <v>217</v>
      </c>
      <c r="B42" s="26"/>
      <c r="C42" s="26"/>
      <c r="D42" s="168"/>
      <c r="E42" s="179" t="s">
        <v>297</v>
      </c>
      <c r="F42" s="26"/>
      <c r="G42" s="26"/>
      <c r="H42" s="26"/>
    </row>
    <row r="43" spans="1:8" ht="12.75">
      <c r="A43" s="25" t="s">
        <v>216</v>
      </c>
      <c r="B43" s="26">
        <v>9420</v>
      </c>
      <c r="C43" s="26"/>
      <c r="D43" s="168">
        <f>SUM(B43:C43)</f>
        <v>9420</v>
      </c>
      <c r="E43" s="169" t="s">
        <v>74</v>
      </c>
      <c r="F43" s="25">
        <v>37500</v>
      </c>
      <c r="G43" s="25"/>
      <c r="H43" s="25">
        <v>37500</v>
      </c>
    </row>
    <row r="44" spans="1:8" ht="12.75">
      <c r="A44" s="25" t="s">
        <v>231</v>
      </c>
      <c r="B44" s="26"/>
      <c r="C44" s="26"/>
      <c r="D44" s="168"/>
      <c r="E44" s="169" t="s">
        <v>75</v>
      </c>
      <c r="F44" s="25"/>
      <c r="G44" s="25"/>
      <c r="H44" s="25"/>
    </row>
    <row r="45" spans="1:8" ht="12.75">
      <c r="A45" s="178" t="s">
        <v>77</v>
      </c>
      <c r="B45" s="180">
        <f>SUM(B43:B44)</f>
        <v>9420</v>
      </c>
      <c r="C45" s="180">
        <f>SUM(C43:C44)</f>
        <v>0</v>
      </c>
      <c r="D45" s="181">
        <f>SUM(D43:D44)</f>
        <v>9420</v>
      </c>
      <c r="E45" s="179" t="s">
        <v>47</v>
      </c>
      <c r="F45" s="178">
        <f>SUM(F43:F44)</f>
        <v>37500</v>
      </c>
      <c r="G45" s="178">
        <f>SUM(G43:G44)</f>
        <v>0</v>
      </c>
      <c r="H45" s="178">
        <f>SUM(H43:H44)</f>
        <v>37500</v>
      </c>
    </row>
    <row r="46" spans="1:8" ht="12.75">
      <c r="A46" s="178" t="s">
        <v>218</v>
      </c>
      <c r="B46" s="180">
        <f>B28+B38+B45</f>
        <v>3995341</v>
      </c>
      <c r="C46" s="180">
        <f>C28+C38+C45</f>
        <v>371142</v>
      </c>
      <c r="D46" s="181">
        <f>D28+D38+D45</f>
        <v>4366483</v>
      </c>
      <c r="E46" s="179" t="s">
        <v>298</v>
      </c>
      <c r="F46" s="180">
        <f>F28+F45+F38</f>
        <v>3995341</v>
      </c>
      <c r="G46" s="180">
        <f>G28+G45+G38</f>
        <v>371142</v>
      </c>
      <c r="H46" s="180">
        <f>H28+H45+H38</f>
        <v>4366483</v>
      </c>
    </row>
    <row r="47" spans="1:8" ht="12.75">
      <c r="A47" s="38"/>
      <c r="B47" s="53"/>
      <c r="C47" s="53"/>
      <c r="D47" s="53"/>
      <c r="E47" s="38"/>
      <c r="F47" s="53"/>
      <c r="G47" s="53"/>
      <c r="H47" s="53"/>
    </row>
    <row r="48" spans="2:4" ht="12.75">
      <c r="B48" s="54"/>
      <c r="C48" s="54"/>
      <c r="D48" s="54"/>
    </row>
    <row r="49" spans="2:4" ht="12.75">
      <c r="B49" s="54"/>
      <c r="C49" s="54"/>
      <c r="D49" s="54"/>
    </row>
    <row r="50" spans="2:4" ht="12.75">
      <c r="B50" s="54"/>
      <c r="C50" s="54"/>
      <c r="D50" s="54"/>
    </row>
    <row r="51" spans="2:4" ht="12.75">
      <c r="B51" s="54"/>
      <c r="C51" s="54"/>
      <c r="D51" s="54"/>
    </row>
    <row r="52" spans="2:4" ht="12.75">
      <c r="B52" s="54"/>
      <c r="C52" s="54"/>
      <c r="D52" s="54"/>
    </row>
    <row r="53" spans="2:4" ht="12.75">
      <c r="B53" s="54"/>
      <c r="C53" s="54"/>
      <c r="D53" s="54"/>
    </row>
    <row r="54" spans="2:4" ht="12.75">
      <c r="B54" s="54"/>
      <c r="C54" s="54"/>
      <c r="D54" s="54"/>
    </row>
    <row r="55" spans="2:4" ht="12.75">
      <c r="B55" s="54"/>
      <c r="C55" s="54"/>
      <c r="D55" s="54"/>
    </row>
    <row r="56" spans="2:4" ht="12.75">
      <c r="B56" s="54"/>
      <c r="C56" s="54"/>
      <c r="D56" s="54"/>
    </row>
    <row r="57" spans="2:4" ht="12.75">
      <c r="B57" s="54"/>
      <c r="C57" s="54"/>
      <c r="D57" s="54"/>
    </row>
    <row r="58" spans="2:4" ht="12.75">
      <c r="B58" s="54"/>
      <c r="C58" s="54"/>
      <c r="D58" s="54"/>
    </row>
    <row r="59" spans="2:4" ht="12.75">
      <c r="B59" s="54"/>
      <c r="C59" s="54"/>
      <c r="D59" s="54"/>
    </row>
    <row r="60" spans="2:4" ht="12.75">
      <c r="B60" s="54"/>
      <c r="C60" s="54"/>
      <c r="D60" s="54"/>
    </row>
    <row r="61" spans="2:4" ht="12.75">
      <c r="B61" s="54"/>
      <c r="C61" s="54"/>
      <c r="D61" s="54"/>
    </row>
    <row r="62" spans="2:4" ht="12.75">
      <c r="B62" s="54"/>
      <c r="C62" s="54"/>
      <c r="D62" s="54"/>
    </row>
    <row r="63" spans="2:4" ht="12.75">
      <c r="B63" s="54"/>
      <c r="C63" s="54"/>
      <c r="D63" s="54"/>
    </row>
    <row r="64" spans="2:4" ht="12.75">
      <c r="B64" s="54"/>
      <c r="C64" s="54"/>
      <c r="D64" s="54"/>
    </row>
    <row r="65" spans="2:4" ht="12.75">
      <c r="B65" s="54"/>
      <c r="C65" s="54"/>
      <c r="D65" s="54"/>
    </row>
    <row r="66" spans="2:4" ht="12.75">
      <c r="B66" s="54"/>
      <c r="C66" s="54"/>
      <c r="D66" s="54"/>
    </row>
    <row r="67" spans="2:4" ht="12.75">
      <c r="B67" s="54"/>
      <c r="C67" s="54"/>
      <c r="D67" s="54"/>
    </row>
    <row r="68" spans="2:4" ht="12.75">
      <c r="B68" s="54"/>
      <c r="C68" s="54"/>
      <c r="D68" s="54"/>
    </row>
    <row r="69" spans="2:4" ht="12.75">
      <c r="B69" s="54"/>
      <c r="C69" s="54"/>
      <c r="D69" s="54"/>
    </row>
    <row r="70" spans="2:4" ht="12.75">
      <c r="B70" s="54"/>
      <c r="C70" s="54"/>
      <c r="D70" s="54"/>
    </row>
    <row r="71" spans="2:4" ht="12.75">
      <c r="B71" s="54"/>
      <c r="C71" s="54"/>
      <c r="D71" s="54"/>
    </row>
  </sheetData>
  <mergeCells count="5">
    <mergeCell ref="A5:H5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W88"/>
  <sheetViews>
    <sheetView workbookViewId="0" topLeftCell="A19">
      <selection activeCell="V9" sqref="V9"/>
    </sheetView>
  </sheetViews>
  <sheetFormatPr defaultColWidth="9.140625" defaultRowHeight="12.75"/>
  <cols>
    <col min="1" max="1" width="25.7109375" style="6" bestFit="1" customWidth="1"/>
    <col min="2" max="2" width="8.00390625" style="1" customWidth="1"/>
    <col min="3" max="4" width="7.140625" style="1" customWidth="1"/>
    <col min="5" max="5" width="6.28125" style="1" bestFit="1" customWidth="1"/>
    <col min="6" max="6" width="7.421875" style="1" customWidth="1"/>
    <col min="7" max="7" width="7.57421875" style="1" customWidth="1"/>
    <col min="8" max="8" width="8.421875" style="1" customWidth="1"/>
    <col min="9" max="9" width="7.57421875" style="1" customWidth="1"/>
    <col min="10" max="10" width="6.8515625" style="1" customWidth="1"/>
    <col min="11" max="12" width="8.00390625" style="1" customWidth="1"/>
    <col min="13" max="13" width="7.28125" style="1" customWidth="1"/>
    <col min="14" max="14" width="8.140625" style="1" customWidth="1"/>
    <col min="15" max="15" width="7.140625" style="1" customWidth="1"/>
    <col min="16" max="16" width="9.57421875" style="1" customWidth="1"/>
    <col min="17" max="17" width="8.140625" style="1" customWidth="1"/>
    <col min="18" max="18" width="7.57421875" style="1" customWidth="1"/>
    <col min="19" max="19" width="7.7109375" style="1" customWidth="1"/>
    <col min="20" max="20" width="8.7109375" style="1" customWidth="1"/>
    <col min="21" max="21" width="8.28125" style="1" customWidth="1"/>
    <col min="22" max="22" width="7.8515625" style="1" bestFit="1" customWidth="1"/>
    <col min="23" max="16384" width="9.140625" style="1" customWidth="1"/>
  </cols>
  <sheetData>
    <row r="1" spans="13:22" ht="15.75">
      <c r="M1" s="221" t="s">
        <v>432</v>
      </c>
      <c r="N1" s="221"/>
      <c r="O1" s="221"/>
      <c r="P1" s="221"/>
      <c r="Q1" s="221"/>
      <c r="R1" s="221"/>
      <c r="S1" s="221"/>
      <c r="T1" s="221"/>
      <c r="U1" s="221"/>
      <c r="V1" s="221"/>
    </row>
    <row r="2" spans="1:22" ht="15.75">
      <c r="A2" s="220" t="s">
        <v>433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 ht="15.75">
      <c r="A3" s="220" t="s">
        <v>247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</row>
    <row r="4" spans="1:22" ht="15.75">
      <c r="A4" s="220" t="s">
        <v>434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ht="15.75">
      <c r="A5" s="220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</row>
    <row r="6" spans="1:22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 s="11" customFormat="1" ht="24.75" customHeight="1">
      <c r="A8" s="263" t="s">
        <v>190</v>
      </c>
      <c r="B8" s="260" t="s">
        <v>435</v>
      </c>
      <c r="C8" s="261"/>
      <c r="D8" s="262"/>
      <c r="E8" s="260" t="s">
        <v>436</v>
      </c>
      <c r="F8" s="261"/>
      <c r="G8" s="262"/>
      <c r="H8" s="260" t="s">
        <v>437</v>
      </c>
      <c r="I8" s="261"/>
      <c r="J8" s="261"/>
      <c r="K8" s="260" t="s">
        <v>438</v>
      </c>
      <c r="L8" s="261"/>
      <c r="M8" s="262"/>
      <c r="N8" s="261" t="s">
        <v>439</v>
      </c>
      <c r="O8" s="261"/>
      <c r="P8" s="262"/>
      <c r="Q8" s="291" t="s">
        <v>440</v>
      </c>
      <c r="R8" s="292"/>
      <c r="S8" s="293"/>
      <c r="T8" s="260" t="s">
        <v>255</v>
      </c>
      <c r="U8" s="261"/>
      <c r="V8" s="262"/>
      <c r="W8" s="25"/>
    </row>
    <row r="9" spans="1:23" s="11" customFormat="1" ht="65.25" customHeight="1">
      <c r="A9" s="264"/>
      <c r="B9" s="186" t="s">
        <v>565</v>
      </c>
      <c r="C9" s="94" t="s">
        <v>275</v>
      </c>
      <c r="D9" s="17" t="s">
        <v>519</v>
      </c>
      <c r="E9" s="186" t="s">
        <v>565</v>
      </c>
      <c r="F9" s="94" t="s">
        <v>275</v>
      </c>
      <c r="G9" s="203" t="s">
        <v>519</v>
      </c>
      <c r="H9" s="186" t="s">
        <v>565</v>
      </c>
      <c r="I9" s="94" t="s">
        <v>275</v>
      </c>
      <c r="J9" s="17" t="s">
        <v>519</v>
      </c>
      <c r="K9" s="186" t="s">
        <v>565</v>
      </c>
      <c r="L9" s="94" t="s">
        <v>275</v>
      </c>
      <c r="M9" s="17" t="s">
        <v>519</v>
      </c>
      <c r="N9" s="186" t="s">
        <v>565</v>
      </c>
      <c r="O9" s="94" t="s">
        <v>275</v>
      </c>
      <c r="P9" s="17" t="s">
        <v>519</v>
      </c>
      <c r="Q9" s="186" t="s">
        <v>565</v>
      </c>
      <c r="R9" s="94" t="s">
        <v>275</v>
      </c>
      <c r="S9" s="203" t="s">
        <v>519</v>
      </c>
      <c r="T9" s="186" t="s">
        <v>565</v>
      </c>
      <c r="U9" s="94" t="s">
        <v>275</v>
      </c>
      <c r="V9" s="203" t="s">
        <v>519</v>
      </c>
      <c r="W9" s="25"/>
    </row>
    <row r="10" spans="1:22" s="11" customFormat="1" ht="12.75">
      <c r="A10" s="135" t="s">
        <v>441</v>
      </c>
      <c r="B10" s="136"/>
      <c r="C10" s="136"/>
      <c r="D10" s="133">
        <f aca="true" t="shared" si="0" ref="D10:D25">B10+C10</f>
        <v>0</v>
      </c>
      <c r="E10" s="137"/>
      <c r="F10" s="136"/>
      <c r="G10" s="133">
        <f aca="true" t="shared" si="1" ref="G10:G26">E10+F10</f>
        <v>0</v>
      </c>
      <c r="H10" s="138">
        <v>6250</v>
      </c>
      <c r="I10" s="137"/>
      <c r="J10" s="133">
        <f aca="true" t="shared" si="2" ref="J10:J26">H10+I10</f>
        <v>6250</v>
      </c>
      <c r="K10" s="133"/>
      <c r="L10" s="133"/>
      <c r="M10" s="133">
        <f aca="true" t="shared" si="3" ref="M10:M40">K10+L10</f>
        <v>0</v>
      </c>
      <c r="N10" s="139"/>
      <c r="O10" s="139"/>
      <c r="P10" s="138">
        <f aca="true" t="shared" si="4" ref="P10:P32">SUM(N10:O10)</f>
        <v>0</v>
      </c>
      <c r="Q10" s="156"/>
      <c r="R10" s="150"/>
      <c r="S10" s="150"/>
      <c r="T10" s="133">
        <f>B10+E10+H10+K10+N10+Q10</f>
        <v>6250</v>
      </c>
      <c r="U10" s="133">
        <f>C10+F10+I10+L10+O10+R10</f>
        <v>0</v>
      </c>
      <c r="V10" s="140">
        <f>SUM(T10:U10)</f>
        <v>6250</v>
      </c>
    </row>
    <row r="11" spans="1:22" s="11" customFormat="1" ht="12.75">
      <c r="A11" s="135" t="s">
        <v>442</v>
      </c>
      <c r="B11" s="141"/>
      <c r="C11" s="141"/>
      <c r="D11" s="133">
        <f t="shared" si="0"/>
        <v>0</v>
      </c>
      <c r="E11" s="142"/>
      <c r="F11" s="141"/>
      <c r="G11" s="133">
        <f t="shared" si="1"/>
        <v>0</v>
      </c>
      <c r="H11" s="133">
        <v>1575</v>
      </c>
      <c r="I11" s="142"/>
      <c r="J11" s="133">
        <f t="shared" si="2"/>
        <v>1575</v>
      </c>
      <c r="K11" s="133"/>
      <c r="L11" s="133"/>
      <c r="M11" s="133">
        <f t="shared" si="3"/>
        <v>0</v>
      </c>
      <c r="N11" s="142"/>
      <c r="O11" s="142"/>
      <c r="P11" s="133">
        <f t="shared" si="4"/>
        <v>0</v>
      </c>
      <c r="Q11" s="150"/>
      <c r="R11" s="150"/>
      <c r="S11" s="150"/>
      <c r="T11" s="133">
        <f aca="true" t="shared" si="5" ref="T11:T40">B11+E11+H11+K11+N11+Q11</f>
        <v>1575</v>
      </c>
      <c r="U11" s="133">
        <f aca="true" t="shared" si="6" ref="U11:U40">C11+F11+I11+L11+O11+R11</f>
        <v>0</v>
      </c>
      <c r="V11" s="140">
        <f aca="true" t="shared" si="7" ref="V11:V40">SUM(T11:U11)</f>
        <v>1575</v>
      </c>
    </row>
    <row r="12" spans="1:22" s="11" customFormat="1" ht="15" customHeight="1">
      <c r="A12" s="143" t="s">
        <v>443</v>
      </c>
      <c r="B12" s="134"/>
      <c r="C12" s="134"/>
      <c r="D12" s="133">
        <f t="shared" si="0"/>
        <v>0</v>
      </c>
      <c r="E12" s="144"/>
      <c r="F12" s="134"/>
      <c r="G12" s="133">
        <f t="shared" si="1"/>
        <v>0</v>
      </c>
      <c r="H12" s="134">
        <v>53</v>
      </c>
      <c r="I12" s="144"/>
      <c r="J12" s="133">
        <f t="shared" si="2"/>
        <v>53</v>
      </c>
      <c r="K12" s="133"/>
      <c r="L12" s="133"/>
      <c r="M12" s="133">
        <f t="shared" si="3"/>
        <v>0</v>
      </c>
      <c r="N12" s="144"/>
      <c r="O12" s="144"/>
      <c r="P12" s="133">
        <f t="shared" si="4"/>
        <v>0</v>
      </c>
      <c r="Q12" s="154"/>
      <c r="R12" s="154"/>
      <c r="S12" s="154"/>
      <c r="T12" s="133">
        <f t="shared" si="5"/>
        <v>53</v>
      </c>
      <c r="U12" s="133">
        <f t="shared" si="6"/>
        <v>0</v>
      </c>
      <c r="V12" s="140">
        <f t="shared" si="7"/>
        <v>53</v>
      </c>
    </row>
    <row r="13" spans="1:22" s="11" customFormat="1" ht="15" customHeight="1">
      <c r="A13" s="143" t="s">
        <v>444</v>
      </c>
      <c r="B13" s="134"/>
      <c r="C13" s="134"/>
      <c r="D13" s="133">
        <f t="shared" si="0"/>
        <v>0</v>
      </c>
      <c r="E13" s="144"/>
      <c r="F13" s="134"/>
      <c r="G13" s="133">
        <f t="shared" si="1"/>
        <v>0</v>
      </c>
      <c r="H13" s="134">
        <v>4121</v>
      </c>
      <c r="I13" s="144"/>
      <c r="J13" s="133">
        <f t="shared" si="2"/>
        <v>4121</v>
      </c>
      <c r="K13" s="133"/>
      <c r="L13" s="133"/>
      <c r="M13" s="133">
        <f t="shared" si="3"/>
        <v>0</v>
      </c>
      <c r="N13" s="144"/>
      <c r="O13" s="144"/>
      <c r="P13" s="133">
        <f t="shared" si="4"/>
        <v>0</v>
      </c>
      <c r="Q13" s="154"/>
      <c r="R13" s="154"/>
      <c r="S13" s="154"/>
      <c r="T13" s="133">
        <f t="shared" si="5"/>
        <v>4121</v>
      </c>
      <c r="U13" s="133">
        <f t="shared" si="6"/>
        <v>0</v>
      </c>
      <c r="V13" s="140">
        <f t="shared" si="7"/>
        <v>4121</v>
      </c>
    </row>
    <row r="14" spans="1:22" s="11" customFormat="1" ht="15" customHeight="1">
      <c r="A14" s="143" t="s">
        <v>445</v>
      </c>
      <c r="B14" s="134"/>
      <c r="C14" s="134"/>
      <c r="D14" s="133">
        <f t="shared" si="0"/>
        <v>0</v>
      </c>
      <c r="E14" s="144"/>
      <c r="F14" s="134"/>
      <c r="G14" s="133">
        <f t="shared" si="1"/>
        <v>0</v>
      </c>
      <c r="H14" s="134">
        <v>16438</v>
      </c>
      <c r="I14" s="144"/>
      <c r="J14" s="133">
        <f t="shared" si="2"/>
        <v>16438</v>
      </c>
      <c r="K14" s="133"/>
      <c r="L14" s="133"/>
      <c r="M14" s="133">
        <f t="shared" si="3"/>
        <v>0</v>
      </c>
      <c r="N14" s="144"/>
      <c r="O14" s="144"/>
      <c r="P14" s="133">
        <f t="shared" si="4"/>
        <v>0</v>
      </c>
      <c r="Q14" s="154"/>
      <c r="R14" s="154"/>
      <c r="S14" s="154"/>
      <c r="T14" s="133">
        <f t="shared" si="5"/>
        <v>16438</v>
      </c>
      <c r="U14" s="133">
        <f t="shared" si="6"/>
        <v>0</v>
      </c>
      <c r="V14" s="140">
        <f t="shared" si="7"/>
        <v>16438</v>
      </c>
    </row>
    <row r="15" spans="1:22" s="11" customFormat="1" ht="12.75">
      <c r="A15" s="135" t="s">
        <v>446</v>
      </c>
      <c r="B15" s="141"/>
      <c r="C15" s="141"/>
      <c r="D15" s="133">
        <f t="shared" si="0"/>
        <v>0</v>
      </c>
      <c r="E15" s="142"/>
      <c r="F15" s="141"/>
      <c r="G15" s="133">
        <f t="shared" si="1"/>
        <v>0</v>
      </c>
      <c r="H15" s="133">
        <v>400</v>
      </c>
      <c r="I15" s="142"/>
      <c r="J15" s="133">
        <f t="shared" si="2"/>
        <v>400</v>
      </c>
      <c r="K15" s="133"/>
      <c r="L15" s="133"/>
      <c r="M15" s="133">
        <f t="shared" si="3"/>
        <v>0</v>
      </c>
      <c r="N15" s="142"/>
      <c r="O15" s="142"/>
      <c r="P15" s="133">
        <f t="shared" si="4"/>
        <v>0</v>
      </c>
      <c r="Q15" s="150"/>
      <c r="R15" s="150"/>
      <c r="S15" s="150"/>
      <c r="T15" s="133">
        <f t="shared" si="5"/>
        <v>400</v>
      </c>
      <c r="U15" s="133">
        <f t="shared" si="6"/>
        <v>0</v>
      </c>
      <c r="V15" s="140">
        <f t="shared" si="7"/>
        <v>400</v>
      </c>
    </row>
    <row r="16" spans="1:22" s="11" customFormat="1" ht="15" customHeight="1">
      <c r="A16" s="143" t="s">
        <v>447</v>
      </c>
      <c r="B16" s="134">
        <v>400</v>
      </c>
      <c r="C16" s="134"/>
      <c r="D16" s="133">
        <f t="shared" si="0"/>
        <v>400</v>
      </c>
      <c r="E16" s="134">
        <v>108</v>
      </c>
      <c r="F16" s="134"/>
      <c r="G16" s="133">
        <f t="shared" si="1"/>
        <v>108</v>
      </c>
      <c r="H16" s="134">
        <v>7754</v>
      </c>
      <c r="I16" s="134"/>
      <c r="J16" s="133">
        <f t="shared" si="2"/>
        <v>7754</v>
      </c>
      <c r="K16" s="133"/>
      <c r="L16" s="133"/>
      <c r="M16" s="133">
        <f t="shared" si="3"/>
        <v>0</v>
      </c>
      <c r="N16" s="144"/>
      <c r="O16" s="144"/>
      <c r="P16" s="133">
        <f t="shared" si="4"/>
        <v>0</v>
      </c>
      <c r="Q16" s="154"/>
      <c r="R16" s="154"/>
      <c r="S16" s="154"/>
      <c r="T16" s="133">
        <f t="shared" si="5"/>
        <v>8262</v>
      </c>
      <c r="U16" s="133">
        <f t="shared" si="6"/>
        <v>0</v>
      </c>
      <c r="V16" s="140">
        <f t="shared" si="7"/>
        <v>8262</v>
      </c>
    </row>
    <row r="17" spans="1:22" s="11" customFormat="1" ht="15" customHeight="1">
      <c r="A17" s="143" t="s">
        <v>448</v>
      </c>
      <c r="B17" s="134"/>
      <c r="C17" s="134"/>
      <c r="D17" s="133">
        <f t="shared" si="0"/>
        <v>0</v>
      </c>
      <c r="E17" s="144"/>
      <c r="F17" s="134"/>
      <c r="G17" s="133">
        <f t="shared" si="1"/>
        <v>0</v>
      </c>
      <c r="H17" s="134">
        <v>1140</v>
      </c>
      <c r="I17" s="144"/>
      <c r="J17" s="133">
        <f t="shared" si="2"/>
        <v>1140</v>
      </c>
      <c r="K17" s="133"/>
      <c r="L17" s="133"/>
      <c r="M17" s="133">
        <f t="shared" si="3"/>
        <v>0</v>
      </c>
      <c r="N17" s="144"/>
      <c r="O17" s="144"/>
      <c r="P17" s="133">
        <f t="shared" si="4"/>
        <v>0</v>
      </c>
      <c r="Q17" s="154"/>
      <c r="R17" s="154"/>
      <c r="S17" s="154"/>
      <c r="T17" s="133">
        <f t="shared" si="5"/>
        <v>1140</v>
      </c>
      <c r="U17" s="133">
        <f t="shared" si="6"/>
        <v>0</v>
      </c>
      <c r="V17" s="140">
        <f t="shared" si="7"/>
        <v>1140</v>
      </c>
    </row>
    <row r="18" spans="1:22" s="11" customFormat="1" ht="15" customHeight="1">
      <c r="A18" s="143" t="s">
        <v>449</v>
      </c>
      <c r="B18" s="134"/>
      <c r="C18" s="134"/>
      <c r="D18" s="133">
        <f t="shared" si="0"/>
        <v>0</v>
      </c>
      <c r="E18" s="144"/>
      <c r="F18" s="134"/>
      <c r="G18" s="133">
        <f t="shared" si="1"/>
        <v>0</v>
      </c>
      <c r="H18" s="134">
        <v>4000</v>
      </c>
      <c r="I18" s="144"/>
      <c r="J18" s="133">
        <f t="shared" si="2"/>
        <v>4000</v>
      </c>
      <c r="K18" s="133"/>
      <c r="L18" s="133"/>
      <c r="M18" s="133">
        <f t="shared" si="3"/>
        <v>0</v>
      </c>
      <c r="N18" s="144"/>
      <c r="O18" s="144"/>
      <c r="P18" s="133">
        <f t="shared" si="4"/>
        <v>0</v>
      </c>
      <c r="Q18" s="154"/>
      <c r="R18" s="154"/>
      <c r="S18" s="154"/>
      <c r="T18" s="133">
        <f t="shared" si="5"/>
        <v>4000</v>
      </c>
      <c r="U18" s="133">
        <f t="shared" si="6"/>
        <v>0</v>
      </c>
      <c r="V18" s="140">
        <f t="shared" si="7"/>
        <v>4000</v>
      </c>
    </row>
    <row r="19" spans="1:22" s="11" customFormat="1" ht="15" customHeight="1">
      <c r="A19" s="143" t="s">
        <v>450</v>
      </c>
      <c r="B19" s="134"/>
      <c r="C19" s="134"/>
      <c r="D19" s="133">
        <f t="shared" si="0"/>
        <v>0</v>
      </c>
      <c r="E19" s="144"/>
      <c r="F19" s="134"/>
      <c r="G19" s="133">
        <f t="shared" si="1"/>
        <v>0</v>
      </c>
      <c r="H19" s="134">
        <v>17705</v>
      </c>
      <c r="I19" s="134">
        <v>1730</v>
      </c>
      <c r="J19" s="134">
        <f t="shared" si="2"/>
        <v>19435</v>
      </c>
      <c r="K19" s="133"/>
      <c r="L19" s="133"/>
      <c r="M19" s="133">
        <f t="shared" si="3"/>
        <v>0</v>
      </c>
      <c r="N19" s="144"/>
      <c r="O19" s="144"/>
      <c r="P19" s="133">
        <f t="shared" si="4"/>
        <v>0</v>
      </c>
      <c r="Q19" s="154"/>
      <c r="R19" s="154"/>
      <c r="S19" s="154"/>
      <c r="T19" s="133">
        <f t="shared" si="5"/>
        <v>17705</v>
      </c>
      <c r="U19" s="133">
        <f t="shared" si="6"/>
        <v>1730</v>
      </c>
      <c r="V19" s="140">
        <f t="shared" si="7"/>
        <v>19435</v>
      </c>
    </row>
    <row r="20" spans="1:22" s="11" customFormat="1" ht="15" customHeight="1">
      <c r="A20" s="143" t="s">
        <v>451</v>
      </c>
      <c r="B20" s="134"/>
      <c r="C20" s="134"/>
      <c r="D20" s="133">
        <f t="shared" si="0"/>
        <v>0</v>
      </c>
      <c r="E20" s="134"/>
      <c r="F20" s="134"/>
      <c r="G20" s="133">
        <f t="shared" si="1"/>
        <v>0</v>
      </c>
      <c r="H20" s="134">
        <v>3300</v>
      </c>
      <c r="I20" s="134"/>
      <c r="J20" s="133">
        <f t="shared" si="2"/>
        <v>3300</v>
      </c>
      <c r="K20" s="133"/>
      <c r="L20" s="133"/>
      <c r="M20" s="133">
        <f t="shared" si="3"/>
        <v>0</v>
      </c>
      <c r="N20" s="144"/>
      <c r="O20" s="144"/>
      <c r="P20" s="133">
        <f t="shared" si="4"/>
        <v>0</v>
      </c>
      <c r="Q20" s="154"/>
      <c r="R20" s="154"/>
      <c r="S20" s="154"/>
      <c r="T20" s="133">
        <f t="shared" si="5"/>
        <v>3300</v>
      </c>
      <c r="U20" s="133">
        <f t="shared" si="6"/>
        <v>0</v>
      </c>
      <c r="V20" s="140">
        <f t="shared" si="7"/>
        <v>3300</v>
      </c>
    </row>
    <row r="21" spans="1:22" s="11" customFormat="1" ht="15" customHeight="1">
      <c r="A21" s="143" t="s">
        <v>452</v>
      </c>
      <c r="B21" s="134">
        <v>129</v>
      </c>
      <c r="C21" s="134"/>
      <c r="D21" s="133">
        <f t="shared" si="0"/>
        <v>129</v>
      </c>
      <c r="E21" s="134">
        <v>33</v>
      </c>
      <c r="F21" s="134"/>
      <c r="G21" s="133">
        <f t="shared" si="1"/>
        <v>33</v>
      </c>
      <c r="H21" s="134"/>
      <c r="I21" s="134"/>
      <c r="J21" s="133">
        <f t="shared" si="2"/>
        <v>0</v>
      </c>
      <c r="K21" s="133"/>
      <c r="L21" s="133"/>
      <c r="M21" s="133">
        <f t="shared" si="3"/>
        <v>0</v>
      </c>
      <c r="N21" s="144"/>
      <c r="O21" s="144"/>
      <c r="P21" s="133">
        <f t="shared" si="4"/>
        <v>0</v>
      </c>
      <c r="Q21" s="154"/>
      <c r="R21" s="154"/>
      <c r="S21" s="154"/>
      <c r="T21" s="133">
        <f t="shared" si="5"/>
        <v>162</v>
      </c>
      <c r="U21" s="133">
        <f t="shared" si="6"/>
        <v>0</v>
      </c>
      <c r="V21" s="140">
        <f t="shared" si="7"/>
        <v>162</v>
      </c>
    </row>
    <row r="22" spans="1:22" s="11" customFormat="1" ht="15" customHeight="1">
      <c r="A22" s="143" t="s">
        <v>453</v>
      </c>
      <c r="B22" s="134">
        <v>6365</v>
      </c>
      <c r="C22" s="134"/>
      <c r="D22" s="133">
        <f t="shared" si="0"/>
        <v>6365</v>
      </c>
      <c r="E22" s="134">
        <v>1425</v>
      </c>
      <c r="F22" s="134"/>
      <c r="G22" s="133">
        <f t="shared" si="1"/>
        <v>1425</v>
      </c>
      <c r="H22" s="134">
        <v>28206</v>
      </c>
      <c r="I22" s="134">
        <v>-970</v>
      </c>
      <c r="J22" s="133">
        <f t="shared" si="2"/>
        <v>27236</v>
      </c>
      <c r="K22" s="133"/>
      <c r="L22" s="133"/>
      <c r="M22" s="133">
        <f t="shared" si="3"/>
        <v>0</v>
      </c>
      <c r="N22" s="144"/>
      <c r="O22" s="144"/>
      <c r="P22" s="133">
        <f t="shared" si="4"/>
        <v>0</v>
      </c>
      <c r="Q22" s="154"/>
      <c r="R22" s="154"/>
      <c r="S22" s="154"/>
      <c r="T22" s="133">
        <f t="shared" si="5"/>
        <v>35996</v>
      </c>
      <c r="U22" s="133">
        <f t="shared" si="6"/>
        <v>-970</v>
      </c>
      <c r="V22" s="140">
        <f t="shared" si="7"/>
        <v>35026</v>
      </c>
    </row>
    <row r="23" spans="1:22" ht="15.75">
      <c r="A23" s="145" t="s">
        <v>454</v>
      </c>
      <c r="B23" s="146">
        <v>44601</v>
      </c>
      <c r="C23" s="146"/>
      <c r="D23" s="133">
        <f t="shared" si="0"/>
        <v>44601</v>
      </c>
      <c r="E23" s="146">
        <v>11869</v>
      </c>
      <c r="F23" s="146"/>
      <c r="G23" s="133">
        <f t="shared" si="1"/>
        <v>11869</v>
      </c>
      <c r="H23" s="146">
        <v>264</v>
      </c>
      <c r="I23" s="146"/>
      <c r="J23" s="133">
        <f t="shared" si="2"/>
        <v>264</v>
      </c>
      <c r="K23" s="133"/>
      <c r="L23" s="133"/>
      <c r="M23" s="133">
        <f t="shared" si="3"/>
        <v>0</v>
      </c>
      <c r="N23" s="146"/>
      <c r="O23" s="146"/>
      <c r="P23" s="133">
        <f t="shared" si="4"/>
        <v>0</v>
      </c>
      <c r="Q23" s="155"/>
      <c r="R23" s="155"/>
      <c r="S23" s="155"/>
      <c r="T23" s="133">
        <f t="shared" si="5"/>
        <v>56734</v>
      </c>
      <c r="U23" s="133">
        <f t="shared" si="6"/>
        <v>0</v>
      </c>
      <c r="V23" s="140">
        <f t="shared" si="7"/>
        <v>56734</v>
      </c>
    </row>
    <row r="24" spans="1:22" s="11" customFormat="1" ht="15" customHeight="1">
      <c r="A24" s="143" t="s">
        <v>455</v>
      </c>
      <c r="B24" s="134">
        <v>478</v>
      </c>
      <c r="C24" s="134"/>
      <c r="D24" s="133">
        <f t="shared" si="0"/>
        <v>478</v>
      </c>
      <c r="E24" s="134">
        <v>125</v>
      </c>
      <c r="F24" s="134"/>
      <c r="G24" s="133">
        <f t="shared" si="1"/>
        <v>125</v>
      </c>
      <c r="H24" s="134">
        <v>585</v>
      </c>
      <c r="I24" s="134"/>
      <c r="J24" s="133">
        <f t="shared" si="2"/>
        <v>585</v>
      </c>
      <c r="K24" s="133"/>
      <c r="L24" s="133"/>
      <c r="M24" s="133">
        <f t="shared" si="3"/>
        <v>0</v>
      </c>
      <c r="N24" s="144"/>
      <c r="O24" s="144"/>
      <c r="P24" s="133">
        <f t="shared" si="4"/>
        <v>0</v>
      </c>
      <c r="Q24" s="154"/>
      <c r="R24" s="154"/>
      <c r="S24" s="154"/>
      <c r="T24" s="133">
        <f t="shared" si="5"/>
        <v>1188</v>
      </c>
      <c r="U24" s="133">
        <f t="shared" si="6"/>
        <v>0</v>
      </c>
      <c r="V24" s="140">
        <f t="shared" si="7"/>
        <v>1188</v>
      </c>
    </row>
    <row r="25" spans="1:22" s="11" customFormat="1" ht="15" customHeight="1">
      <c r="A25" s="143" t="s">
        <v>456</v>
      </c>
      <c r="B25" s="134">
        <v>500</v>
      </c>
      <c r="C25" s="134">
        <v>9</v>
      </c>
      <c r="D25" s="133">
        <f t="shared" si="0"/>
        <v>509</v>
      </c>
      <c r="E25" s="134">
        <v>135</v>
      </c>
      <c r="F25" s="134">
        <v>59</v>
      </c>
      <c r="G25" s="133">
        <f t="shared" si="1"/>
        <v>194</v>
      </c>
      <c r="H25" s="134">
        <v>665</v>
      </c>
      <c r="I25" s="134">
        <v>108</v>
      </c>
      <c r="J25" s="133">
        <f t="shared" si="2"/>
        <v>773</v>
      </c>
      <c r="K25" s="133"/>
      <c r="L25" s="133"/>
      <c r="M25" s="133">
        <f t="shared" si="3"/>
        <v>0</v>
      </c>
      <c r="N25" s="144"/>
      <c r="O25" s="144"/>
      <c r="P25" s="133">
        <f t="shared" si="4"/>
        <v>0</v>
      </c>
      <c r="Q25" s="154"/>
      <c r="R25" s="154"/>
      <c r="S25" s="154"/>
      <c r="T25" s="133">
        <f t="shared" si="5"/>
        <v>1300</v>
      </c>
      <c r="U25" s="133">
        <f t="shared" si="6"/>
        <v>176</v>
      </c>
      <c r="V25" s="140">
        <f t="shared" si="7"/>
        <v>1476</v>
      </c>
    </row>
    <row r="26" spans="1:22" s="11" customFormat="1" ht="15" customHeight="1">
      <c r="A26" s="143" t="s">
        <v>457</v>
      </c>
      <c r="B26" s="134"/>
      <c r="C26" s="134"/>
      <c r="D26" s="133"/>
      <c r="E26" s="134"/>
      <c r="F26" s="134"/>
      <c r="G26" s="133">
        <f t="shared" si="1"/>
        <v>0</v>
      </c>
      <c r="H26" s="134">
        <v>193</v>
      </c>
      <c r="I26" s="134"/>
      <c r="J26" s="133">
        <f t="shared" si="2"/>
        <v>193</v>
      </c>
      <c r="K26" s="133"/>
      <c r="L26" s="133"/>
      <c r="M26" s="133">
        <f t="shared" si="3"/>
        <v>0</v>
      </c>
      <c r="N26" s="144"/>
      <c r="O26" s="144"/>
      <c r="P26" s="133">
        <f t="shared" si="4"/>
        <v>0</v>
      </c>
      <c r="Q26" s="154"/>
      <c r="R26" s="154"/>
      <c r="S26" s="154"/>
      <c r="T26" s="133">
        <f t="shared" si="5"/>
        <v>193</v>
      </c>
      <c r="U26" s="133">
        <f t="shared" si="6"/>
        <v>0</v>
      </c>
      <c r="V26" s="140">
        <f t="shared" si="7"/>
        <v>193</v>
      </c>
    </row>
    <row r="27" spans="1:22" s="16" customFormat="1" ht="12">
      <c r="A27" s="145" t="s">
        <v>458</v>
      </c>
      <c r="B27" s="146"/>
      <c r="C27" s="146"/>
      <c r="D27" s="133"/>
      <c r="E27" s="146"/>
      <c r="F27" s="146"/>
      <c r="G27" s="133"/>
      <c r="H27" s="146"/>
      <c r="I27" s="146"/>
      <c r="J27" s="133"/>
      <c r="K27" s="133"/>
      <c r="L27" s="133"/>
      <c r="M27" s="133">
        <f t="shared" si="3"/>
        <v>0</v>
      </c>
      <c r="N27" s="146"/>
      <c r="O27" s="146"/>
      <c r="P27" s="133">
        <f t="shared" si="4"/>
        <v>0</v>
      </c>
      <c r="Q27" s="155"/>
      <c r="R27" s="155"/>
      <c r="S27" s="155"/>
      <c r="T27" s="133">
        <f t="shared" si="5"/>
        <v>0</v>
      </c>
      <c r="U27" s="133">
        <f t="shared" si="6"/>
        <v>0</v>
      </c>
      <c r="V27" s="140">
        <f t="shared" si="7"/>
        <v>0</v>
      </c>
    </row>
    <row r="28" spans="1:22" s="11" customFormat="1" ht="15" customHeight="1">
      <c r="A28" s="143" t="s">
        <v>459</v>
      </c>
      <c r="B28" s="134"/>
      <c r="C28" s="134"/>
      <c r="D28" s="133">
        <f>B28+C28</f>
        <v>0</v>
      </c>
      <c r="E28" s="134"/>
      <c r="F28" s="134"/>
      <c r="G28" s="133">
        <f>E28+F28</f>
        <v>0</v>
      </c>
      <c r="H28" s="134"/>
      <c r="I28" s="134"/>
      <c r="J28" s="133">
        <f>H28+I28</f>
        <v>0</v>
      </c>
      <c r="K28" s="133"/>
      <c r="L28" s="133"/>
      <c r="M28" s="133">
        <f t="shared" si="3"/>
        <v>0</v>
      </c>
      <c r="N28" s="144"/>
      <c r="O28" s="144"/>
      <c r="P28" s="133">
        <f t="shared" si="4"/>
        <v>0</v>
      </c>
      <c r="Q28" s="154"/>
      <c r="R28" s="154"/>
      <c r="S28" s="154"/>
      <c r="T28" s="133">
        <f t="shared" si="5"/>
        <v>0</v>
      </c>
      <c r="U28" s="133">
        <f t="shared" si="6"/>
        <v>0</v>
      </c>
      <c r="V28" s="140">
        <f t="shared" si="7"/>
        <v>0</v>
      </c>
    </row>
    <row r="29" spans="1:22" s="11" customFormat="1" ht="15" customHeight="1">
      <c r="A29" s="143" t="s">
        <v>460</v>
      </c>
      <c r="B29" s="134"/>
      <c r="C29" s="134"/>
      <c r="D29" s="133">
        <f>B29+C29</f>
        <v>0</v>
      </c>
      <c r="E29" s="134"/>
      <c r="F29" s="134"/>
      <c r="G29" s="133">
        <f>E29+F29</f>
        <v>0</v>
      </c>
      <c r="H29" s="134"/>
      <c r="I29" s="134"/>
      <c r="J29" s="133">
        <f>H29+I29</f>
        <v>0</v>
      </c>
      <c r="K29" s="133"/>
      <c r="L29" s="133"/>
      <c r="M29" s="133">
        <f t="shared" si="3"/>
        <v>0</v>
      </c>
      <c r="N29" s="144"/>
      <c r="O29" s="144"/>
      <c r="P29" s="133">
        <f t="shared" si="4"/>
        <v>0</v>
      </c>
      <c r="Q29" s="154"/>
      <c r="R29" s="154"/>
      <c r="S29" s="154"/>
      <c r="T29" s="133">
        <f t="shared" si="5"/>
        <v>0</v>
      </c>
      <c r="U29" s="133">
        <f t="shared" si="6"/>
        <v>0</v>
      </c>
      <c r="V29" s="140">
        <f t="shared" si="7"/>
        <v>0</v>
      </c>
    </row>
    <row r="30" spans="1:22" s="11" customFormat="1" ht="15" customHeight="1">
      <c r="A30" s="143" t="s">
        <v>461</v>
      </c>
      <c r="B30" s="134">
        <v>10048</v>
      </c>
      <c r="C30" s="134"/>
      <c r="D30" s="133">
        <f>B30+C30</f>
        <v>10048</v>
      </c>
      <c r="E30" s="134">
        <v>2242</v>
      </c>
      <c r="F30" s="134"/>
      <c r="G30" s="133">
        <f>E30+F30</f>
        <v>2242</v>
      </c>
      <c r="H30" s="134">
        <v>741</v>
      </c>
      <c r="I30" s="134"/>
      <c r="J30" s="133">
        <f>H30+I30</f>
        <v>741</v>
      </c>
      <c r="K30" s="133"/>
      <c r="L30" s="133"/>
      <c r="M30" s="133">
        <f t="shared" si="3"/>
        <v>0</v>
      </c>
      <c r="N30" s="144"/>
      <c r="O30" s="144"/>
      <c r="P30" s="133">
        <f t="shared" si="4"/>
        <v>0</v>
      </c>
      <c r="Q30" s="154"/>
      <c r="R30" s="154"/>
      <c r="S30" s="154"/>
      <c r="T30" s="133">
        <f t="shared" si="5"/>
        <v>13031</v>
      </c>
      <c r="U30" s="133">
        <f t="shared" si="6"/>
        <v>0</v>
      </c>
      <c r="V30" s="140">
        <f t="shared" si="7"/>
        <v>13031</v>
      </c>
    </row>
    <row r="31" spans="1:22" s="11" customFormat="1" ht="15" customHeight="1">
      <c r="A31" s="143" t="s">
        <v>462</v>
      </c>
      <c r="B31" s="134"/>
      <c r="C31" s="134"/>
      <c r="D31" s="133">
        <f>B31+C31</f>
        <v>0</v>
      </c>
      <c r="E31" s="134"/>
      <c r="F31" s="134"/>
      <c r="G31" s="133">
        <f>E31+F31</f>
        <v>0</v>
      </c>
      <c r="H31" s="134"/>
      <c r="I31" s="134"/>
      <c r="J31" s="133">
        <f>H31+I31</f>
        <v>0</v>
      </c>
      <c r="K31" s="133"/>
      <c r="L31" s="133"/>
      <c r="M31" s="133">
        <f t="shared" si="3"/>
        <v>0</v>
      </c>
      <c r="N31" s="134"/>
      <c r="O31" s="134"/>
      <c r="P31" s="133">
        <f t="shared" si="4"/>
        <v>0</v>
      </c>
      <c r="Q31" s="154"/>
      <c r="R31" s="154"/>
      <c r="S31" s="154"/>
      <c r="T31" s="133">
        <f t="shared" si="5"/>
        <v>0</v>
      </c>
      <c r="U31" s="133">
        <f t="shared" si="6"/>
        <v>0</v>
      </c>
      <c r="V31" s="140">
        <f t="shared" si="7"/>
        <v>0</v>
      </c>
    </row>
    <row r="32" spans="1:22" s="11" customFormat="1" ht="15" customHeight="1">
      <c r="A32" s="147" t="s">
        <v>463</v>
      </c>
      <c r="B32" s="134"/>
      <c r="C32" s="134"/>
      <c r="D32" s="133"/>
      <c r="E32" s="134"/>
      <c r="F32" s="134"/>
      <c r="G32" s="133"/>
      <c r="H32" s="134"/>
      <c r="I32" s="134"/>
      <c r="J32" s="133"/>
      <c r="K32" s="133"/>
      <c r="L32" s="133"/>
      <c r="M32" s="133">
        <f t="shared" si="3"/>
        <v>0</v>
      </c>
      <c r="N32" s="134"/>
      <c r="O32" s="134"/>
      <c r="P32" s="133">
        <f t="shared" si="4"/>
        <v>0</v>
      </c>
      <c r="Q32" s="154"/>
      <c r="R32" s="154"/>
      <c r="S32" s="154"/>
      <c r="T32" s="133">
        <f t="shared" si="5"/>
        <v>0</v>
      </c>
      <c r="U32" s="133">
        <f t="shared" si="6"/>
        <v>0</v>
      </c>
      <c r="V32" s="140">
        <f t="shared" si="7"/>
        <v>0</v>
      </c>
    </row>
    <row r="33" spans="1:22" s="11" customFormat="1" ht="15" customHeight="1">
      <c r="A33" s="143" t="s">
        <v>464</v>
      </c>
      <c r="B33" s="134">
        <v>183797</v>
      </c>
      <c r="C33" s="134">
        <v>-413</v>
      </c>
      <c r="D33" s="133">
        <f aca="true" t="shared" si="8" ref="D33:D40">B33+C33</f>
        <v>183384</v>
      </c>
      <c r="E33" s="134">
        <v>45588</v>
      </c>
      <c r="F33" s="134">
        <v>-166</v>
      </c>
      <c r="G33" s="133">
        <f>E33+F33</f>
        <v>45422</v>
      </c>
      <c r="H33" s="134">
        <v>118790</v>
      </c>
      <c r="I33" s="134">
        <v>248075</v>
      </c>
      <c r="J33" s="133">
        <f aca="true" t="shared" si="9" ref="J33:J40">H33+I33</f>
        <v>366865</v>
      </c>
      <c r="K33" s="133"/>
      <c r="L33" s="133"/>
      <c r="M33" s="133">
        <f t="shared" si="3"/>
        <v>0</v>
      </c>
      <c r="N33" s="134"/>
      <c r="O33" s="134"/>
      <c r="P33" s="133"/>
      <c r="Q33" s="192"/>
      <c r="R33" s="192"/>
      <c r="S33" s="192"/>
      <c r="T33" s="133">
        <f t="shared" si="5"/>
        <v>348175</v>
      </c>
      <c r="U33" s="133">
        <f>C33+F33+I33+L33+O33+R33</f>
        <v>247496</v>
      </c>
      <c r="V33" s="140">
        <f t="shared" si="7"/>
        <v>595671</v>
      </c>
    </row>
    <row r="34" spans="1:22" s="98" customFormat="1" ht="15" customHeight="1">
      <c r="A34" s="187" t="s">
        <v>574</v>
      </c>
      <c r="B34" s="144"/>
      <c r="C34" s="144"/>
      <c r="D34" s="150"/>
      <c r="E34" s="144"/>
      <c r="F34" s="144"/>
      <c r="G34" s="150"/>
      <c r="H34" s="144"/>
      <c r="I34" s="144">
        <v>251600</v>
      </c>
      <c r="J34" s="150">
        <f t="shared" si="9"/>
        <v>251600</v>
      </c>
      <c r="K34" s="150"/>
      <c r="L34" s="150"/>
      <c r="M34" s="150"/>
      <c r="N34" s="144"/>
      <c r="O34" s="144"/>
      <c r="P34" s="150"/>
      <c r="Q34" s="154"/>
      <c r="R34" s="154"/>
      <c r="S34" s="154"/>
      <c r="T34" s="150">
        <f t="shared" si="5"/>
        <v>0</v>
      </c>
      <c r="U34" s="150">
        <f t="shared" si="6"/>
        <v>251600</v>
      </c>
      <c r="V34" s="188">
        <f t="shared" si="7"/>
        <v>251600</v>
      </c>
    </row>
    <row r="35" spans="1:22" s="11" customFormat="1" ht="15" customHeight="1">
      <c r="A35" s="143" t="s">
        <v>465</v>
      </c>
      <c r="B35" s="134"/>
      <c r="C35" s="134"/>
      <c r="D35" s="133">
        <f t="shared" si="8"/>
        <v>0</v>
      </c>
      <c r="E35" s="134"/>
      <c r="F35" s="134"/>
      <c r="G35" s="133">
        <f aca="true" t="shared" si="10" ref="G35:G40">E35+F35</f>
        <v>0</v>
      </c>
      <c r="H35" s="134"/>
      <c r="I35" s="134"/>
      <c r="J35" s="133">
        <f t="shared" si="9"/>
        <v>0</v>
      </c>
      <c r="K35" s="133">
        <v>44321</v>
      </c>
      <c r="L35" s="133"/>
      <c r="M35" s="133">
        <f t="shared" si="3"/>
        <v>44321</v>
      </c>
      <c r="N35" s="134"/>
      <c r="O35" s="134"/>
      <c r="P35" s="133">
        <f aca="true" t="shared" si="11" ref="P35:P40">SUM(N35:O35)</f>
        <v>0</v>
      </c>
      <c r="Q35" s="154"/>
      <c r="R35" s="154"/>
      <c r="S35" s="154"/>
      <c r="T35" s="133">
        <f t="shared" si="5"/>
        <v>44321</v>
      </c>
      <c r="U35" s="133">
        <f t="shared" si="6"/>
        <v>0</v>
      </c>
      <c r="V35" s="140">
        <f t="shared" si="7"/>
        <v>44321</v>
      </c>
    </row>
    <row r="36" spans="1:22" s="11" customFormat="1" ht="15" customHeight="1">
      <c r="A36" s="143" t="s">
        <v>466</v>
      </c>
      <c r="B36" s="134"/>
      <c r="C36" s="134"/>
      <c r="D36" s="133">
        <f t="shared" si="8"/>
        <v>0</v>
      </c>
      <c r="E36" s="134"/>
      <c r="F36" s="134"/>
      <c r="G36" s="133">
        <f t="shared" si="10"/>
        <v>0</v>
      </c>
      <c r="H36" s="134"/>
      <c r="I36" s="134"/>
      <c r="J36" s="133">
        <f t="shared" si="9"/>
        <v>0</v>
      </c>
      <c r="K36" s="133"/>
      <c r="L36" s="133"/>
      <c r="M36" s="133">
        <f t="shared" si="3"/>
        <v>0</v>
      </c>
      <c r="N36" s="134"/>
      <c r="O36" s="134"/>
      <c r="P36" s="133">
        <f t="shared" si="11"/>
        <v>0</v>
      </c>
      <c r="Q36" s="154"/>
      <c r="R36" s="154"/>
      <c r="S36" s="154"/>
      <c r="T36" s="133">
        <f t="shared" si="5"/>
        <v>0</v>
      </c>
      <c r="U36" s="133">
        <f t="shared" si="6"/>
        <v>0</v>
      </c>
      <c r="V36" s="140">
        <f t="shared" si="7"/>
        <v>0</v>
      </c>
    </row>
    <row r="37" spans="1:22" s="11" customFormat="1" ht="15" customHeight="1">
      <c r="A37" s="143" t="s">
        <v>467</v>
      </c>
      <c r="B37" s="134"/>
      <c r="C37" s="134"/>
      <c r="D37" s="133">
        <f t="shared" si="8"/>
        <v>0</v>
      </c>
      <c r="E37" s="134"/>
      <c r="F37" s="134"/>
      <c r="G37" s="133">
        <f t="shared" si="10"/>
        <v>0</v>
      </c>
      <c r="H37" s="134"/>
      <c r="I37" s="134"/>
      <c r="J37" s="133">
        <f t="shared" si="9"/>
        <v>0</v>
      </c>
      <c r="K37" s="133"/>
      <c r="L37" s="133">
        <v>1070</v>
      </c>
      <c r="M37" s="133">
        <f t="shared" si="3"/>
        <v>1070</v>
      </c>
      <c r="N37" s="134">
        <v>78510</v>
      </c>
      <c r="O37" s="134">
        <v>11700</v>
      </c>
      <c r="P37" s="133">
        <f t="shared" si="11"/>
        <v>90210</v>
      </c>
      <c r="Q37" s="154"/>
      <c r="R37" s="154"/>
      <c r="S37" s="154"/>
      <c r="T37" s="133">
        <f t="shared" si="5"/>
        <v>78510</v>
      </c>
      <c r="U37" s="133">
        <f t="shared" si="6"/>
        <v>12770</v>
      </c>
      <c r="V37" s="140">
        <f t="shared" si="7"/>
        <v>91280</v>
      </c>
    </row>
    <row r="38" spans="1:22" s="11" customFormat="1" ht="18" customHeight="1">
      <c r="A38" s="148" t="s">
        <v>524</v>
      </c>
      <c r="B38" s="134"/>
      <c r="C38" s="134">
        <v>0</v>
      </c>
      <c r="D38" s="133">
        <f t="shared" si="8"/>
        <v>0</v>
      </c>
      <c r="E38" s="134"/>
      <c r="F38" s="134">
        <v>0</v>
      </c>
      <c r="G38" s="133">
        <f>E38+F38</f>
        <v>0</v>
      </c>
      <c r="H38" s="134"/>
      <c r="I38" s="134">
        <v>0</v>
      </c>
      <c r="J38" s="133">
        <f t="shared" si="9"/>
        <v>0</v>
      </c>
      <c r="K38" s="133"/>
      <c r="L38" s="133"/>
      <c r="M38" s="133">
        <f t="shared" si="3"/>
        <v>0</v>
      </c>
      <c r="N38" s="134"/>
      <c r="O38" s="134"/>
      <c r="P38" s="133">
        <f t="shared" si="11"/>
        <v>0</v>
      </c>
      <c r="Q38" s="192"/>
      <c r="R38" s="192"/>
      <c r="S38" s="192"/>
      <c r="T38" s="133">
        <f t="shared" si="5"/>
        <v>0</v>
      </c>
      <c r="U38" s="133">
        <f>C38+F38+I38+L38+O38+R38</f>
        <v>0</v>
      </c>
      <c r="V38" s="140">
        <f t="shared" si="7"/>
        <v>0</v>
      </c>
    </row>
    <row r="39" spans="1:22" s="11" customFormat="1" ht="15" customHeight="1">
      <c r="A39" s="143" t="s">
        <v>468</v>
      </c>
      <c r="B39" s="134">
        <v>15931</v>
      </c>
      <c r="C39" s="134"/>
      <c r="D39" s="133">
        <f t="shared" si="8"/>
        <v>15931</v>
      </c>
      <c r="E39" s="134">
        <v>3826</v>
      </c>
      <c r="F39" s="134"/>
      <c r="G39" s="133">
        <f t="shared" si="10"/>
        <v>3826</v>
      </c>
      <c r="H39" s="134">
        <v>1060</v>
      </c>
      <c r="I39" s="134"/>
      <c r="J39" s="133">
        <f t="shared" si="9"/>
        <v>1060</v>
      </c>
      <c r="K39" s="133"/>
      <c r="L39" s="133"/>
      <c r="M39" s="133">
        <f t="shared" si="3"/>
        <v>0</v>
      </c>
      <c r="N39" s="134"/>
      <c r="O39" s="134"/>
      <c r="P39" s="133">
        <f t="shared" si="11"/>
        <v>0</v>
      </c>
      <c r="Q39" s="154"/>
      <c r="R39" s="154"/>
      <c r="S39" s="154"/>
      <c r="T39" s="133">
        <f t="shared" si="5"/>
        <v>20817</v>
      </c>
      <c r="U39" s="133">
        <f t="shared" si="6"/>
        <v>0</v>
      </c>
      <c r="V39" s="140">
        <f t="shared" si="7"/>
        <v>20817</v>
      </c>
    </row>
    <row r="40" spans="1:22" s="11" customFormat="1" ht="14.25" customHeight="1">
      <c r="A40" s="143" t="s">
        <v>469</v>
      </c>
      <c r="B40" s="134"/>
      <c r="C40" s="134"/>
      <c r="D40" s="133">
        <f t="shared" si="8"/>
        <v>0</v>
      </c>
      <c r="E40" s="144"/>
      <c r="F40" s="134"/>
      <c r="G40" s="133">
        <f t="shared" si="10"/>
        <v>0</v>
      </c>
      <c r="H40" s="134">
        <v>1250</v>
      </c>
      <c r="I40" s="144"/>
      <c r="J40" s="133">
        <f t="shared" si="9"/>
        <v>1250</v>
      </c>
      <c r="K40" s="133"/>
      <c r="L40" s="133"/>
      <c r="M40" s="133">
        <f t="shared" si="3"/>
        <v>0</v>
      </c>
      <c r="N40" s="144"/>
      <c r="O40" s="144"/>
      <c r="P40" s="133">
        <f t="shared" si="11"/>
        <v>0</v>
      </c>
      <c r="Q40" s="154"/>
      <c r="R40" s="154"/>
      <c r="S40" s="154"/>
      <c r="T40" s="133">
        <f t="shared" si="5"/>
        <v>1250</v>
      </c>
      <c r="U40" s="133">
        <f t="shared" si="6"/>
        <v>0</v>
      </c>
      <c r="V40" s="140">
        <f t="shared" si="7"/>
        <v>1250</v>
      </c>
    </row>
    <row r="41" spans="1:22" s="11" customFormat="1" ht="14.25" customHeight="1">
      <c r="A41" s="143"/>
      <c r="B41" s="134"/>
      <c r="C41" s="134"/>
      <c r="D41" s="133"/>
      <c r="E41" s="144"/>
      <c r="F41" s="134"/>
      <c r="G41" s="133"/>
      <c r="H41" s="134"/>
      <c r="I41" s="144"/>
      <c r="J41" s="133"/>
      <c r="K41" s="133"/>
      <c r="L41" s="133"/>
      <c r="M41" s="144"/>
      <c r="N41" s="144"/>
      <c r="O41" s="144"/>
      <c r="P41" s="133"/>
      <c r="Q41" s="144"/>
      <c r="R41" s="144"/>
      <c r="S41" s="144"/>
      <c r="T41" s="133"/>
      <c r="U41" s="133"/>
      <c r="V41" s="140"/>
    </row>
    <row r="42" spans="1:22" s="11" customFormat="1" ht="14.25" customHeight="1">
      <c r="A42" s="143"/>
      <c r="B42" s="134"/>
      <c r="C42" s="134"/>
      <c r="D42" s="133"/>
      <c r="E42" s="144"/>
      <c r="F42" s="134"/>
      <c r="G42" s="133"/>
      <c r="H42" s="134"/>
      <c r="I42" s="144"/>
      <c r="J42" s="133"/>
      <c r="K42" s="133"/>
      <c r="L42" s="133"/>
      <c r="M42" s="144"/>
      <c r="N42" s="144"/>
      <c r="O42" s="144"/>
      <c r="P42" s="133"/>
      <c r="Q42" s="144"/>
      <c r="R42" s="144"/>
      <c r="S42" s="144"/>
      <c r="T42" s="133"/>
      <c r="U42" s="133"/>
      <c r="V42" s="140"/>
    </row>
    <row r="43" spans="1:22" s="11" customFormat="1" ht="14.25" customHeight="1">
      <c r="A43" s="143"/>
      <c r="B43" s="134"/>
      <c r="C43" s="134"/>
      <c r="D43" s="133"/>
      <c r="E43" s="144"/>
      <c r="F43" s="134"/>
      <c r="G43" s="133"/>
      <c r="H43" s="134"/>
      <c r="I43" s="144"/>
      <c r="J43" s="133"/>
      <c r="K43" s="133"/>
      <c r="L43" s="133"/>
      <c r="M43" s="144"/>
      <c r="N43" s="144"/>
      <c r="O43" s="144"/>
      <c r="P43" s="133"/>
      <c r="Q43" s="144"/>
      <c r="R43" s="144"/>
      <c r="S43" s="144"/>
      <c r="T43" s="133"/>
      <c r="U43" s="133"/>
      <c r="V43" s="140"/>
    </row>
    <row r="44" spans="1:22" s="11" customFormat="1" ht="14.25" customHeight="1">
      <c r="A44" s="143"/>
      <c r="B44" s="134"/>
      <c r="C44" s="134"/>
      <c r="D44" s="133"/>
      <c r="E44" s="144"/>
      <c r="F44" s="134"/>
      <c r="G44" s="133"/>
      <c r="H44" s="134"/>
      <c r="I44" s="144"/>
      <c r="J44" s="133"/>
      <c r="K44" s="133"/>
      <c r="L44" s="133"/>
      <c r="M44" s="144"/>
      <c r="N44" s="144"/>
      <c r="O44" s="144"/>
      <c r="P44" s="133"/>
      <c r="Q44" s="144"/>
      <c r="R44" s="144"/>
      <c r="S44" s="144"/>
      <c r="T44" s="133"/>
      <c r="U44" s="133"/>
      <c r="V44" s="140"/>
    </row>
    <row r="45" spans="1:22" s="11" customFormat="1" ht="14.25" customHeight="1">
      <c r="A45" s="143"/>
      <c r="B45" s="134"/>
      <c r="C45" s="134"/>
      <c r="D45" s="133"/>
      <c r="E45" s="144"/>
      <c r="F45" s="134"/>
      <c r="G45" s="133"/>
      <c r="H45" s="134"/>
      <c r="I45" s="144"/>
      <c r="J45" s="133"/>
      <c r="K45" s="133"/>
      <c r="L45" s="133"/>
      <c r="M45" s="144"/>
      <c r="N45" s="144"/>
      <c r="O45" s="144"/>
      <c r="P45" s="133"/>
      <c r="Q45" s="144"/>
      <c r="R45" s="144"/>
      <c r="S45" s="144"/>
      <c r="T45" s="133"/>
      <c r="U45" s="133"/>
      <c r="V45" s="140"/>
    </row>
    <row r="46" spans="1:22" s="11" customFormat="1" ht="14.25" customHeight="1">
      <c r="A46" s="143"/>
      <c r="B46" s="134"/>
      <c r="C46" s="134"/>
      <c r="D46" s="133"/>
      <c r="E46" s="144"/>
      <c r="F46" s="134"/>
      <c r="G46" s="133"/>
      <c r="H46" s="134"/>
      <c r="I46" s="144"/>
      <c r="J46" s="133"/>
      <c r="K46" s="133"/>
      <c r="L46" s="133"/>
      <c r="M46" s="144"/>
      <c r="N46" s="144"/>
      <c r="O46" s="144"/>
      <c r="P46" s="133"/>
      <c r="Q46" s="144"/>
      <c r="R46" s="144"/>
      <c r="S46" s="144"/>
      <c r="T46" s="133"/>
      <c r="U46" s="133"/>
      <c r="V46" s="140"/>
    </row>
    <row r="47" spans="1:22" s="11" customFormat="1" ht="14.25" customHeight="1">
      <c r="A47" s="143"/>
      <c r="B47" s="134"/>
      <c r="C47" s="134"/>
      <c r="D47" s="133"/>
      <c r="E47" s="144"/>
      <c r="F47" s="134"/>
      <c r="G47" s="133"/>
      <c r="H47" s="134"/>
      <c r="I47" s="144"/>
      <c r="J47" s="133"/>
      <c r="K47" s="133"/>
      <c r="L47" s="133"/>
      <c r="M47" s="144"/>
      <c r="N47" s="144"/>
      <c r="O47" s="144"/>
      <c r="P47" s="133"/>
      <c r="Q47" s="144"/>
      <c r="R47" s="144"/>
      <c r="S47" s="144"/>
      <c r="T47" s="133"/>
      <c r="U47" s="133"/>
      <c r="V47" s="140"/>
    </row>
    <row r="48" spans="1:22" s="11" customFormat="1" ht="14.25" customHeight="1">
      <c r="A48" s="143"/>
      <c r="B48" s="134"/>
      <c r="C48" s="134"/>
      <c r="D48" s="134"/>
      <c r="E48" s="144"/>
      <c r="F48" s="134"/>
      <c r="G48" s="134"/>
      <c r="H48" s="134"/>
      <c r="I48" s="144"/>
      <c r="J48" s="134"/>
      <c r="K48" s="134"/>
      <c r="L48" s="134"/>
      <c r="M48" s="144"/>
      <c r="N48" s="144"/>
      <c r="O48" s="144"/>
      <c r="P48" s="133"/>
      <c r="Q48" s="144"/>
      <c r="R48" s="144"/>
      <c r="S48" s="144"/>
      <c r="T48" s="133"/>
      <c r="U48" s="133"/>
      <c r="V48" s="140"/>
    </row>
    <row r="49" spans="1:22" s="11" customFormat="1" ht="13.5" customHeight="1">
      <c r="A49" s="127"/>
      <c r="B49" s="128"/>
      <c r="C49" s="128"/>
      <c r="D49" s="128"/>
      <c r="E49" s="129"/>
      <c r="F49" s="128"/>
      <c r="G49" s="128"/>
      <c r="H49" s="128"/>
      <c r="I49" s="129"/>
      <c r="J49" s="128"/>
      <c r="K49" s="128"/>
      <c r="L49" s="128"/>
      <c r="M49" s="129"/>
      <c r="N49" s="129"/>
      <c r="O49" s="129"/>
      <c r="P49" s="130"/>
      <c r="Q49" s="129"/>
      <c r="R49" s="129"/>
      <c r="S49" s="129"/>
      <c r="T49" s="130"/>
      <c r="U49" s="130"/>
      <c r="V49" s="126"/>
    </row>
    <row r="50" spans="1:22" s="11" customFormat="1" ht="34.5" customHeight="1">
      <c r="A50" s="263" t="s">
        <v>190</v>
      </c>
      <c r="B50" s="260" t="s">
        <v>435</v>
      </c>
      <c r="C50" s="261"/>
      <c r="D50" s="262"/>
      <c r="E50" s="260" t="s">
        <v>436</v>
      </c>
      <c r="F50" s="261"/>
      <c r="G50" s="262"/>
      <c r="H50" s="260" t="s">
        <v>437</v>
      </c>
      <c r="I50" s="261"/>
      <c r="J50" s="262"/>
      <c r="K50" s="260" t="s">
        <v>438</v>
      </c>
      <c r="L50" s="261"/>
      <c r="M50" s="262"/>
      <c r="N50" s="260" t="s">
        <v>439</v>
      </c>
      <c r="O50" s="261"/>
      <c r="P50" s="262"/>
      <c r="Q50" s="291" t="s">
        <v>440</v>
      </c>
      <c r="R50" s="292"/>
      <c r="S50" s="293"/>
      <c r="T50" s="260" t="s">
        <v>255</v>
      </c>
      <c r="U50" s="261"/>
      <c r="V50" s="262"/>
    </row>
    <row r="51" spans="1:22" s="11" customFormat="1" ht="63" customHeight="1">
      <c r="A51" s="264"/>
      <c r="B51" s="186" t="s">
        <v>565</v>
      </c>
      <c r="C51" s="94" t="s">
        <v>275</v>
      </c>
      <c r="D51" s="17" t="s">
        <v>519</v>
      </c>
      <c r="E51" s="186" t="s">
        <v>565</v>
      </c>
      <c r="F51" s="94" t="s">
        <v>275</v>
      </c>
      <c r="G51" s="17" t="s">
        <v>519</v>
      </c>
      <c r="H51" s="186" t="s">
        <v>565</v>
      </c>
      <c r="I51" s="94" t="s">
        <v>275</v>
      </c>
      <c r="J51" s="17" t="s">
        <v>519</v>
      </c>
      <c r="K51" s="186" t="s">
        <v>565</v>
      </c>
      <c r="L51" s="94" t="s">
        <v>275</v>
      </c>
      <c r="M51" s="17" t="s">
        <v>519</v>
      </c>
      <c r="N51" s="186" t="s">
        <v>565</v>
      </c>
      <c r="O51" s="94" t="s">
        <v>275</v>
      </c>
      <c r="P51" s="17" t="s">
        <v>519</v>
      </c>
      <c r="Q51" s="186" t="s">
        <v>565</v>
      </c>
      <c r="R51" s="94" t="s">
        <v>275</v>
      </c>
      <c r="S51" s="17" t="s">
        <v>519</v>
      </c>
      <c r="T51" s="186" t="s">
        <v>565</v>
      </c>
      <c r="U51" s="94" t="s">
        <v>275</v>
      </c>
      <c r="V51" s="17" t="s">
        <v>519</v>
      </c>
    </row>
    <row r="52" spans="1:22" s="11" customFormat="1" ht="15" customHeight="1">
      <c r="A52" s="143" t="s">
        <v>470</v>
      </c>
      <c r="B52" s="134"/>
      <c r="C52" s="134"/>
      <c r="D52" s="134">
        <f aca="true" t="shared" si="12" ref="D52:D85">B52+C52</f>
        <v>0</v>
      </c>
      <c r="E52" s="144"/>
      <c r="F52" s="134"/>
      <c r="G52" s="134">
        <f aca="true" t="shared" si="13" ref="G52:G85">E52+F52</f>
        <v>0</v>
      </c>
      <c r="H52" s="134">
        <v>625</v>
      </c>
      <c r="I52" s="144"/>
      <c r="J52" s="134">
        <f aca="true" t="shared" si="14" ref="J52:J85">H52+I52</f>
        <v>625</v>
      </c>
      <c r="K52" s="134"/>
      <c r="L52" s="134"/>
      <c r="M52" s="134">
        <f aca="true" t="shared" si="15" ref="M52:M85">K52+L52</f>
        <v>0</v>
      </c>
      <c r="N52" s="144"/>
      <c r="O52" s="144"/>
      <c r="P52" s="133">
        <f aca="true" t="shared" si="16" ref="P52:P85">SUM(N52:O52)</f>
        <v>0</v>
      </c>
      <c r="Q52" s="144"/>
      <c r="R52" s="144"/>
      <c r="S52" s="144"/>
      <c r="T52" s="133">
        <f>B52+E52+H52+K52+N52+Q52</f>
        <v>625</v>
      </c>
      <c r="U52" s="133">
        <f>C52+F52+I52+L52+O52+R52</f>
        <v>0</v>
      </c>
      <c r="V52" s="140">
        <f>SUM(T52:U52)</f>
        <v>625</v>
      </c>
    </row>
    <row r="53" spans="1:22" s="11" customFormat="1" ht="15" customHeight="1">
      <c r="A53" s="143" t="s">
        <v>471</v>
      </c>
      <c r="B53" s="134"/>
      <c r="C53" s="134"/>
      <c r="D53" s="134">
        <f t="shared" si="12"/>
        <v>0</v>
      </c>
      <c r="E53" s="144"/>
      <c r="F53" s="134"/>
      <c r="G53" s="134">
        <f t="shared" si="13"/>
        <v>0</v>
      </c>
      <c r="H53" s="134">
        <v>625</v>
      </c>
      <c r="I53" s="144"/>
      <c r="J53" s="134">
        <f t="shared" si="14"/>
        <v>625</v>
      </c>
      <c r="K53" s="134"/>
      <c r="L53" s="134"/>
      <c r="M53" s="134">
        <f t="shared" si="15"/>
        <v>0</v>
      </c>
      <c r="N53" s="144"/>
      <c r="O53" s="144"/>
      <c r="P53" s="133">
        <f t="shared" si="16"/>
        <v>0</v>
      </c>
      <c r="Q53" s="144"/>
      <c r="R53" s="144"/>
      <c r="S53" s="144"/>
      <c r="T53" s="133">
        <f aca="true" t="shared" si="17" ref="T53:T85">B53+E53+H53+K53+N53+Q53</f>
        <v>625</v>
      </c>
      <c r="U53" s="133">
        <f aca="true" t="shared" si="18" ref="U53:U85">C53+F53+I53+L53+O53+R53</f>
        <v>0</v>
      </c>
      <c r="V53" s="140">
        <f aca="true" t="shared" si="19" ref="V53:V85">SUM(T53:U53)</f>
        <v>625</v>
      </c>
    </row>
    <row r="54" spans="1:22" s="11" customFormat="1" ht="15" customHeight="1">
      <c r="A54" s="143" t="s">
        <v>472</v>
      </c>
      <c r="B54" s="134"/>
      <c r="C54" s="134"/>
      <c r="D54" s="134">
        <f t="shared" si="12"/>
        <v>0</v>
      </c>
      <c r="E54" s="134"/>
      <c r="F54" s="134"/>
      <c r="G54" s="134">
        <f t="shared" si="13"/>
        <v>0</v>
      </c>
      <c r="H54" s="134"/>
      <c r="I54" s="134"/>
      <c r="J54" s="134">
        <f t="shared" si="14"/>
        <v>0</v>
      </c>
      <c r="K54" s="134"/>
      <c r="L54" s="134"/>
      <c r="M54" s="134">
        <f t="shared" si="15"/>
        <v>0</v>
      </c>
      <c r="N54" s="144"/>
      <c r="O54" s="144"/>
      <c r="P54" s="133">
        <f t="shared" si="16"/>
        <v>0</v>
      </c>
      <c r="Q54" s="144"/>
      <c r="R54" s="144"/>
      <c r="S54" s="144"/>
      <c r="T54" s="133">
        <f t="shared" si="17"/>
        <v>0</v>
      </c>
      <c r="U54" s="133">
        <f t="shared" si="18"/>
        <v>0</v>
      </c>
      <c r="V54" s="140">
        <f t="shared" si="19"/>
        <v>0</v>
      </c>
    </row>
    <row r="55" spans="1:22" s="131" customFormat="1" ht="15" customHeight="1">
      <c r="A55" s="143" t="s">
        <v>473</v>
      </c>
      <c r="B55" s="134"/>
      <c r="C55" s="134"/>
      <c r="D55" s="134">
        <f t="shared" si="12"/>
        <v>0</v>
      </c>
      <c r="E55" s="149"/>
      <c r="F55" s="134"/>
      <c r="G55" s="134">
        <f t="shared" si="13"/>
        <v>0</v>
      </c>
      <c r="H55" s="149"/>
      <c r="I55" s="149"/>
      <c r="J55" s="134">
        <f t="shared" si="14"/>
        <v>0</v>
      </c>
      <c r="K55" s="149"/>
      <c r="L55" s="149"/>
      <c r="M55" s="134">
        <f t="shared" si="15"/>
        <v>0</v>
      </c>
      <c r="N55" s="149"/>
      <c r="O55" s="149"/>
      <c r="P55" s="133">
        <f t="shared" si="16"/>
        <v>0</v>
      </c>
      <c r="Q55" s="149"/>
      <c r="R55" s="149"/>
      <c r="S55" s="149"/>
      <c r="T55" s="133">
        <f t="shared" si="17"/>
        <v>0</v>
      </c>
      <c r="U55" s="133">
        <f t="shared" si="18"/>
        <v>0</v>
      </c>
      <c r="V55" s="140">
        <f t="shared" si="19"/>
        <v>0</v>
      </c>
    </row>
    <row r="56" spans="1:22" s="11" customFormat="1" ht="15" customHeight="1">
      <c r="A56" s="143" t="s">
        <v>474</v>
      </c>
      <c r="B56" s="134"/>
      <c r="C56" s="134"/>
      <c r="D56" s="134">
        <f t="shared" si="12"/>
        <v>0</v>
      </c>
      <c r="E56" s="134"/>
      <c r="F56" s="134"/>
      <c r="G56" s="134">
        <f t="shared" si="13"/>
        <v>0</v>
      </c>
      <c r="H56" s="134"/>
      <c r="I56" s="134"/>
      <c r="J56" s="134">
        <f t="shared" si="14"/>
        <v>0</v>
      </c>
      <c r="K56" s="134"/>
      <c r="L56" s="134"/>
      <c r="M56" s="134">
        <f t="shared" si="15"/>
        <v>0</v>
      </c>
      <c r="N56" s="144"/>
      <c r="O56" s="144"/>
      <c r="P56" s="133">
        <f t="shared" si="16"/>
        <v>0</v>
      </c>
      <c r="Q56" s="144"/>
      <c r="R56" s="144"/>
      <c r="S56" s="144"/>
      <c r="T56" s="133">
        <f t="shared" si="17"/>
        <v>0</v>
      </c>
      <c r="U56" s="133">
        <f t="shared" si="18"/>
        <v>0</v>
      </c>
      <c r="V56" s="140">
        <f t="shared" si="19"/>
        <v>0</v>
      </c>
    </row>
    <row r="57" spans="1:22" s="131" customFormat="1" ht="15" customHeight="1">
      <c r="A57" s="143" t="s">
        <v>475</v>
      </c>
      <c r="B57" s="134"/>
      <c r="C57" s="134"/>
      <c r="D57" s="134">
        <f t="shared" si="12"/>
        <v>0</v>
      </c>
      <c r="E57" s="149"/>
      <c r="F57" s="134"/>
      <c r="G57" s="134">
        <f t="shared" si="13"/>
        <v>0</v>
      </c>
      <c r="H57" s="149"/>
      <c r="I57" s="149"/>
      <c r="J57" s="134">
        <f t="shared" si="14"/>
        <v>0</v>
      </c>
      <c r="K57" s="149"/>
      <c r="L57" s="149"/>
      <c r="M57" s="134">
        <f t="shared" si="15"/>
        <v>0</v>
      </c>
      <c r="N57" s="149"/>
      <c r="O57" s="149"/>
      <c r="P57" s="133">
        <f t="shared" si="16"/>
        <v>0</v>
      </c>
      <c r="Q57" s="149"/>
      <c r="R57" s="149"/>
      <c r="S57" s="149"/>
      <c r="T57" s="133">
        <f t="shared" si="17"/>
        <v>0</v>
      </c>
      <c r="U57" s="133">
        <f t="shared" si="18"/>
        <v>0</v>
      </c>
      <c r="V57" s="140">
        <f t="shared" si="19"/>
        <v>0</v>
      </c>
    </row>
    <row r="58" spans="1:22" s="98" customFormat="1" ht="15" customHeight="1">
      <c r="A58" s="143" t="s">
        <v>476</v>
      </c>
      <c r="B58" s="134"/>
      <c r="C58" s="134"/>
      <c r="D58" s="134">
        <f t="shared" si="12"/>
        <v>0</v>
      </c>
      <c r="E58" s="134"/>
      <c r="F58" s="134"/>
      <c r="G58" s="134">
        <f t="shared" si="13"/>
        <v>0</v>
      </c>
      <c r="H58" s="134">
        <v>19375</v>
      </c>
      <c r="I58" s="134"/>
      <c r="J58" s="134">
        <f t="shared" si="14"/>
        <v>19375</v>
      </c>
      <c r="K58" s="134"/>
      <c r="L58" s="134"/>
      <c r="M58" s="134">
        <f t="shared" si="15"/>
        <v>0</v>
      </c>
      <c r="N58" s="134"/>
      <c r="O58" s="134"/>
      <c r="P58" s="133">
        <f t="shared" si="16"/>
        <v>0</v>
      </c>
      <c r="Q58" s="144"/>
      <c r="R58" s="144"/>
      <c r="S58" s="144"/>
      <c r="T58" s="133">
        <f t="shared" si="17"/>
        <v>19375</v>
      </c>
      <c r="U58" s="133">
        <f t="shared" si="18"/>
        <v>0</v>
      </c>
      <c r="V58" s="140">
        <f t="shared" si="19"/>
        <v>19375</v>
      </c>
    </row>
    <row r="59" spans="1:22" s="11" customFormat="1" ht="15" customHeight="1">
      <c r="A59" s="143" t="s">
        <v>477</v>
      </c>
      <c r="B59" s="134">
        <v>924</v>
      </c>
      <c r="C59" s="134"/>
      <c r="D59" s="134">
        <f t="shared" si="12"/>
        <v>924</v>
      </c>
      <c r="E59" s="134">
        <v>250</v>
      </c>
      <c r="F59" s="134"/>
      <c r="G59" s="134">
        <f t="shared" si="13"/>
        <v>250</v>
      </c>
      <c r="H59" s="134">
        <v>15000</v>
      </c>
      <c r="I59" s="134">
        <v>10760</v>
      </c>
      <c r="J59" s="134">
        <f t="shared" si="14"/>
        <v>25760</v>
      </c>
      <c r="K59" s="134"/>
      <c r="L59" s="134"/>
      <c r="M59" s="134">
        <f t="shared" si="15"/>
        <v>0</v>
      </c>
      <c r="N59" s="134"/>
      <c r="O59" s="134"/>
      <c r="P59" s="133">
        <f t="shared" si="16"/>
        <v>0</v>
      </c>
      <c r="Q59" s="134"/>
      <c r="R59" s="134"/>
      <c r="S59" s="134"/>
      <c r="T59" s="133">
        <f t="shared" si="17"/>
        <v>16174</v>
      </c>
      <c r="U59" s="133">
        <f t="shared" si="18"/>
        <v>10760</v>
      </c>
      <c r="V59" s="140">
        <f t="shared" si="19"/>
        <v>26934</v>
      </c>
    </row>
    <row r="60" spans="1:22" s="11" customFormat="1" ht="15" customHeight="1">
      <c r="A60" s="143" t="s">
        <v>478</v>
      </c>
      <c r="B60" s="134">
        <v>15866</v>
      </c>
      <c r="C60" s="134"/>
      <c r="D60" s="134">
        <f t="shared" si="12"/>
        <v>15866</v>
      </c>
      <c r="E60" s="134">
        <v>3935</v>
      </c>
      <c r="F60" s="134"/>
      <c r="G60" s="134">
        <f t="shared" si="13"/>
        <v>3935</v>
      </c>
      <c r="H60" s="134">
        <v>2015</v>
      </c>
      <c r="I60" s="134"/>
      <c r="J60" s="134">
        <f t="shared" si="14"/>
        <v>2015</v>
      </c>
      <c r="K60" s="134"/>
      <c r="L60" s="134"/>
      <c r="M60" s="134">
        <f t="shared" si="15"/>
        <v>0</v>
      </c>
      <c r="N60" s="134"/>
      <c r="O60" s="134"/>
      <c r="P60" s="133">
        <f t="shared" si="16"/>
        <v>0</v>
      </c>
      <c r="Q60" s="144"/>
      <c r="R60" s="144"/>
      <c r="S60" s="144"/>
      <c r="T60" s="133">
        <f t="shared" si="17"/>
        <v>21816</v>
      </c>
      <c r="U60" s="133">
        <f t="shared" si="18"/>
        <v>0</v>
      </c>
      <c r="V60" s="140">
        <f t="shared" si="19"/>
        <v>21816</v>
      </c>
    </row>
    <row r="61" spans="1:22" s="11" customFormat="1" ht="15" customHeight="1">
      <c r="A61" s="143" t="s">
        <v>479</v>
      </c>
      <c r="B61" s="134">
        <v>200</v>
      </c>
      <c r="C61" s="134"/>
      <c r="D61" s="134">
        <f t="shared" si="12"/>
        <v>200</v>
      </c>
      <c r="E61" s="134">
        <v>54</v>
      </c>
      <c r="F61" s="134"/>
      <c r="G61" s="134">
        <f t="shared" si="13"/>
        <v>54</v>
      </c>
      <c r="H61" s="134"/>
      <c r="I61" s="134"/>
      <c r="J61" s="134">
        <f t="shared" si="14"/>
        <v>0</v>
      </c>
      <c r="K61" s="134"/>
      <c r="L61" s="134"/>
      <c r="M61" s="134">
        <f t="shared" si="15"/>
        <v>0</v>
      </c>
      <c r="N61" s="134"/>
      <c r="O61" s="134"/>
      <c r="P61" s="133">
        <f t="shared" si="16"/>
        <v>0</v>
      </c>
      <c r="Q61" s="134"/>
      <c r="R61" s="134"/>
      <c r="S61" s="134"/>
      <c r="T61" s="133">
        <f t="shared" si="17"/>
        <v>254</v>
      </c>
      <c r="U61" s="133">
        <f t="shared" si="18"/>
        <v>0</v>
      </c>
      <c r="V61" s="140">
        <f t="shared" si="19"/>
        <v>254</v>
      </c>
    </row>
    <row r="62" spans="1:22" ht="15.75">
      <c r="A62" s="145" t="s">
        <v>521</v>
      </c>
      <c r="B62" s="146"/>
      <c r="C62" s="146"/>
      <c r="D62" s="134"/>
      <c r="E62" s="146"/>
      <c r="F62" s="146"/>
      <c r="G62" s="134"/>
      <c r="H62" s="146"/>
      <c r="I62" s="146">
        <v>250</v>
      </c>
      <c r="J62" s="134">
        <f>H62+I62</f>
        <v>250</v>
      </c>
      <c r="K62" s="146"/>
      <c r="L62" s="146"/>
      <c r="M62" s="134"/>
      <c r="N62" s="146"/>
      <c r="O62" s="146"/>
      <c r="P62" s="133"/>
      <c r="Q62" s="146"/>
      <c r="R62" s="146"/>
      <c r="S62" s="146"/>
      <c r="T62" s="133">
        <f>B62+E62+H62+K62+N62+Q62</f>
        <v>0</v>
      </c>
      <c r="U62" s="133">
        <f>C62+F62+I62+L62+O62+R62</f>
        <v>250</v>
      </c>
      <c r="V62" s="140">
        <f>SUM(T62:U62)</f>
        <v>250</v>
      </c>
    </row>
    <row r="63" spans="1:22" s="11" customFormat="1" ht="15" customHeight="1">
      <c r="A63" s="143" t="s">
        <v>480</v>
      </c>
      <c r="B63" s="134">
        <v>1391</v>
      </c>
      <c r="C63" s="134">
        <v>-1241</v>
      </c>
      <c r="D63" s="134">
        <f t="shared" si="12"/>
        <v>150</v>
      </c>
      <c r="E63" s="134">
        <v>427</v>
      </c>
      <c r="F63" s="134">
        <v>-390</v>
      </c>
      <c r="G63" s="134">
        <f t="shared" si="13"/>
        <v>37</v>
      </c>
      <c r="H63" s="134">
        <v>2477</v>
      </c>
      <c r="I63" s="134">
        <v>123</v>
      </c>
      <c r="J63" s="134">
        <f t="shared" si="14"/>
        <v>2600</v>
      </c>
      <c r="K63" s="134"/>
      <c r="L63" s="134"/>
      <c r="M63" s="134">
        <f t="shared" si="15"/>
        <v>0</v>
      </c>
      <c r="N63" s="134"/>
      <c r="O63" s="134"/>
      <c r="P63" s="133">
        <f t="shared" si="16"/>
        <v>0</v>
      </c>
      <c r="Q63" s="134"/>
      <c r="R63" s="134"/>
      <c r="S63" s="134"/>
      <c r="T63" s="133">
        <f t="shared" si="17"/>
        <v>4295</v>
      </c>
      <c r="U63" s="133">
        <f t="shared" si="18"/>
        <v>-1508</v>
      </c>
      <c r="V63" s="140">
        <f t="shared" si="19"/>
        <v>2787</v>
      </c>
    </row>
    <row r="64" spans="1:22" s="11" customFormat="1" ht="15" customHeight="1">
      <c r="A64" s="143" t="s">
        <v>481</v>
      </c>
      <c r="B64" s="134">
        <v>1392</v>
      </c>
      <c r="C64" s="134">
        <v>-1239</v>
      </c>
      <c r="D64" s="134">
        <f t="shared" si="12"/>
        <v>153</v>
      </c>
      <c r="E64" s="134">
        <v>428</v>
      </c>
      <c r="F64" s="134">
        <v>-391</v>
      </c>
      <c r="G64" s="134">
        <f t="shared" si="13"/>
        <v>37</v>
      </c>
      <c r="H64" s="134">
        <v>2496</v>
      </c>
      <c r="I64" s="134">
        <v>-45</v>
      </c>
      <c r="J64" s="134">
        <f t="shared" si="14"/>
        <v>2451</v>
      </c>
      <c r="K64" s="134"/>
      <c r="L64" s="134"/>
      <c r="M64" s="134">
        <f t="shared" si="15"/>
        <v>0</v>
      </c>
      <c r="N64" s="134"/>
      <c r="O64" s="134"/>
      <c r="P64" s="133">
        <f t="shared" si="16"/>
        <v>0</v>
      </c>
      <c r="Q64" s="134"/>
      <c r="R64" s="134"/>
      <c r="S64" s="134"/>
      <c r="T64" s="133">
        <f t="shared" si="17"/>
        <v>4316</v>
      </c>
      <c r="U64" s="133">
        <f t="shared" si="18"/>
        <v>-1675</v>
      </c>
      <c r="V64" s="140">
        <f t="shared" si="19"/>
        <v>2641</v>
      </c>
    </row>
    <row r="65" spans="1:22" s="11" customFormat="1" ht="15" customHeight="1">
      <c r="A65" s="143" t="s">
        <v>482</v>
      </c>
      <c r="B65" s="134">
        <v>4300</v>
      </c>
      <c r="C65" s="134">
        <v>-3850</v>
      </c>
      <c r="D65" s="134">
        <f t="shared" si="12"/>
        <v>450</v>
      </c>
      <c r="E65" s="134">
        <v>1273</v>
      </c>
      <c r="F65" s="134">
        <v>-1163</v>
      </c>
      <c r="G65" s="134">
        <f t="shared" si="13"/>
        <v>110</v>
      </c>
      <c r="H65" s="134">
        <v>10187</v>
      </c>
      <c r="I65" s="134">
        <v>119</v>
      </c>
      <c r="J65" s="134">
        <f t="shared" si="14"/>
        <v>10306</v>
      </c>
      <c r="K65" s="134"/>
      <c r="L65" s="134"/>
      <c r="M65" s="134">
        <f t="shared" si="15"/>
        <v>0</v>
      </c>
      <c r="N65" s="134"/>
      <c r="O65" s="134"/>
      <c r="P65" s="133">
        <f t="shared" si="16"/>
        <v>0</v>
      </c>
      <c r="Q65" s="134"/>
      <c r="R65" s="134"/>
      <c r="S65" s="134"/>
      <c r="T65" s="133">
        <f t="shared" si="17"/>
        <v>15760</v>
      </c>
      <c r="U65" s="133">
        <f t="shared" si="18"/>
        <v>-4894</v>
      </c>
      <c r="V65" s="140">
        <f t="shared" si="19"/>
        <v>10866</v>
      </c>
    </row>
    <row r="66" spans="1:22" s="11" customFormat="1" ht="15" customHeight="1">
      <c r="A66" s="143" t="s">
        <v>525</v>
      </c>
      <c r="B66" s="134"/>
      <c r="C66" s="134"/>
      <c r="D66" s="134"/>
      <c r="E66" s="134"/>
      <c r="F66" s="134"/>
      <c r="G66" s="134"/>
      <c r="H66" s="134"/>
      <c r="I66" s="134">
        <v>180</v>
      </c>
      <c r="J66" s="134">
        <f>SUM(H66:I66)</f>
        <v>180</v>
      </c>
      <c r="K66" s="134"/>
      <c r="L66" s="134"/>
      <c r="M66" s="134"/>
      <c r="N66" s="134"/>
      <c r="O66" s="134"/>
      <c r="P66" s="133"/>
      <c r="Q66" s="134"/>
      <c r="R66" s="134"/>
      <c r="S66" s="134"/>
      <c r="T66" s="133">
        <f>B66+E66+H66+K66+N66+Q66</f>
        <v>0</v>
      </c>
      <c r="U66" s="133">
        <f>C66+F66+I66+L66+O66+R66</f>
        <v>180</v>
      </c>
      <c r="V66" s="140">
        <f>SUM(T66:U66)</f>
        <v>180</v>
      </c>
    </row>
    <row r="67" spans="1:22" s="11" customFormat="1" ht="15" customHeight="1">
      <c r="A67" s="143" t="s">
        <v>526</v>
      </c>
      <c r="B67" s="134"/>
      <c r="C67" s="134"/>
      <c r="D67" s="134"/>
      <c r="E67" s="134"/>
      <c r="F67" s="134"/>
      <c r="G67" s="134"/>
      <c r="H67" s="134"/>
      <c r="I67" s="134">
        <v>180</v>
      </c>
      <c r="J67" s="134">
        <f>SUM(H67:I67)</f>
        <v>180</v>
      </c>
      <c r="K67" s="134"/>
      <c r="L67" s="134"/>
      <c r="M67" s="134"/>
      <c r="N67" s="134"/>
      <c r="O67" s="134"/>
      <c r="P67" s="133"/>
      <c r="Q67" s="134"/>
      <c r="R67" s="134"/>
      <c r="S67" s="134"/>
      <c r="T67" s="133">
        <f>B67+E67+H67+K67+N67+Q67</f>
        <v>0</v>
      </c>
      <c r="U67" s="133">
        <f>C67+F67+I67+L67+O67+R67</f>
        <v>180</v>
      </c>
      <c r="V67" s="140">
        <f>SUM(T67:U67)</f>
        <v>180</v>
      </c>
    </row>
    <row r="68" spans="1:22" s="11" customFormat="1" ht="15" customHeight="1">
      <c r="A68" s="143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3"/>
      <c r="Q68" s="134"/>
      <c r="R68" s="134"/>
      <c r="S68" s="134"/>
      <c r="T68" s="133"/>
      <c r="U68" s="133"/>
      <c r="V68" s="140"/>
    </row>
    <row r="69" spans="1:22" s="11" customFormat="1" ht="15" customHeight="1">
      <c r="A69" s="143" t="s">
        <v>483</v>
      </c>
      <c r="B69" s="134">
        <v>4300</v>
      </c>
      <c r="C69" s="134">
        <v>-3850</v>
      </c>
      <c r="D69" s="134">
        <f t="shared" si="12"/>
        <v>450</v>
      </c>
      <c r="E69" s="134">
        <v>1273</v>
      </c>
      <c r="F69" s="134">
        <v>-1163</v>
      </c>
      <c r="G69" s="134">
        <f t="shared" si="13"/>
        <v>110</v>
      </c>
      <c r="H69" s="134">
        <v>10447</v>
      </c>
      <c r="I69" s="134">
        <v>197</v>
      </c>
      <c r="J69" s="134">
        <f t="shared" si="14"/>
        <v>10644</v>
      </c>
      <c r="K69" s="134"/>
      <c r="L69" s="134"/>
      <c r="M69" s="134">
        <f t="shared" si="15"/>
        <v>0</v>
      </c>
      <c r="N69" s="134"/>
      <c r="O69" s="134"/>
      <c r="P69" s="133">
        <f t="shared" si="16"/>
        <v>0</v>
      </c>
      <c r="Q69" s="134"/>
      <c r="R69" s="134"/>
      <c r="S69" s="134"/>
      <c r="T69" s="133">
        <f t="shared" si="17"/>
        <v>16020</v>
      </c>
      <c r="U69" s="133">
        <f t="shared" si="18"/>
        <v>-4816</v>
      </c>
      <c r="V69" s="140">
        <f t="shared" si="19"/>
        <v>11204</v>
      </c>
    </row>
    <row r="70" spans="1:22" s="11" customFormat="1" ht="26.25" customHeight="1">
      <c r="A70" s="148" t="s">
        <v>520</v>
      </c>
      <c r="B70" s="134"/>
      <c r="C70" s="134"/>
      <c r="D70" s="134"/>
      <c r="E70" s="134"/>
      <c r="F70" s="134"/>
      <c r="G70" s="134"/>
      <c r="H70" s="134"/>
      <c r="I70" s="134">
        <v>360</v>
      </c>
      <c r="J70" s="134">
        <f>H70+I70</f>
        <v>360</v>
      </c>
      <c r="K70" s="134"/>
      <c r="L70" s="134"/>
      <c r="M70" s="134"/>
      <c r="N70" s="134"/>
      <c r="O70" s="134"/>
      <c r="P70" s="133"/>
      <c r="Q70" s="134"/>
      <c r="R70" s="134"/>
      <c r="S70" s="134"/>
      <c r="T70" s="133">
        <f t="shared" si="17"/>
        <v>0</v>
      </c>
      <c r="U70" s="133">
        <f t="shared" si="18"/>
        <v>360</v>
      </c>
      <c r="V70" s="140">
        <f t="shared" si="19"/>
        <v>360</v>
      </c>
    </row>
    <row r="71" spans="1:22" s="11" customFormat="1" ht="15" customHeight="1">
      <c r="A71" s="143" t="s">
        <v>484</v>
      </c>
      <c r="B71" s="134"/>
      <c r="C71" s="134"/>
      <c r="D71" s="134">
        <f t="shared" si="12"/>
        <v>0</v>
      </c>
      <c r="E71" s="134"/>
      <c r="F71" s="134"/>
      <c r="G71" s="134">
        <f t="shared" si="13"/>
        <v>0</v>
      </c>
      <c r="H71" s="134"/>
      <c r="I71" s="134"/>
      <c r="J71" s="134">
        <f t="shared" si="14"/>
        <v>0</v>
      </c>
      <c r="K71" s="134"/>
      <c r="L71" s="134"/>
      <c r="M71" s="134">
        <f t="shared" si="15"/>
        <v>0</v>
      </c>
      <c r="N71" s="134"/>
      <c r="O71" s="134"/>
      <c r="P71" s="133">
        <f t="shared" si="16"/>
        <v>0</v>
      </c>
      <c r="Q71" s="134"/>
      <c r="R71" s="134"/>
      <c r="S71" s="134"/>
      <c r="T71" s="133">
        <f t="shared" si="17"/>
        <v>0</v>
      </c>
      <c r="U71" s="133">
        <f t="shared" si="18"/>
        <v>0</v>
      </c>
      <c r="V71" s="140">
        <f t="shared" si="19"/>
        <v>0</v>
      </c>
    </row>
    <row r="72" spans="1:22" s="11" customFormat="1" ht="15" customHeight="1">
      <c r="A72" s="143" t="s">
        <v>485</v>
      </c>
      <c r="B72" s="134"/>
      <c r="C72" s="134"/>
      <c r="D72" s="134">
        <f t="shared" si="12"/>
        <v>0</v>
      </c>
      <c r="E72" s="134"/>
      <c r="F72" s="134"/>
      <c r="G72" s="134">
        <f t="shared" si="13"/>
        <v>0</v>
      </c>
      <c r="H72" s="134"/>
      <c r="I72" s="134"/>
      <c r="J72" s="134">
        <f t="shared" si="14"/>
        <v>0</v>
      </c>
      <c r="K72" s="134"/>
      <c r="L72" s="134"/>
      <c r="M72" s="134">
        <f t="shared" si="15"/>
        <v>0</v>
      </c>
      <c r="N72" s="134"/>
      <c r="O72" s="134"/>
      <c r="P72" s="133">
        <f t="shared" si="16"/>
        <v>0</v>
      </c>
      <c r="Q72" s="134">
        <v>10803</v>
      </c>
      <c r="R72" s="134"/>
      <c r="S72" s="134">
        <f>SUM(Q72:R72)</f>
        <v>10803</v>
      </c>
      <c r="T72" s="133">
        <f t="shared" si="17"/>
        <v>10803</v>
      </c>
      <c r="U72" s="133">
        <f t="shared" si="18"/>
        <v>0</v>
      </c>
      <c r="V72" s="140">
        <f t="shared" si="19"/>
        <v>10803</v>
      </c>
    </row>
    <row r="73" spans="1:22" s="11" customFormat="1" ht="15" customHeight="1">
      <c r="A73" s="143" t="s">
        <v>486</v>
      </c>
      <c r="B73" s="134"/>
      <c r="C73" s="134"/>
      <c r="D73" s="134">
        <f t="shared" si="12"/>
        <v>0</v>
      </c>
      <c r="E73" s="144"/>
      <c r="F73" s="134"/>
      <c r="G73" s="134">
        <f t="shared" si="13"/>
        <v>0</v>
      </c>
      <c r="H73" s="134"/>
      <c r="I73" s="144"/>
      <c r="J73" s="134">
        <f t="shared" si="14"/>
        <v>0</v>
      </c>
      <c r="K73" s="134"/>
      <c r="L73" s="134"/>
      <c r="M73" s="134">
        <f t="shared" si="15"/>
        <v>0</v>
      </c>
      <c r="N73" s="134"/>
      <c r="O73" s="134"/>
      <c r="P73" s="133">
        <f t="shared" si="16"/>
        <v>0</v>
      </c>
      <c r="Q73" s="134">
        <v>720</v>
      </c>
      <c r="R73" s="134"/>
      <c r="S73" s="134">
        <f aca="true" t="shared" si="20" ref="S73:S85">SUM(Q73:R73)</f>
        <v>720</v>
      </c>
      <c r="T73" s="133">
        <f t="shared" si="17"/>
        <v>720</v>
      </c>
      <c r="U73" s="133">
        <f t="shared" si="18"/>
        <v>0</v>
      </c>
      <c r="V73" s="140">
        <f t="shared" si="19"/>
        <v>720</v>
      </c>
    </row>
    <row r="74" spans="1:22" s="11" customFormat="1" ht="15" customHeight="1">
      <c r="A74" s="143" t="s">
        <v>487</v>
      </c>
      <c r="B74" s="134"/>
      <c r="C74" s="134"/>
      <c r="D74" s="134">
        <f t="shared" si="12"/>
        <v>0</v>
      </c>
      <c r="E74" s="134">
        <v>1243</v>
      </c>
      <c r="F74" s="134"/>
      <c r="G74" s="134">
        <f t="shared" si="13"/>
        <v>1243</v>
      </c>
      <c r="H74" s="134">
        <v>125</v>
      </c>
      <c r="I74" s="134"/>
      <c r="J74" s="134">
        <f t="shared" si="14"/>
        <v>125</v>
      </c>
      <c r="K74" s="134"/>
      <c r="L74" s="134"/>
      <c r="M74" s="134">
        <f t="shared" si="15"/>
        <v>0</v>
      </c>
      <c r="N74" s="134"/>
      <c r="O74" s="134"/>
      <c r="P74" s="133">
        <f t="shared" si="16"/>
        <v>0</v>
      </c>
      <c r="Q74" s="134">
        <v>6908</v>
      </c>
      <c r="R74" s="134"/>
      <c r="S74" s="134">
        <f t="shared" si="20"/>
        <v>6908</v>
      </c>
      <c r="T74" s="133">
        <f t="shared" si="17"/>
        <v>8276</v>
      </c>
      <c r="U74" s="133">
        <f t="shared" si="18"/>
        <v>0</v>
      </c>
      <c r="V74" s="140">
        <f t="shared" si="19"/>
        <v>8276</v>
      </c>
    </row>
    <row r="75" spans="1:22" s="11" customFormat="1" ht="15" customHeight="1">
      <c r="A75" s="143" t="s">
        <v>488</v>
      </c>
      <c r="B75" s="134"/>
      <c r="C75" s="134"/>
      <c r="D75" s="134">
        <f t="shared" si="12"/>
        <v>0</v>
      </c>
      <c r="E75" s="134"/>
      <c r="F75" s="134"/>
      <c r="G75" s="134">
        <f t="shared" si="13"/>
        <v>0</v>
      </c>
      <c r="H75" s="134"/>
      <c r="I75" s="134"/>
      <c r="J75" s="134">
        <f t="shared" si="14"/>
        <v>0</v>
      </c>
      <c r="K75" s="134"/>
      <c r="L75" s="134"/>
      <c r="M75" s="134">
        <f t="shared" si="15"/>
        <v>0</v>
      </c>
      <c r="N75" s="144"/>
      <c r="O75" s="144"/>
      <c r="P75" s="133">
        <f t="shared" si="16"/>
        <v>0</v>
      </c>
      <c r="Q75" s="134">
        <v>547</v>
      </c>
      <c r="R75" s="134"/>
      <c r="S75" s="134">
        <f t="shared" si="20"/>
        <v>547</v>
      </c>
      <c r="T75" s="133">
        <f t="shared" si="17"/>
        <v>547</v>
      </c>
      <c r="U75" s="133">
        <f t="shared" si="18"/>
        <v>0</v>
      </c>
      <c r="V75" s="140">
        <f t="shared" si="19"/>
        <v>547</v>
      </c>
    </row>
    <row r="76" spans="1:22" s="11" customFormat="1" ht="15" customHeight="1">
      <c r="A76" s="143" t="s">
        <v>489</v>
      </c>
      <c r="B76" s="134"/>
      <c r="C76" s="134"/>
      <c r="D76" s="134">
        <f t="shared" si="12"/>
        <v>0</v>
      </c>
      <c r="E76" s="144"/>
      <c r="F76" s="134"/>
      <c r="G76" s="134">
        <f t="shared" si="13"/>
        <v>0</v>
      </c>
      <c r="H76" s="134"/>
      <c r="I76" s="144"/>
      <c r="J76" s="134">
        <f t="shared" si="14"/>
        <v>0</v>
      </c>
      <c r="K76" s="134"/>
      <c r="L76" s="134"/>
      <c r="M76" s="134">
        <f t="shared" si="15"/>
        <v>0</v>
      </c>
      <c r="N76" s="144"/>
      <c r="O76" s="144"/>
      <c r="P76" s="133">
        <f t="shared" si="16"/>
        <v>0</v>
      </c>
      <c r="Q76" s="134">
        <v>464</v>
      </c>
      <c r="R76" s="134"/>
      <c r="S76" s="134">
        <f t="shared" si="20"/>
        <v>464</v>
      </c>
      <c r="T76" s="133">
        <f t="shared" si="17"/>
        <v>464</v>
      </c>
      <c r="U76" s="133">
        <f t="shared" si="18"/>
        <v>0</v>
      </c>
      <c r="V76" s="140">
        <f t="shared" si="19"/>
        <v>464</v>
      </c>
    </row>
    <row r="77" spans="1:22" s="11" customFormat="1" ht="15" customHeight="1">
      <c r="A77" s="143" t="s">
        <v>490</v>
      </c>
      <c r="B77" s="134"/>
      <c r="C77" s="134"/>
      <c r="D77" s="134">
        <f t="shared" si="12"/>
        <v>0</v>
      </c>
      <c r="E77" s="144"/>
      <c r="F77" s="134"/>
      <c r="G77" s="134">
        <f t="shared" si="13"/>
        <v>0</v>
      </c>
      <c r="H77" s="134"/>
      <c r="I77" s="144"/>
      <c r="J77" s="134">
        <f t="shared" si="14"/>
        <v>0</v>
      </c>
      <c r="K77" s="134"/>
      <c r="L77" s="134"/>
      <c r="M77" s="134">
        <f t="shared" si="15"/>
        <v>0</v>
      </c>
      <c r="N77" s="144"/>
      <c r="O77" s="144"/>
      <c r="P77" s="133">
        <f t="shared" si="16"/>
        <v>0</v>
      </c>
      <c r="Q77" s="134">
        <v>6821</v>
      </c>
      <c r="R77" s="134"/>
      <c r="S77" s="134">
        <f t="shared" si="20"/>
        <v>6821</v>
      </c>
      <c r="T77" s="133">
        <f t="shared" si="17"/>
        <v>6821</v>
      </c>
      <c r="U77" s="133">
        <f t="shared" si="18"/>
        <v>0</v>
      </c>
      <c r="V77" s="140">
        <f t="shared" si="19"/>
        <v>6821</v>
      </c>
    </row>
    <row r="78" spans="1:22" s="11" customFormat="1" ht="15" customHeight="1">
      <c r="A78" s="143" t="s">
        <v>491</v>
      </c>
      <c r="B78" s="134"/>
      <c r="C78" s="134"/>
      <c r="D78" s="134">
        <f t="shared" si="12"/>
        <v>0</v>
      </c>
      <c r="E78" s="144"/>
      <c r="F78" s="134"/>
      <c r="G78" s="134">
        <f t="shared" si="13"/>
        <v>0</v>
      </c>
      <c r="H78" s="134"/>
      <c r="I78" s="144"/>
      <c r="J78" s="134">
        <f t="shared" si="14"/>
        <v>0</v>
      </c>
      <c r="K78" s="134"/>
      <c r="L78" s="134"/>
      <c r="M78" s="134">
        <f t="shared" si="15"/>
        <v>0</v>
      </c>
      <c r="N78" s="144"/>
      <c r="O78" s="144"/>
      <c r="P78" s="133">
        <f t="shared" si="16"/>
        <v>0</v>
      </c>
      <c r="Q78" s="134">
        <v>4704</v>
      </c>
      <c r="R78" s="134"/>
      <c r="S78" s="134">
        <f t="shared" si="20"/>
        <v>4704</v>
      </c>
      <c r="T78" s="133">
        <f t="shared" si="17"/>
        <v>4704</v>
      </c>
      <c r="U78" s="133">
        <f t="shared" si="18"/>
        <v>0</v>
      </c>
      <c r="V78" s="140">
        <f t="shared" si="19"/>
        <v>4704</v>
      </c>
    </row>
    <row r="79" spans="1:22" s="11" customFormat="1" ht="15" customHeight="1">
      <c r="A79" s="143" t="s">
        <v>492</v>
      </c>
      <c r="B79" s="134"/>
      <c r="C79" s="134"/>
      <c r="D79" s="134">
        <f t="shared" si="12"/>
        <v>0</v>
      </c>
      <c r="E79" s="144"/>
      <c r="F79" s="134"/>
      <c r="G79" s="134">
        <f t="shared" si="13"/>
        <v>0</v>
      </c>
      <c r="H79" s="134"/>
      <c r="I79" s="144"/>
      <c r="J79" s="134">
        <f t="shared" si="14"/>
        <v>0</v>
      </c>
      <c r="K79" s="134"/>
      <c r="L79" s="134"/>
      <c r="M79" s="134">
        <f t="shared" si="15"/>
        <v>0</v>
      </c>
      <c r="N79" s="144"/>
      <c r="O79" s="144"/>
      <c r="P79" s="133">
        <f t="shared" si="16"/>
        <v>0</v>
      </c>
      <c r="Q79" s="134">
        <v>800</v>
      </c>
      <c r="R79" s="134"/>
      <c r="S79" s="134">
        <f t="shared" si="20"/>
        <v>800</v>
      </c>
      <c r="T79" s="133">
        <f t="shared" si="17"/>
        <v>800</v>
      </c>
      <c r="U79" s="133">
        <f t="shared" si="18"/>
        <v>0</v>
      </c>
      <c r="V79" s="140">
        <f t="shared" si="19"/>
        <v>800</v>
      </c>
    </row>
    <row r="80" spans="1:22" s="11" customFormat="1" ht="15" customHeight="1">
      <c r="A80" s="143" t="s">
        <v>493</v>
      </c>
      <c r="B80" s="134"/>
      <c r="C80" s="134"/>
      <c r="D80" s="134">
        <f t="shared" si="12"/>
        <v>0</v>
      </c>
      <c r="E80" s="144"/>
      <c r="F80" s="134"/>
      <c r="G80" s="134">
        <f t="shared" si="13"/>
        <v>0</v>
      </c>
      <c r="H80" s="134"/>
      <c r="I80" s="144"/>
      <c r="J80" s="134">
        <f t="shared" si="14"/>
        <v>0</v>
      </c>
      <c r="K80" s="134"/>
      <c r="L80" s="134"/>
      <c r="M80" s="134">
        <f t="shared" si="15"/>
        <v>0</v>
      </c>
      <c r="N80" s="144"/>
      <c r="O80" s="144"/>
      <c r="P80" s="133">
        <f t="shared" si="16"/>
        <v>0</v>
      </c>
      <c r="Q80" s="134">
        <v>294</v>
      </c>
      <c r="R80" s="134"/>
      <c r="S80" s="134">
        <f t="shared" si="20"/>
        <v>294</v>
      </c>
      <c r="T80" s="133">
        <f t="shared" si="17"/>
        <v>294</v>
      </c>
      <c r="U80" s="133">
        <f t="shared" si="18"/>
        <v>0</v>
      </c>
      <c r="V80" s="140">
        <f t="shared" si="19"/>
        <v>294</v>
      </c>
    </row>
    <row r="81" spans="1:22" s="11" customFormat="1" ht="15" customHeight="1">
      <c r="A81" s="143" t="s">
        <v>494</v>
      </c>
      <c r="B81" s="134"/>
      <c r="C81" s="134"/>
      <c r="D81" s="134">
        <f t="shared" si="12"/>
        <v>0</v>
      </c>
      <c r="E81" s="144"/>
      <c r="F81" s="134"/>
      <c r="G81" s="134">
        <f t="shared" si="13"/>
        <v>0</v>
      </c>
      <c r="H81" s="134"/>
      <c r="I81" s="144"/>
      <c r="J81" s="134">
        <f t="shared" si="14"/>
        <v>0</v>
      </c>
      <c r="K81" s="134"/>
      <c r="L81" s="134"/>
      <c r="M81" s="134">
        <f t="shared" si="15"/>
        <v>0</v>
      </c>
      <c r="N81" s="144"/>
      <c r="O81" s="144"/>
      <c r="P81" s="133">
        <f t="shared" si="16"/>
        <v>0</v>
      </c>
      <c r="Q81" s="134">
        <v>36</v>
      </c>
      <c r="R81" s="134">
        <v>200</v>
      </c>
      <c r="S81" s="134">
        <f t="shared" si="20"/>
        <v>236</v>
      </c>
      <c r="T81" s="133">
        <f t="shared" si="17"/>
        <v>36</v>
      </c>
      <c r="U81" s="133">
        <f t="shared" si="18"/>
        <v>200</v>
      </c>
      <c r="V81" s="140">
        <f t="shared" si="19"/>
        <v>236</v>
      </c>
    </row>
    <row r="82" spans="1:22" s="11" customFormat="1" ht="15" customHeight="1">
      <c r="A82" s="143" t="s">
        <v>495</v>
      </c>
      <c r="B82" s="134"/>
      <c r="C82" s="134"/>
      <c r="D82" s="134">
        <f t="shared" si="12"/>
        <v>0</v>
      </c>
      <c r="E82" s="144"/>
      <c r="F82" s="134"/>
      <c r="G82" s="134">
        <f t="shared" si="13"/>
        <v>0</v>
      </c>
      <c r="H82" s="134"/>
      <c r="I82" s="144"/>
      <c r="J82" s="134">
        <f t="shared" si="14"/>
        <v>0</v>
      </c>
      <c r="K82" s="134"/>
      <c r="L82" s="134"/>
      <c r="M82" s="134">
        <f t="shared" si="15"/>
        <v>0</v>
      </c>
      <c r="N82" s="144"/>
      <c r="O82" s="144"/>
      <c r="P82" s="133">
        <f t="shared" si="16"/>
        <v>0</v>
      </c>
      <c r="Q82" s="134">
        <v>2070</v>
      </c>
      <c r="R82" s="134"/>
      <c r="S82" s="134">
        <f t="shared" si="20"/>
        <v>2070</v>
      </c>
      <c r="T82" s="133">
        <f t="shared" si="17"/>
        <v>2070</v>
      </c>
      <c r="U82" s="133">
        <f t="shared" si="18"/>
        <v>0</v>
      </c>
      <c r="V82" s="140">
        <f t="shared" si="19"/>
        <v>2070</v>
      </c>
    </row>
    <row r="83" spans="1:22" s="11" customFormat="1" ht="15" customHeight="1">
      <c r="A83" s="143" t="s">
        <v>496</v>
      </c>
      <c r="B83" s="134"/>
      <c r="C83" s="134"/>
      <c r="D83" s="134">
        <f t="shared" si="12"/>
        <v>0</v>
      </c>
      <c r="E83" s="144"/>
      <c r="F83" s="134"/>
      <c r="G83" s="134">
        <f t="shared" si="13"/>
        <v>0</v>
      </c>
      <c r="H83" s="134"/>
      <c r="I83" s="144"/>
      <c r="J83" s="134">
        <f t="shared" si="14"/>
        <v>0</v>
      </c>
      <c r="K83" s="134"/>
      <c r="L83" s="134"/>
      <c r="M83" s="134">
        <f t="shared" si="15"/>
        <v>0</v>
      </c>
      <c r="N83" s="144"/>
      <c r="O83" s="144"/>
      <c r="P83" s="133">
        <f t="shared" si="16"/>
        <v>0</v>
      </c>
      <c r="Q83" s="134">
        <v>320</v>
      </c>
      <c r="R83" s="134"/>
      <c r="S83" s="134">
        <f t="shared" si="20"/>
        <v>320</v>
      </c>
      <c r="T83" s="133">
        <f t="shared" si="17"/>
        <v>320</v>
      </c>
      <c r="U83" s="133">
        <f t="shared" si="18"/>
        <v>0</v>
      </c>
      <c r="V83" s="140">
        <f t="shared" si="19"/>
        <v>320</v>
      </c>
    </row>
    <row r="84" spans="1:22" s="11" customFormat="1" ht="15" customHeight="1">
      <c r="A84" s="143" t="s">
        <v>497</v>
      </c>
      <c r="B84" s="134"/>
      <c r="C84" s="134"/>
      <c r="D84" s="134">
        <f t="shared" si="12"/>
        <v>0</v>
      </c>
      <c r="E84" s="144"/>
      <c r="F84" s="134"/>
      <c r="G84" s="134">
        <f t="shared" si="13"/>
        <v>0</v>
      </c>
      <c r="H84" s="134"/>
      <c r="I84" s="144"/>
      <c r="J84" s="134">
        <f t="shared" si="14"/>
        <v>0</v>
      </c>
      <c r="K84" s="134"/>
      <c r="L84" s="134"/>
      <c r="M84" s="134">
        <f t="shared" si="15"/>
        <v>0</v>
      </c>
      <c r="N84" s="144"/>
      <c r="O84" s="144"/>
      <c r="P84" s="133">
        <f t="shared" si="16"/>
        <v>0</v>
      </c>
      <c r="Q84" s="134">
        <v>660</v>
      </c>
      <c r="R84" s="134"/>
      <c r="S84" s="134">
        <f t="shared" si="20"/>
        <v>660</v>
      </c>
      <c r="T84" s="133">
        <f t="shared" si="17"/>
        <v>660</v>
      </c>
      <c r="U84" s="133">
        <f t="shared" si="18"/>
        <v>0</v>
      </c>
      <c r="V84" s="140">
        <f t="shared" si="19"/>
        <v>660</v>
      </c>
    </row>
    <row r="85" spans="1:22" ht="15.75">
      <c r="A85" s="145" t="s">
        <v>498</v>
      </c>
      <c r="B85" s="146">
        <v>895</v>
      </c>
      <c r="C85" s="146"/>
      <c r="D85" s="134">
        <f t="shared" si="12"/>
        <v>895</v>
      </c>
      <c r="E85" s="146">
        <v>242</v>
      </c>
      <c r="F85" s="146"/>
      <c r="G85" s="134">
        <f t="shared" si="13"/>
        <v>242</v>
      </c>
      <c r="H85" s="146"/>
      <c r="I85" s="146"/>
      <c r="J85" s="134">
        <f t="shared" si="14"/>
        <v>0</v>
      </c>
      <c r="K85" s="146"/>
      <c r="L85" s="146"/>
      <c r="M85" s="134">
        <f t="shared" si="15"/>
        <v>0</v>
      </c>
      <c r="N85" s="146"/>
      <c r="O85" s="146"/>
      <c r="P85" s="133">
        <f t="shared" si="16"/>
        <v>0</v>
      </c>
      <c r="Q85" s="146"/>
      <c r="R85" s="146"/>
      <c r="S85" s="134">
        <f t="shared" si="20"/>
        <v>0</v>
      </c>
      <c r="T85" s="133">
        <f t="shared" si="17"/>
        <v>1137</v>
      </c>
      <c r="U85" s="133">
        <f t="shared" si="18"/>
        <v>0</v>
      </c>
      <c r="V85" s="140">
        <f t="shared" si="19"/>
        <v>1137</v>
      </c>
    </row>
    <row r="86" spans="1:22" s="11" customFormat="1" ht="15" customHeight="1">
      <c r="A86" s="151" t="s">
        <v>499</v>
      </c>
      <c r="B86" s="140">
        <f aca="true" t="shared" si="21" ref="B86:T86">SUM(B10:B85)</f>
        <v>291517</v>
      </c>
      <c r="C86" s="140">
        <f t="shared" si="21"/>
        <v>-10584</v>
      </c>
      <c r="D86" s="140">
        <f t="shared" si="21"/>
        <v>280933</v>
      </c>
      <c r="E86" s="140">
        <f t="shared" si="21"/>
        <v>74476</v>
      </c>
      <c r="F86" s="140">
        <f t="shared" si="21"/>
        <v>-3214</v>
      </c>
      <c r="G86" s="140">
        <f t="shared" si="21"/>
        <v>71262</v>
      </c>
      <c r="H86" s="140">
        <f t="shared" si="21"/>
        <v>277862</v>
      </c>
      <c r="I86" s="140">
        <f>SUM(I10:I85)-I34</f>
        <v>261067</v>
      </c>
      <c r="J86" s="140">
        <f>SUM(J10:J85)-J34</f>
        <v>538929</v>
      </c>
      <c r="K86" s="140">
        <f t="shared" si="21"/>
        <v>44321</v>
      </c>
      <c r="L86" s="140">
        <f t="shared" si="21"/>
        <v>1070</v>
      </c>
      <c r="M86" s="140">
        <f t="shared" si="21"/>
        <v>45391</v>
      </c>
      <c r="N86" s="140">
        <f t="shared" si="21"/>
        <v>78510</v>
      </c>
      <c r="O86" s="140">
        <f t="shared" si="21"/>
        <v>11700</v>
      </c>
      <c r="P86" s="140">
        <f t="shared" si="21"/>
        <v>90210</v>
      </c>
      <c r="Q86" s="140">
        <f t="shared" si="21"/>
        <v>35147</v>
      </c>
      <c r="R86" s="140">
        <f t="shared" si="21"/>
        <v>200</v>
      </c>
      <c r="S86" s="140">
        <f t="shared" si="21"/>
        <v>35347</v>
      </c>
      <c r="T86" s="140">
        <f t="shared" si="21"/>
        <v>801833</v>
      </c>
      <c r="U86" s="140">
        <f>SUM(U10:U85)-U34</f>
        <v>260239</v>
      </c>
      <c r="V86" s="140">
        <f>SUM(V10:V85)-V34</f>
        <v>1062072</v>
      </c>
    </row>
    <row r="87" spans="1:22" ht="15.75">
      <c r="A87" s="152"/>
      <c r="B87" s="153"/>
      <c r="C87" s="153"/>
      <c r="D87" s="153"/>
      <c r="E87" s="153"/>
      <c r="F87" s="153"/>
      <c r="G87" s="153"/>
      <c r="H87" s="157"/>
      <c r="I87" s="157"/>
      <c r="J87" s="157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</row>
    <row r="88" spans="1:21" ht="15.75">
      <c r="A88" s="122"/>
      <c r="I88" s="189"/>
      <c r="J88" s="189"/>
      <c r="T88" s="296"/>
      <c r="U88" s="296"/>
    </row>
  </sheetData>
  <mergeCells count="22">
    <mergeCell ref="N50:P50"/>
    <mergeCell ref="T50:V50"/>
    <mergeCell ref="A50:A51"/>
    <mergeCell ref="H50:J50"/>
    <mergeCell ref="B50:D50"/>
    <mergeCell ref="E50:G50"/>
    <mergeCell ref="K50:M50"/>
    <mergeCell ref="Q50:S50"/>
    <mergeCell ref="M1:V1"/>
    <mergeCell ref="A2:V2"/>
    <mergeCell ref="A3:V3"/>
    <mergeCell ref="A4:V4"/>
    <mergeCell ref="T88:U88"/>
    <mergeCell ref="A5:V5"/>
    <mergeCell ref="A8:A9"/>
    <mergeCell ref="N8:P8"/>
    <mergeCell ref="T8:V8"/>
    <mergeCell ref="B8:D8"/>
    <mergeCell ref="H8:J8"/>
    <mergeCell ref="E8:G8"/>
    <mergeCell ref="K8:M8"/>
    <mergeCell ref="Q8:S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D37"/>
  <sheetViews>
    <sheetView workbookViewId="0" topLeftCell="A16">
      <selection activeCell="B7" sqref="B7"/>
    </sheetView>
  </sheetViews>
  <sheetFormatPr defaultColWidth="9.140625" defaultRowHeight="12.75"/>
  <cols>
    <col min="1" max="1" width="61.00390625" style="1" bestFit="1" customWidth="1"/>
    <col min="2" max="2" width="10.57421875" style="1" customWidth="1"/>
    <col min="3" max="3" width="8.140625" style="1" bestFit="1" customWidth="1"/>
    <col min="4" max="4" width="10.8515625" style="1" bestFit="1" customWidth="1"/>
    <col min="5" max="16384" width="9.140625" style="1" customWidth="1"/>
  </cols>
  <sheetData>
    <row r="1" spans="1:4" ht="15.75">
      <c r="A1" s="221" t="s">
        <v>213</v>
      </c>
      <c r="B1" s="221"/>
      <c r="C1" s="221"/>
      <c r="D1" s="221"/>
    </row>
    <row r="2" spans="1:4" ht="15" customHeight="1">
      <c r="A2" s="220" t="s">
        <v>253</v>
      </c>
      <c r="B2" s="220"/>
      <c r="C2" s="220"/>
      <c r="D2" s="220"/>
    </row>
    <row r="3" spans="1:4" ht="15" customHeight="1">
      <c r="A3" s="220" t="s">
        <v>247</v>
      </c>
      <c r="B3" s="220"/>
      <c r="C3" s="220"/>
      <c r="D3" s="220"/>
    </row>
    <row r="4" spans="1:4" ht="15" customHeight="1">
      <c r="A4" s="220" t="s">
        <v>181</v>
      </c>
      <c r="B4" s="220"/>
      <c r="C4" s="220"/>
      <c r="D4" s="220"/>
    </row>
    <row r="5" spans="1:4" ht="15" customHeight="1">
      <c r="A5" s="220" t="s">
        <v>189</v>
      </c>
      <c r="B5" s="220"/>
      <c r="C5" s="220"/>
      <c r="D5" s="220"/>
    </row>
    <row r="6" spans="1:4" s="9" customFormat="1" ht="19.5" customHeight="1">
      <c r="A6" s="4"/>
      <c r="B6" s="4"/>
      <c r="C6" s="4"/>
      <c r="D6" s="4"/>
    </row>
    <row r="7" spans="1:4" ht="42" customHeight="1">
      <c r="A7" s="39" t="s">
        <v>190</v>
      </c>
      <c r="B7" s="5" t="s">
        <v>361</v>
      </c>
      <c r="C7" s="94" t="s">
        <v>275</v>
      </c>
      <c r="D7" s="17" t="s">
        <v>519</v>
      </c>
    </row>
    <row r="8" spans="1:4" ht="19.5" customHeight="1">
      <c r="A8" s="19"/>
      <c r="B8" s="19"/>
      <c r="C8" s="19"/>
      <c r="D8" s="19"/>
    </row>
    <row r="9" ht="19.5" customHeight="1">
      <c r="A9" s="40" t="s">
        <v>182</v>
      </c>
    </row>
    <row r="10" ht="19.5" customHeight="1">
      <c r="A10" s="20"/>
    </row>
    <row r="11" ht="19.5" customHeight="1">
      <c r="A11" s="20" t="s">
        <v>293</v>
      </c>
    </row>
    <row r="12" spans="1:4" ht="19.5" customHeight="1">
      <c r="A12" s="1" t="s">
        <v>183</v>
      </c>
      <c r="B12" s="7">
        <v>295208</v>
      </c>
      <c r="C12" s="7">
        <v>80647</v>
      </c>
      <c r="D12" s="7">
        <f aca="true" t="shared" si="0" ref="D12:D17">SUM(B12:C12)</f>
        <v>375855</v>
      </c>
    </row>
    <row r="13" spans="1:4" ht="19.5" customHeight="1">
      <c r="A13" s="1" t="s">
        <v>80</v>
      </c>
      <c r="B13" s="7">
        <v>70000</v>
      </c>
      <c r="C13" s="7"/>
      <c r="D13" s="7">
        <f t="shared" si="0"/>
        <v>70000</v>
      </c>
    </row>
    <row r="14" spans="1:4" ht="19.5" customHeight="1">
      <c r="A14" s="1" t="s">
        <v>23</v>
      </c>
      <c r="B14" s="7">
        <v>62665</v>
      </c>
      <c r="C14" s="7"/>
      <c r="D14" s="7">
        <f t="shared" si="0"/>
        <v>62665</v>
      </c>
    </row>
    <row r="15" spans="1:4" ht="15.75" customHeight="1">
      <c r="A15" s="72" t="s">
        <v>15</v>
      </c>
      <c r="B15" s="7">
        <v>2000</v>
      </c>
      <c r="C15" s="7"/>
      <c r="D15" s="7">
        <f t="shared" si="0"/>
        <v>2000</v>
      </c>
    </row>
    <row r="16" spans="1:4" ht="19.5" customHeight="1">
      <c r="A16" s="62" t="s">
        <v>220</v>
      </c>
      <c r="B16" s="7">
        <v>5000</v>
      </c>
      <c r="C16" s="7"/>
      <c r="D16" s="7">
        <f t="shared" si="0"/>
        <v>5000</v>
      </c>
    </row>
    <row r="17" spans="1:4" ht="19.5" customHeight="1">
      <c r="A17" s="62" t="s">
        <v>517</v>
      </c>
      <c r="B17" s="7"/>
      <c r="C17" s="7">
        <v>18000</v>
      </c>
      <c r="D17" s="7">
        <f t="shared" si="0"/>
        <v>18000</v>
      </c>
    </row>
    <row r="18" spans="1:4" s="6" customFormat="1" ht="19.5" customHeight="1">
      <c r="A18" s="71" t="s">
        <v>294</v>
      </c>
      <c r="B18" s="8">
        <f>SUM(B12:B17)</f>
        <v>434873</v>
      </c>
      <c r="C18" s="8">
        <f>SUM(C12:C17)</f>
        <v>98647</v>
      </c>
      <c r="D18" s="8">
        <f>SUM(D12:D17)</f>
        <v>533520</v>
      </c>
    </row>
    <row r="19" spans="1:4" ht="19.5" customHeight="1">
      <c r="A19" s="71" t="s">
        <v>295</v>
      </c>
      <c r="B19" s="7"/>
      <c r="C19" s="7"/>
      <c r="D19" s="7"/>
    </row>
    <row r="20" spans="1:4" ht="19.5" customHeight="1">
      <c r="A20" s="1" t="s">
        <v>184</v>
      </c>
      <c r="B20" s="7">
        <v>2000</v>
      </c>
      <c r="C20" s="7"/>
      <c r="D20" s="7">
        <f>SUM(B20:C20)</f>
        <v>2000</v>
      </c>
    </row>
    <row r="21" spans="1:4" ht="19.5" customHeight="1">
      <c r="A21" s="1" t="s">
        <v>26</v>
      </c>
      <c r="B21" s="7">
        <v>1000</v>
      </c>
      <c r="C21" s="7"/>
      <c r="D21" s="7">
        <f aca="true" t="shared" si="1" ref="D21:D26">SUM(B21:C21)</f>
        <v>1000</v>
      </c>
    </row>
    <row r="22" spans="1:4" ht="19.5" customHeight="1">
      <c r="A22" s="1" t="s">
        <v>141</v>
      </c>
      <c r="B22" s="7">
        <v>2000</v>
      </c>
      <c r="C22" s="7"/>
      <c r="D22" s="7">
        <f t="shared" si="1"/>
        <v>2000</v>
      </c>
    </row>
    <row r="23" spans="1:4" ht="19.5" customHeight="1">
      <c r="A23" s="1" t="s">
        <v>142</v>
      </c>
      <c r="B23" s="7">
        <v>3000</v>
      </c>
      <c r="C23" s="7"/>
      <c r="D23" s="7">
        <f t="shared" si="1"/>
        <v>3000</v>
      </c>
    </row>
    <row r="24" spans="1:4" ht="19.5" customHeight="1">
      <c r="A24" s="1" t="s">
        <v>53</v>
      </c>
      <c r="B24" s="7">
        <v>1592</v>
      </c>
      <c r="C24" s="7"/>
      <c r="D24" s="7">
        <f t="shared" si="1"/>
        <v>1592</v>
      </c>
    </row>
    <row r="25" spans="1:4" ht="15.75" customHeight="1">
      <c r="A25" s="41" t="s">
        <v>57</v>
      </c>
      <c r="B25" s="7">
        <v>1495</v>
      </c>
      <c r="C25" s="7">
        <v>-920</v>
      </c>
      <c r="D25" s="7">
        <f t="shared" si="1"/>
        <v>575</v>
      </c>
    </row>
    <row r="26" spans="1:4" ht="19.5" customHeight="1">
      <c r="A26" s="62" t="s">
        <v>140</v>
      </c>
      <c r="B26" s="7">
        <v>10000</v>
      </c>
      <c r="C26" s="7"/>
      <c r="D26" s="7">
        <f t="shared" si="1"/>
        <v>10000</v>
      </c>
    </row>
    <row r="27" spans="1:4" ht="19.5" customHeight="1">
      <c r="A27" s="62" t="s">
        <v>518</v>
      </c>
      <c r="B27" s="7"/>
      <c r="C27" s="7">
        <v>23</v>
      </c>
      <c r="D27" s="7">
        <f>SUM(B27:C27)</f>
        <v>23</v>
      </c>
    </row>
    <row r="28" spans="1:4" s="6" customFormat="1" ht="19.5" customHeight="1">
      <c r="A28" s="71" t="s">
        <v>296</v>
      </c>
      <c r="B28" s="8">
        <f>SUM(B20:B27)</f>
        <v>21087</v>
      </c>
      <c r="C28" s="8">
        <f>SUM(C20:C27)</f>
        <v>-897</v>
      </c>
      <c r="D28" s="8">
        <f>SUM(D20:D27)</f>
        <v>20190</v>
      </c>
    </row>
    <row r="29" spans="1:4" s="6" customFormat="1" ht="19.5" customHeight="1">
      <c r="A29" s="42" t="s">
        <v>301</v>
      </c>
      <c r="B29" s="8">
        <f>B18+B28</f>
        <v>455960</v>
      </c>
      <c r="C29" s="8">
        <f>C18+C28</f>
        <v>97750</v>
      </c>
      <c r="D29" s="8">
        <f>D18+D28</f>
        <v>553710</v>
      </c>
    </row>
    <row r="30" spans="1:4" ht="19.5" customHeight="1">
      <c r="A30" s="41"/>
      <c r="B30" s="7"/>
      <c r="C30" s="7"/>
      <c r="D30" s="7"/>
    </row>
    <row r="31" spans="1:4" ht="19.5" customHeight="1">
      <c r="A31" s="40" t="s">
        <v>43</v>
      </c>
      <c r="B31" s="7"/>
      <c r="C31" s="7"/>
      <c r="D31" s="7"/>
    </row>
    <row r="32" spans="1:4" ht="19.5" customHeight="1">
      <c r="A32" s="1" t="s">
        <v>44</v>
      </c>
      <c r="B32" s="7">
        <v>90761</v>
      </c>
      <c r="C32" s="7">
        <v>-38670</v>
      </c>
      <c r="D32" s="7">
        <f>SUM(B32:C32)</f>
        <v>52091</v>
      </c>
    </row>
    <row r="33" spans="1:4" s="6" customFormat="1" ht="19.5" customHeight="1">
      <c r="A33" s="6" t="s">
        <v>45</v>
      </c>
      <c r="B33" s="8">
        <f>SUM(B32:B32)</f>
        <v>90761</v>
      </c>
      <c r="C33" s="8">
        <f>SUM(C32:C32)</f>
        <v>-38670</v>
      </c>
      <c r="D33" s="8">
        <f>SUM(D32:D32)</f>
        <v>52091</v>
      </c>
    </row>
    <row r="34" spans="2:4" ht="19.5" customHeight="1">
      <c r="B34" s="7"/>
      <c r="C34" s="7"/>
      <c r="D34" s="7"/>
    </row>
    <row r="35" spans="1:4" s="6" customFormat="1" ht="19.5" customHeight="1">
      <c r="A35" s="6" t="s">
        <v>128</v>
      </c>
      <c r="B35" s="8">
        <f>B29+B33</f>
        <v>546721</v>
      </c>
      <c r="C35" s="8">
        <f>C29+C33</f>
        <v>59080</v>
      </c>
      <c r="D35" s="8">
        <f>D29+D33</f>
        <v>605801</v>
      </c>
    </row>
    <row r="36" spans="2:4" s="6" customFormat="1" ht="19.5" customHeight="1">
      <c r="B36" s="8"/>
      <c r="C36" s="8"/>
      <c r="D36" s="8"/>
    </row>
    <row r="37" ht="19.5" customHeight="1">
      <c r="A37" s="43"/>
    </row>
    <row r="38" ht="15" customHeight="1"/>
  </sheetData>
  <mergeCells count="5">
    <mergeCell ref="A1:D1"/>
    <mergeCell ref="A5:D5"/>
    <mergeCell ref="A4:D4"/>
    <mergeCell ref="A3:D3"/>
    <mergeCell ref="A2:D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R17"/>
  <sheetViews>
    <sheetView workbookViewId="0" topLeftCell="C1">
      <selection activeCell="N10" sqref="N10"/>
    </sheetView>
  </sheetViews>
  <sheetFormatPr defaultColWidth="9.140625" defaultRowHeight="12.75"/>
  <cols>
    <col min="1" max="1" width="4.7109375" style="1" bestFit="1" customWidth="1"/>
    <col min="2" max="2" width="39.00390625" style="1" customWidth="1"/>
    <col min="3" max="3" width="8.421875" style="1" bestFit="1" customWidth="1"/>
    <col min="4" max="4" width="8.421875" style="1" customWidth="1"/>
    <col min="5" max="5" width="9.28125" style="1" customWidth="1"/>
    <col min="6" max="6" width="11.00390625" style="1" customWidth="1"/>
    <col min="7" max="7" width="9.140625" style="1" customWidth="1"/>
    <col min="8" max="8" width="9.421875" style="1" customWidth="1"/>
    <col min="9" max="9" width="8.7109375" style="1" customWidth="1"/>
    <col min="10" max="10" width="7.421875" style="1" customWidth="1"/>
    <col min="11" max="11" width="10.57421875" style="1" customWidth="1"/>
    <col min="12" max="12" width="8.8515625" style="1" bestFit="1" customWidth="1"/>
    <col min="13" max="13" width="7.28125" style="1" customWidth="1"/>
    <col min="14" max="14" width="10.00390625" style="1" customWidth="1"/>
    <col min="15" max="15" width="6.421875" style="1" customWidth="1"/>
    <col min="16" max="16" width="11.00390625" style="1" customWidth="1"/>
    <col min="17" max="17" width="7.140625" style="1" customWidth="1"/>
    <col min="18" max="18" width="9.28125" style="1" bestFit="1" customWidth="1"/>
    <col min="19" max="16384" width="9.140625" style="1" customWidth="1"/>
  </cols>
  <sheetData>
    <row r="1" spans="12:18" ht="15.75">
      <c r="L1" s="221" t="s">
        <v>500</v>
      </c>
      <c r="M1" s="221"/>
      <c r="N1" s="221"/>
      <c r="O1" s="221"/>
      <c r="P1" s="221"/>
      <c r="Q1" s="221"/>
      <c r="R1" s="221"/>
    </row>
    <row r="2" spans="1:18" ht="15.75">
      <c r="A2" s="220" t="s">
        <v>253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</row>
    <row r="3" spans="1:18" ht="15.75">
      <c r="A3" s="220" t="s">
        <v>247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1:18" ht="15.75">
      <c r="A4" s="220" t="s">
        <v>501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1:18" ht="19.5" customHeight="1">
      <c r="A5" s="220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</row>
    <row r="6" ht="19.5" customHeight="1"/>
    <row r="7" ht="19.5" customHeight="1"/>
    <row r="8" spans="1:18" s="38" customFormat="1" ht="19.5" customHeight="1">
      <c r="A8" s="206" t="s">
        <v>190</v>
      </c>
      <c r="B8" s="206"/>
      <c r="C8" s="285" t="s">
        <v>502</v>
      </c>
      <c r="D8" s="285"/>
      <c r="E8" s="285"/>
      <c r="F8" s="285"/>
      <c r="G8" s="285"/>
      <c r="H8" s="285"/>
      <c r="I8" s="285"/>
      <c r="J8" s="285"/>
      <c r="K8" s="285"/>
      <c r="L8" s="300" t="s">
        <v>503</v>
      </c>
      <c r="M8" s="274"/>
      <c r="N8" s="275"/>
      <c r="O8" s="205" t="s">
        <v>504</v>
      </c>
      <c r="P8" s="304" t="s">
        <v>255</v>
      </c>
      <c r="Q8" s="305"/>
      <c r="R8" s="306"/>
    </row>
    <row r="9" spans="1:18" s="38" customFormat="1" ht="17.25" customHeight="1">
      <c r="A9" s="206"/>
      <c r="B9" s="206"/>
      <c r="C9" s="297" t="s">
        <v>505</v>
      </c>
      <c r="D9" s="298"/>
      <c r="E9" s="299"/>
      <c r="F9" s="297" t="s">
        <v>506</v>
      </c>
      <c r="G9" s="298"/>
      <c r="H9" s="299"/>
      <c r="I9" s="285" t="s">
        <v>507</v>
      </c>
      <c r="J9" s="285"/>
      <c r="K9" s="285"/>
      <c r="L9" s="301"/>
      <c r="M9" s="302"/>
      <c r="N9" s="303"/>
      <c r="O9" s="205"/>
      <c r="P9" s="307"/>
      <c r="Q9" s="308"/>
      <c r="R9" s="309"/>
    </row>
    <row r="10" spans="1:18" s="11" customFormat="1" ht="36.75" customHeight="1">
      <c r="A10" s="206"/>
      <c r="B10" s="206"/>
      <c r="C10" s="17" t="s">
        <v>361</v>
      </c>
      <c r="D10" s="94" t="s">
        <v>275</v>
      </c>
      <c r="E10" s="17" t="s">
        <v>519</v>
      </c>
      <c r="F10" s="17" t="s">
        <v>361</v>
      </c>
      <c r="G10" s="94" t="s">
        <v>275</v>
      </c>
      <c r="H10" s="17" t="s">
        <v>519</v>
      </c>
      <c r="I10" s="17" t="s">
        <v>361</v>
      </c>
      <c r="J10" s="94" t="s">
        <v>275</v>
      </c>
      <c r="K10" s="17" t="s">
        <v>519</v>
      </c>
      <c r="L10" s="17" t="s">
        <v>361</v>
      </c>
      <c r="M10" s="94" t="s">
        <v>275</v>
      </c>
      <c r="N10" s="17" t="s">
        <v>519</v>
      </c>
      <c r="O10" s="205"/>
      <c r="P10" s="17" t="s">
        <v>361</v>
      </c>
      <c r="Q10" s="94" t="s">
        <v>275</v>
      </c>
      <c r="R10" s="17" t="s">
        <v>519</v>
      </c>
    </row>
    <row r="11" spans="1:18" ht="30" customHeight="1">
      <c r="A11" s="1" t="s">
        <v>508</v>
      </c>
      <c r="B11" s="10" t="s">
        <v>169</v>
      </c>
      <c r="C11" s="7">
        <v>12805</v>
      </c>
      <c r="D11" s="7"/>
      <c r="E11" s="7">
        <f aca="true" t="shared" si="0" ref="E11:E16">SUM(C11:D11)</f>
        <v>12805</v>
      </c>
      <c r="F11" s="7"/>
      <c r="G11" s="7"/>
      <c r="H11" s="7"/>
      <c r="I11" s="7">
        <v>210506</v>
      </c>
      <c r="J11" s="7">
        <v>2000</v>
      </c>
      <c r="K11" s="7">
        <f aca="true" t="shared" si="1" ref="K11:K17">SUM(I11:J11)</f>
        <v>212506</v>
      </c>
      <c r="L11" s="7">
        <f>SUM(C11+F11+I11)</f>
        <v>223311</v>
      </c>
      <c r="M11" s="7">
        <f aca="true" t="shared" si="2" ref="M11:M17">J11+D11+G11</f>
        <v>2000</v>
      </c>
      <c r="N11" s="7">
        <f aca="true" t="shared" si="3" ref="N11:N17">SUM(L11:M11)</f>
        <v>225311</v>
      </c>
      <c r="O11" s="7">
        <v>0</v>
      </c>
      <c r="P11" s="7">
        <f>L11+O11</f>
        <v>223311</v>
      </c>
      <c r="Q11" s="7">
        <f>M11</f>
        <v>2000</v>
      </c>
      <c r="R11" s="7">
        <f aca="true" t="shared" si="4" ref="R11:R16">SUM(P11:Q11)</f>
        <v>225311</v>
      </c>
    </row>
    <row r="12" spans="1:18" ht="30" customHeight="1">
      <c r="A12" s="1" t="s">
        <v>509</v>
      </c>
      <c r="B12" s="10" t="s">
        <v>238</v>
      </c>
      <c r="C12" s="7">
        <v>69981</v>
      </c>
      <c r="D12" s="7">
        <v>205</v>
      </c>
      <c r="E12" s="7">
        <f t="shared" si="0"/>
        <v>70186</v>
      </c>
      <c r="F12" s="7"/>
      <c r="G12" s="7"/>
      <c r="H12" s="7"/>
      <c r="I12" s="7">
        <v>69121</v>
      </c>
      <c r="J12" s="7">
        <v>5069</v>
      </c>
      <c r="K12" s="7">
        <f t="shared" si="1"/>
        <v>74190</v>
      </c>
      <c r="L12" s="7">
        <f aca="true" t="shared" si="5" ref="L12:L17">SUM(C12+F12+I12)</f>
        <v>139102</v>
      </c>
      <c r="M12" s="7">
        <f t="shared" si="2"/>
        <v>5274</v>
      </c>
      <c r="N12" s="7">
        <f t="shared" si="3"/>
        <v>144376</v>
      </c>
      <c r="O12" s="7">
        <v>0</v>
      </c>
      <c r="P12" s="7">
        <f aca="true" t="shared" si="6" ref="P12:P17">L12+O12</f>
        <v>139102</v>
      </c>
      <c r="Q12" s="7">
        <f aca="true" t="shared" si="7" ref="Q12:Q17">M12</f>
        <v>5274</v>
      </c>
      <c r="R12" s="7">
        <f t="shared" si="4"/>
        <v>144376</v>
      </c>
    </row>
    <row r="13" spans="1:18" ht="30" customHeight="1">
      <c r="A13" s="1" t="s">
        <v>510</v>
      </c>
      <c r="B13" s="10" t="s">
        <v>511</v>
      </c>
      <c r="C13" s="7">
        <v>78004</v>
      </c>
      <c r="D13" s="7">
        <v>59</v>
      </c>
      <c r="E13" s="7">
        <f t="shared" si="0"/>
        <v>78063</v>
      </c>
      <c r="F13" s="7">
        <v>22341</v>
      </c>
      <c r="G13" s="7">
        <v>598</v>
      </c>
      <c r="H13" s="7">
        <f>SUM(F13:G13)</f>
        <v>22939</v>
      </c>
      <c r="I13" s="7">
        <v>147217</v>
      </c>
      <c r="J13" s="7">
        <v>6700</v>
      </c>
      <c r="K13" s="7">
        <f t="shared" si="1"/>
        <v>153917</v>
      </c>
      <c r="L13" s="7">
        <f t="shared" si="5"/>
        <v>247562</v>
      </c>
      <c r="M13" s="7">
        <f t="shared" si="2"/>
        <v>7357</v>
      </c>
      <c r="N13" s="7">
        <f t="shared" si="3"/>
        <v>254919</v>
      </c>
      <c r="O13" s="7">
        <v>0</v>
      </c>
      <c r="P13" s="7">
        <f t="shared" si="6"/>
        <v>247562</v>
      </c>
      <c r="Q13" s="7">
        <f t="shared" si="7"/>
        <v>7357</v>
      </c>
      <c r="R13" s="7">
        <f t="shared" si="4"/>
        <v>254919</v>
      </c>
    </row>
    <row r="14" spans="1:18" ht="30" customHeight="1">
      <c r="A14" s="1" t="s">
        <v>512</v>
      </c>
      <c r="B14" s="10" t="s">
        <v>513</v>
      </c>
      <c r="C14" s="7">
        <v>31264</v>
      </c>
      <c r="D14" s="7">
        <v>2372</v>
      </c>
      <c r="E14" s="7">
        <f t="shared" si="0"/>
        <v>33636</v>
      </c>
      <c r="F14" s="7">
        <v>6409</v>
      </c>
      <c r="G14" s="7">
        <v>105</v>
      </c>
      <c r="H14" s="7">
        <f>SUM(F14:G14)</f>
        <v>6514</v>
      </c>
      <c r="I14" s="7">
        <v>65649</v>
      </c>
      <c r="J14" s="7">
        <v>3549</v>
      </c>
      <c r="K14" s="7">
        <f t="shared" si="1"/>
        <v>69198</v>
      </c>
      <c r="L14" s="7">
        <f t="shared" si="5"/>
        <v>103322</v>
      </c>
      <c r="M14" s="7">
        <f t="shared" si="2"/>
        <v>6026</v>
      </c>
      <c r="N14" s="7">
        <f t="shared" si="3"/>
        <v>109348</v>
      </c>
      <c r="O14" s="7">
        <v>0</v>
      </c>
      <c r="P14" s="7">
        <f t="shared" si="6"/>
        <v>103322</v>
      </c>
      <c r="Q14" s="7">
        <f t="shared" si="7"/>
        <v>6026</v>
      </c>
      <c r="R14" s="7">
        <f t="shared" si="4"/>
        <v>109348</v>
      </c>
    </row>
    <row r="15" spans="1:18" ht="30" customHeight="1">
      <c r="A15" s="1" t="s">
        <v>514</v>
      </c>
      <c r="B15" s="10" t="s">
        <v>211</v>
      </c>
      <c r="C15" s="7">
        <v>55429</v>
      </c>
      <c r="D15" s="7">
        <v>2428</v>
      </c>
      <c r="E15" s="7">
        <f t="shared" si="0"/>
        <v>57857</v>
      </c>
      <c r="F15" s="7">
        <v>5174</v>
      </c>
      <c r="G15" s="7">
        <v>1125</v>
      </c>
      <c r="H15" s="7">
        <f>SUM(F15:G15)</f>
        <v>6299</v>
      </c>
      <c r="I15" s="7">
        <v>76567</v>
      </c>
      <c r="J15" s="7"/>
      <c r="K15" s="7">
        <f t="shared" si="1"/>
        <v>76567</v>
      </c>
      <c r="L15" s="7">
        <f t="shared" si="5"/>
        <v>137170</v>
      </c>
      <c r="M15" s="7">
        <f t="shared" si="2"/>
        <v>3553</v>
      </c>
      <c r="N15" s="7">
        <f t="shared" si="3"/>
        <v>140723</v>
      </c>
      <c r="O15" s="7">
        <v>0</v>
      </c>
      <c r="P15" s="7">
        <f t="shared" si="6"/>
        <v>137170</v>
      </c>
      <c r="Q15" s="7">
        <f t="shared" si="7"/>
        <v>3553</v>
      </c>
      <c r="R15" s="7">
        <f t="shared" si="4"/>
        <v>140723</v>
      </c>
    </row>
    <row r="16" spans="1:18" ht="30" customHeight="1">
      <c r="A16" s="1" t="s">
        <v>515</v>
      </c>
      <c r="B16" s="10" t="s">
        <v>122</v>
      </c>
      <c r="C16" s="7">
        <v>0</v>
      </c>
      <c r="D16" s="7">
        <v>204</v>
      </c>
      <c r="E16" s="7">
        <f t="shared" si="0"/>
        <v>204</v>
      </c>
      <c r="F16" s="7">
        <v>3000</v>
      </c>
      <c r="G16" s="7"/>
      <c r="H16" s="7">
        <f>SUM(F16:G16)</f>
        <v>3000</v>
      </c>
      <c r="I16" s="7">
        <v>52665</v>
      </c>
      <c r="J16" s="7">
        <v>-270</v>
      </c>
      <c r="K16" s="7">
        <f t="shared" si="1"/>
        <v>52395</v>
      </c>
      <c r="L16" s="7">
        <f t="shared" si="5"/>
        <v>55665</v>
      </c>
      <c r="M16" s="7">
        <f t="shared" si="2"/>
        <v>-66</v>
      </c>
      <c r="N16" s="7">
        <f t="shared" si="3"/>
        <v>55599</v>
      </c>
      <c r="O16" s="7">
        <v>0</v>
      </c>
      <c r="P16" s="7">
        <f t="shared" si="6"/>
        <v>55665</v>
      </c>
      <c r="Q16" s="7">
        <f t="shared" si="7"/>
        <v>-66</v>
      </c>
      <c r="R16" s="7">
        <f t="shared" si="4"/>
        <v>55599</v>
      </c>
    </row>
    <row r="17" spans="2:18" s="6" customFormat="1" ht="30" customHeight="1">
      <c r="B17" s="6" t="s">
        <v>516</v>
      </c>
      <c r="C17" s="8">
        <f aca="true" t="shared" si="8" ref="C17:J17">SUM(C11:C16)</f>
        <v>247483</v>
      </c>
      <c r="D17" s="8">
        <f t="shared" si="8"/>
        <v>5268</v>
      </c>
      <c r="E17" s="8">
        <f t="shared" si="8"/>
        <v>252751</v>
      </c>
      <c r="F17" s="8">
        <f t="shared" si="8"/>
        <v>36924</v>
      </c>
      <c r="G17" s="8">
        <f t="shared" si="8"/>
        <v>1828</v>
      </c>
      <c r="H17" s="8">
        <f t="shared" si="8"/>
        <v>38752</v>
      </c>
      <c r="I17" s="8">
        <f t="shared" si="8"/>
        <v>621725</v>
      </c>
      <c r="J17" s="8">
        <f t="shared" si="8"/>
        <v>17048</v>
      </c>
      <c r="K17" s="8">
        <f t="shared" si="1"/>
        <v>638773</v>
      </c>
      <c r="L17" s="8">
        <f t="shared" si="5"/>
        <v>906132</v>
      </c>
      <c r="M17" s="8">
        <f t="shared" si="2"/>
        <v>24144</v>
      </c>
      <c r="N17" s="8">
        <f t="shared" si="3"/>
        <v>930276</v>
      </c>
      <c r="O17" s="8">
        <f>SUM(O11:O16)</f>
        <v>0</v>
      </c>
      <c r="P17" s="8">
        <f t="shared" si="6"/>
        <v>906132</v>
      </c>
      <c r="Q17" s="8">
        <f t="shared" si="7"/>
        <v>24144</v>
      </c>
      <c r="R17" s="8">
        <f>SUM(P17:Q17)</f>
        <v>930276</v>
      </c>
    </row>
  </sheetData>
  <mergeCells count="13">
    <mergeCell ref="A4:R4"/>
    <mergeCell ref="A3:R3"/>
    <mergeCell ref="A2:R2"/>
    <mergeCell ref="L1:R1"/>
    <mergeCell ref="A5:R5"/>
    <mergeCell ref="C8:K8"/>
    <mergeCell ref="I9:K9"/>
    <mergeCell ref="A8:B10"/>
    <mergeCell ref="C9:E9"/>
    <mergeCell ref="F9:H9"/>
    <mergeCell ref="O8:O10"/>
    <mergeCell ref="L8:N9"/>
    <mergeCell ref="P8:R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H70"/>
  <sheetViews>
    <sheetView tabSelected="1" workbookViewId="0" topLeftCell="A19">
      <selection activeCell="A13" sqref="A13:IV13"/>
    </sheetView>
  </sheetViews>
  <sheetFormatPr defaultColWidth="9.140625" defaultRowHeight="12.75"/>
  <cols>
    <col min="1" max="1" width="48.28125" style="1" customWidth="1"/>
    <col min="2" max="3" width="10.421875" style="1" customWidth="1"/>
    <col min="4" max="4" width="10.28125" style="1" customWidth="1"/>
    <col min="5" max="5" width="10.57421875" style="1" customWidth="1"/>
    <col min="6" max="7" width="9.140625" style="1" customWidth="1"/>
    <col min="8" max="8" width="10.140625" style="1" bestFit="1" customWidth="1"/>
    <col min="9" max="16384" width="9.140625" style="1" customWidth="1"/>
  </cols>
  <sheetData>
    <row r="1" spans="2:5" ht="15.75">
      <c r="B1" s="221" t="s">
        <v>577</v>
      </c>
      <c r="C1" s="221"/>
      <c r="D1" s="221"/>
      <c r="E1" s="221"/>
    </row>
    <row r="2" spans="1:5" ht="15.75" customHeight="1">
      <c r="A2" s="220" t="s">
        <v>253</v>
      </c>
      <c r="B2" s="220"/>
      <c r="C2" s="220"/>
      <c r="D2" s="220"/>
      <c r="E2" s="220"/>
    </row>
    <row r="3" spans="1:5" ht="15.75" customHeight="1">
      <c r="A3" s="220" t="s">
        <v>247</v>
      </c>
      <c r="B3" s="220"/>
      <c r="C3" s="220"/>
      <c r="D3" s="220"/>
      <c r="E3" s="220"/>
    </row>
    <row r="4" spans="1:5" ht="15.75" customHeight="1">
      <c r="A4" s="220" t="s">
        <v>578</v>
      </c>
      <c r="B4" s="220"/>
      <c r="C4" s="220"/>
      <c r="D4" s="220"/>
      <c r="E4" s="220"/>
    </row>
    <row r="5" spans="1:5" ht="15.75" customHeight="1">
      <c r="A5" s="220" t="s">
        <v>620</v>
      </c>
      <c r="B5" s="220"/>
      <c r="C5" s="220"/>
      <c r="D5" s="220"/>
      <c r="E5" s="220"/>
    </row>
    <row r="6" spans="3:5" ht="14.25" customHeight="1">
      <c r="C6" s="221"/>
      <c r="D6" s="221"/>
      <c r="E6" s="221"/>
    </row>
    <row r="7" spans="1:5" ht="30.75" customHeight="1">
      <c r="A7" s="185" t="s">
        <v>190</v>
      </c>
      <c r="B7" s="236" t="s">
        <v>622</v>
      </c>
      <c r="C7" s="185" t="s">
        <v>579</v>
      </c>
      <c r="D7" s="236" t="s">
        <v>621</v>
      </c>
      <c r="E7" s="185" t="s">
        <v>580</v>
      </c>
    </row>
    <row r="8" spans="1:5" ht="15.75" customHeight="1">
      <c r="A8" s="40" t="s">
        <v>581</v>
      </c>
      <c r="B8" s="216"/>
      <c r="C8" s="216"/>
      <c r="D8" s="216"/>
      <c r="E8" s="216"/>
    </row>
    <row r="9" spans="1:5" ht="15.75" customHeight="1">
      <c r="A9" s="1" t="s">
        <v>365</v>
      </c>
      <c r="B9" s="7">
        <v>269402</v>
      </c>
      <c r="C9" s="7">
        <v>270000</v>
      </c>
      <c r="D9" s="7">
        <v>270000</v>
      </c>
      <c r="E9" s="7">
        <v>274000</v>
      </c>
    </row>
    <row r="10" spans="1:5" ht="15.75" customHeight="1">
      <c r="A10" s="1" t="s">
        <v>582</v>
      </c>
      <c r="B10" s="7">
        <v>864258</v>
      </c>
      <c r="C10" s="7">
        <v>850000</v>
      </c>
      <c r="D10" s="7">
        <v>850000</v>
      </c>
      <c r="E10" s="7">
        <v>815000</v>
      </c>
    </row>
    <row r="11" spans="1:5" ht="15.75" customHeight="1">
      <c r="A11" s="1" t="s">
        <v>583</v>
      </c>
      <c r="B11" s="7">
        <v>554079</v>
      </c>
      <c r="C11" s="7">
        <v>580000</v>
      </c>
      <c r="D11" s="7">
        <v>580000</v>
      </c>
      <c r="E11" s="7">
        <v>580000</v>
      </c>
    </row>
    <row r="12" spans="1:5" ht="15.75" customHeight="1">
      <c r="A12" s="1" t="s">
        <v>584</v>
      </c>
      <c r="B12" s="7">
        <v>153670</v>
      </c>
      <c r="C12" s="7">
        <v>42000</v>
      </c>
      <c r="D12" s="7">
        <v>42000</v>
      </c>
      <c r="E12" s="7">
        <v>42000</v>
      </c>
    </row>
    <row r="13" spans="1:5" ht="15.75" customHeight="1">
      <c r="A13" s="1" t="s">
        <v>585</v>
      </c>
      <c r="B13" s="7">
        <v>3500</v>
      </c>
      <c r="C13" s="7">
        <v>3000</v>
      </c>
      <c r="D13" s="7">
        <v>3000</v>
      </c>
      <c r="E13" s="7">
        <v>2400</v>
      </c>
    </row>
    <row r="14" spans="1:5" ht="15.75" customHeight="1">
      <c r="A14" s="1" t="s">
        <v>586</v>
      </c>
      <c r="B14" s="7">
        <v>404067</v>
      </c>
      <c r="C14" s="7">
        <v>150000</v>
      </c>
      <c r="D14" s="7">
        <v>177732</v>
      </c>
      <c r="E14" s="7">
        <v>100000</v>
      </c>
    </row>
    <row r="15" spans="1:5" ht="15.75" customHeight="1">
      <c r="A15" s="6" t="s">
        <v>587</v>
      </c>
      <c r="B15" s="8">
        <f>SUM(B9:B14)</f>
        <v>2248976</v>
      </c>
      <c r="C15" s="8">
        <f>SUM(C9:C14)</f>
        <v>1895000</v>
      </c>
      <c r="D15" s="8">
        <f>SUM(D9:D14)</f>
        <v>1922732</v>
      </c>
      <c r="E15" s="8">
        <f>SUM(E9:E14)</f>
        <v>1813400</v>
      </c>
    </row>
    <row r="16" spans="1:5" ht="8.25" customHeight="1">
      <c r="A16" s="6"/>
      <c r="B16" s="8"/>
      <c r="C16" s="8"/>
      <c r="D16" s="8"/>
      <c r="E16" s="8"/>
    </row>
    <row r="17" spans="1:5" ht="15.75" customHeight="1">
      <c r="A17" s="1" t="s">
        <v>588</v>
      </c>
      <c r="B17" s="7">
        <v>898531</v>
      </c>
      <c r="C17" s="7">
        <v>850000</v>
      </c>
      <c r="D17" s="7">
        <v>850000</v>
      </c>
      <c r="E17" s="7">
        <v>855000</v>
      </c>
    </row>
    <row r="18" spans="1:5" ht="15.75" customHeight="1">
      <c r="A18" s="1" t="s">
        <v>423</v>
      </c>
      <c r="B18" s="7">
        <v>216239</v>
      </c>
      <c r="C18" s="217">
        <v>202216</v>
      </c>
      <c r="D18" s="217">
        <v>202216</v>
      </c>
      <c r="E18" s="217">
        <v>208000</v>
      </c>
    </row>
    <row r="19" spans="1:5" ht="15.75" customHeight="1">
      <c r="A19" s="1" t="s">
        <v>437</v>
      </c>
      <c r="B19" s="7">
        <v>572200</v>
      </c>
      <c r="C19" s="189">
        <v>525652</v>
      </c>
      <c r="D19" s="189">
        <v>525652</v>
      </c>
      <c r="E19" s="189">
        <v>525000</v>
      </c>
    </row>
    <row r="20" spans="1:5" ht="15.75" customHeight="1">
      <c r="A20" s="1" t="s">
        <v>589</v>
      </c>
      <c r="B20" s="7">
        <v>43821</v>
      </c>
      <c r="C20" s="217">
        <v>44000</v>
      </c>
      <c r="D20" s="217">
        <v>44000</v>
      </c>
      <c r="E20" s="217">
        <v>44000</v>
      </c>
    </row>
    <row r="21" spans="1:5" ht="15.75" customHeight="1">
      <c r="A21" s="1" t="s">
        <v>439</v>
      </c>
      <c r="B21" s="7">
        <v>77955</v>
      </c>
      <c r="C21" s="217">
        <v>78000</v>
      </c>
      <c r="D21" s="217">
        <v>78000</v>
      </c>
      <c r="E21" s="217">
        <v>78000</v>
      </c>
    </row>
    <row r="22" spans="1:5" ht="15.75" customHeight="1">
      <c r="A22" s="1" t="s">
        <v>590</v>
      </c>
      <c r="B22" s="7">
        <v>2500</v>
      </c>
      <c r="C22" s="217">
        <v>2400</v>
      </c>
      <c r="D22" s="217">
        <v>2400</v>
      </c>
      <c r="E22" s="217">
        <v>2400</v>
      </c>
    </row>
    <row r="23" spans="1:5" ht="15.75" customHeight="1">
      <c r="A23" s="1" t="s">
        <v>591</v>
      </c>
      <c r="B23" s="7">
        <v>35147</v>
      </c>
      <c r="C23" s="217">
        <v>35000</v>
      </c>
      <c r="D23" s="217">
        <v>35000</v>
      </c>
      <c r="E23" s="217">
        <v>36000</v>
      </c>
    </row>
    <row r="24" spans="1:5" ht="15.75" customHeight="1">
      <c r="A24" s="1" t="s">
        <v>592</v>
      </c>
      <c r="B24" s="7">
        <v>135813</v>
      </c>
      <c r="C24" s="217">
        <v>200000</v>
      </c>
      <c r="D24" s="217">
        <v>200000</v>
      </c>
      <c r="E24" s="217">
        <v>20000</v>
      </c>
    </row>
    <row r="25" spans="1:5" ht="15.75" customHeight="1">
      <c r="A25" s="6" t="s">
        <v>593</v>
      </c>
      <c r="B25" s="8">
        <f>SUM(B17:B24)</f>
        <v>1982206</v>
      </c>
      <c r="C25" s="8">
        <f>SUM(C17:C24)</f>
        <v>1937268</v>
      </c>
      <c r="D25" s="8">
        <f>SUM(D17:D24)</f>
        <v>1937268</v>
      </c>
      <c r="E25" s="8">
        <f>SUM(E17:E24)</f>
        <v>1768400</v>
      </c>
    </row>
    <row r="26" spans="1:5" ht="9" customHeight="1">
      <c r="A26" s="6"/>
      <c r="B26" s="8"/>
      <c r="C26" s="217"/>
      <c r="D26" s="217"/>
      <c r="E26" s="223"/>
    </row>
    <row r="27" spans="1:5" ht="15.75" customHeight="1">
      <c r="A27" s="40" t="s">
        <v>594</v>
      </c>
      <c r="B27" s="224"/>
      <c r="C27" s="217"/>
      <c r="D27" s="217"/>
      <c r="E27" s="223"/>
    </row>
    <row r="28" spans="1:5" ht="15" customHeight="1">
      <c r="A28" s="225" t="s">
        <v>595</v>
      </c>
      <c r="B28" s="217">
        <v>21142</v>
      </c>
      <c r="C28" s="217">
        <v>7000</v>
      </c>
      <c r="D28" s="217">
        <v>7000</v>
      </c>
      <c r="E28" s="217">
        <v>7000</v>
      </c>
    </row>
    <row r="29" spans="1:5" ht="15" customHeight="1">
      <c r="A29" s="225" t="s">
        <v>596</v>
      </c>
      <c r="B29" s="217">
        <v>1575</v>
      </c>
      <c r="C29" s="217">
        <v>1575</v>
      </c>
      <c r="D29" s="217">
        <v>1575</v>
      </c>
      <c r="E29" s="217">
        <v>1575</v>
      </c>
    </row>
    <row r="30" spans="1:5" ht="15" customHeight="1">
      <c r="A30" s="225" t="s">
        <v>597</v>
      </c>
      <c r="B30" s="217">
        <v>400</v>
      </c>
      <c r="C30" s="217">
        <v>250</v>
      </c>
      <c r="D30" s="217">
        <v>250</v>
      </c>
      <c r="E30" s="217">
        <v>250</v>
      </c>
    </row>
    <row r="31" spans="1:5" ht="15" customHeight="1">
      <c r="A31" s="225" t="s">
        <v>623</v>
      </c>
      <c r="B31" s="217">
        <v>517448</v>
      </c>
      <c r="C31" s="217"/>
      <c r="D31" s="217">
        <v>35087</v>
      </c>
      <c r="E31" s="217"/>
    </row>
    <row r="32" ht="15" customHeight="1">
      <c r="A32" s="225" t="s">
        <v>598</v>
      </c>
    </row>
    <row r="33" spans="1:5" ht="15" customHeight="1">
      <c r="A33" s="225" t="s">
        <v>599</v>
      </c>
      <c r="B33" s="217">
        <v>3506</v>
      </c>
      <c r="C33" s="217">
        <v>3300</v>
      </c>
      <c r="D33" s="217">
        <v>3300</v>
      </c>
      <c r="E33" s="217">
        <v>3100</v>
      </c>
    </row>
    <row r="34" spans="1:5" ht="15" customHeight="1">
      <c r="A34" s="1" t="s">
        <v>600</v>
      </c>
      <c r="B34" s="217">
        <v>864817</v>
      </c>
      <c r="C34" s="217">
        <v>200000</v>
      </c>
      <c r="D34" s="217">
        <v>200000</v>
      </c>
      <c r="E34" s="217">
        <v>70000</v>
      </c>
    </row>
    <row r="35" spans="1:5" ht="15" customHeight="1">
      <c r="A35" s="226" t="s">
        <v>601</v>
      </c>
      <c r="B35" s="227">
        <f>SUM(B28:B34)</f>
        <v>1408888</v>
      </c>
      <c r="C35" s="227">
        <f>SUM(C28:C34)</f>
        <v>212125</v>
      </c>
      <c r="D35" s="227">
        <f>SUM(D28:D34)</f>
        <v>247212</v>
      </c>
      <c r="E35" s="227">
        <f>SUM(E28:E34)</f>
        <v>81925</v>
      </c>
    </row>
    <row r="36" spans="1:5" ht="6.75" customHeight="1">
      <c r="A36" s="6"/>
      <c r="B36" s="8"/>
      <c r="C36" s="217"/>
      <c r="D36" s="217"/>
      <c r="E36" s="223"/>
    </row>
    <row r="37" spans="1:8" ht="15" customHeight="1">
      <c r="A37" s="225" t="s">
        <v>602</v>
      </c>
      <c r="B37" s="217">
        <v>66400</v>
      </c>
      <c r="C37" s="217">
        <v>60000</v>
      </c>
      <c r="D37" s="217">
        <v>60000</v>
      </c>
      <c r="E37" s="217">
        <v>40000</v>
      </c>
      <c r="H37" s="7"/>
    </row>
    <row r="38" spans="1:5" ht="15" customHeight="1">
      <c r="A38" s="225" t="s">
        <v>624</v>
      </c>
      <c r="B38" s="217">
        <v>1168014</v>
      </c>
      <c r="C38" s="217">
        <v>69357</v>
      </c>
      <c r="D38" s="217">
        <v>132176</v>
      </c>
      <c r="E38" s="217">
        <v>83925</v>
      </c>
    </row>
    <row r="39" spans="1:5" ht="15" customHeight="1">
      <c r="A39" s="225" t="s">
        <v>603</v>
      </c>
      <c r="B39" s="217">
        <v>13464</v>
      </c>
      <c r="C39" s="228"/>
      <c r="D39" s="228"/>
      <c r="E39" s="228"/>
    </row>
    <row r="40" spans="1:5" ht="15" customHeight="1">
      <c r="A40" s="225" t="s">
        <v>604</v>
      </c>
      <c r="B40" s="217"/>
      <c r="C40" s="217"/>
      <c r="D40" s="217"/>
      <c r="E40" s="217"/>
    </row>
    <row r="41" spans="1:5" ht="15" customHeight="1">
      <c r="A41" s="225" t="s">
        <v>605</v>
      </c>
      <c r="B41" s="217">
        <v>2250</v>
      </c>
      <c r="C41" s="228"/>
      <c r="D41" s="228"/>
      <c r="E41" s="228"/>
    </row>
    <row r="42" spans="1:5" ht="15" customHeight="1">
      <c r="A42" s="225" t="s">
        <v>606</v>
      </c>
      <c r="B42" s="217">
        <v>10600</v>
      </c>
      <c r="C42" s="228">
        <v>3000</v>
      </c>
      <c r="D42" s="228">
        <v>3000</v>
      </c>
      <c r="E42" s="228">
        <v>3000</v>
      </c>
    </row>
    <row r="43" spans="1:5" ht="15" customHeight="1">
      <c r="A43" s="1" t="s">
        <v>592</v>
      </c>
      <c r="B43" s="217">
        <v>386850</v>
      </c>
      <c r="C43" s="228"/>
      <c r="D43" s="228"/>
      <c r="E43" s="228"/>
    </row>
    <row r="44" spans="1:5" ht="15" customHeight="1">
      <c r="A44" s="229" t="s">
        <v>149</v>
      </c>
      <c r="B44" s="223">
        <f>B37+B38+B39+B42+B41+B43</f>
        <v>1647578</v>
      </c>
      <c r="C44" s="223">
        <f>C37+C38+C39+C42+C41+C43</f>
        <v>132357</v>
      </c>
      <c r="D44" s="223">
        <f>D37+D38+D39+D42+D41+D43</f>
        <v>195176</v>
      </c>
      <c r="E44" s="223">
        <f>E37+E38+E39+E42+E41+E43</f>
        <v>126925</v>
      </c>
    </row>
    <row r="45" spans="1:5" ht="8.25" customHeight="1">
      <c r="A45" s="225"/>
      <c r="B45" s="217"/>
      <c r="C45" s="230"/>
      <c r="D45" s="230"/>
      <c r="E45" s="230"/>
    </row>
    <row r="46" spans="1:5" ht="15" customHeight="1">
      <c r="A46" s="229" t="s">
        <v>607</v>
      </c>
      <c r="B46" s="227"/>
      <c r="C46" s="227"/>
      <c r="D46" s="227"/>
      <c r="E46" s="227"/>
    </row>
    <row r="47" spans="1:5" ht="15" customHeight="1">
      <c r="A47" s="225" t="s">
        <v>608</v>
      </c>
      <c r="B47" s="231">
        <v>9420</v>
      </c>
      <c r="C47" s="217"/>
      <c r="D47" s="217"/>
      <c r="E47" s="228"/>
    </row>
    <row r="48" spans="1:5" s="6" customFormat="1" ht="15.75" customHeight="1">
      <c r="A48" s="1" t="s">
        <v>609</v>
      </c>
      <c r="B48" s="8"/>
      <c r="C48" s="217"/>
      <c r="D48" s="217"/>
      <c r="E48" s="232"/>
    </row>
    <row r="49" spans="1:5" s="6" customFormat="1" ht="15.75" customHeight="1">
      <c r="A49" s="6" t="s">
        <v>610</v>
      </c>
      <c r="B49" s="8">
        <f>SUM(B47:B48)</f>
        <v>9420</v>
      </c>
      <c r="C49" s="8"/>
      <c r="D49" s="8"/>
      <c r="E49" s="8">
        <f>SUM(E47:E48)</f>
        <v>0</v>
      </c>
    </row>
    <row r="50" spans="1:5" s="6" customFormat="1" ht="12.75" customHeight="1">
      <c r="A50" s="1"/>
      <c r="B50" s="7"/>
      <c r="C50" s="217"/>
      <c r="D50" s="217"/>
      <c r="E50" s="189"/>
    </row>
    <row r="51" spans="1:5" s="6" customFormat="1" ht="15.75" customHeight="1">
      <c r="A51" s="6" t="s">
        <v>611</v>
      </c>
      <c r="B51" s="8">
        <v>37500</v>
      </c>
      <c r="C51" s="8">
        <v>37500</v>
      </c>
      <c r="D51" s="8">
        <v>37500</v>
      </c>
      <c r="E51" s="8"/>
    </row>
    <row r="52" spans="2:5" s="6" customFormat="1" ht="12.75" customHeight="1">
      <c r="B52" s="8"/>
      <c r="C52" s="8"/>
      <c r="D52" s="8"/>
      <c r="E52" s="8"/>
    </row>
    <row r="53" spans="1:5" ht="15.75" customHeight="1">
      <c r="A53" s="6" t="s">
        <v>612</v>
      </c>
      <c r="B53" s="8">
        <f>B15+B35+B49</f>
        <v>3667284</v>
      </c>
      <c r="C53" s="8">
        <f>C15+C35+C49</f>
        <v>2107125</v>
      </c>
      <c r="D53" s="8">
        <f>D15+D35+D49</f>
        <v>2169944</v>
      </c>
      <c r="E53" s="8">
        <f>E15+E35+E49</f>
        <v>1895325</v>
      </c>
    </row>
    <row r="54" spans="1:5" s="6" customFormat="1" ht="15.75" customHeight="1">
      <c r="A54" s="6" t="s">
        <v>613</v>
      </c>
      <c r="B54" s="8">
        <f>B25+B44+B51</f>
        <v>3667284</v>
      </c>
      <c r="C54" s="8">
        <f>C25+C44+C51</f>
        <v>2107125</v>
      </c>
      <c r="D54" s="8">
        <f>D25+D44+D51</f>
        <v>2169944</v>
      </c>
      <c r="E54" s="8">
        <f>E25+E44+E51</f>
        <v>1895325</v>
      </c>
    </row>
    <row r="55" spans="1:5" ht="15" customHeight="1">
      <c r="A55" s="225" t="s">
        <v>614</v>
      </c>
      <c r="B55" s="217"/>
      <c r="C55" s="217"/>
      <c r="D55" s="217"/>
      <c r="E55" s="217"/>
    </row>
    <row r="56" spans="1:5" ht="15" customHeight="1">
      <c r="A56" s="233" t="s">
        <v>615</v>
      </c>
      <c r="B56" s="234">
        <v>10000</v>
      </c>
      <c r="C56" s="217"/>
      <c r="D56" s="217"/>
      <c r="E56" s="217"/>
    </row>
    <row r="57" spans="1:5" ht="15" customHeight="1">
      <c r="A57" s="233" t="s">
        <v>616</v>
      </c>
      <c r="B57" s="234">
        <v>986260</v>
      </c>
      <c r="C57" s="217"/>
      <c r="D57" s="217"/>
      <c r="E57" s="217"/>
    </row>
    <row r="58" spans="1:5" ht="15" customHeight="1">
      <c r="A58" s="235" t="s">
        <v>617</v>
      </c>
      <c r="B58" s="234">
        <v>64000</v>
      </c>
      <c r="C58" s="217"/>
      <c r="D58" s="217"/>
      <c r="E58" s="217"/>
    </row>
    <row r="59" spans="1:5" ht="15.75" customHeight="1">
      <c r="A59" s="235" t="s">
        <v>618</v>
      </c>
      <c r="B59" s="311">
        <v>13464</v>
      </c>
      <c r="C59" s="217"/>
      <c r="D59" s="217"/>
      <c r="E59" s="217"/>
    </row>
    <row r="60" spans="1:5" ht="15.75" customHeight="1">
      <c r="A60" s="235" t="s">
        <v>619</v>
      </c>
      <c r="B60" s="311"/>
      <c r="C60" s="217"/>
      <c r="D60" s="217"/>
      <c r="E60" s="217"/>
    </row>
    <row r="61" spans="2:5" ht="15.75">
      <c r="B61" s="7"/>
      <c r="C61" s="7"/>
      <c r="D61" s="7"/>
      <c r="E61" s="7"/>
    </row>
    <row r="62" spans="1:5" ht="33.75" customHeight="1">
      <c r="A62" s="310" t="s">
        <v>626</v>
      </c>
      <c r="B62" s="310"/>
      <c r="C62" s="310"/>
      <c r="D62" s="310"/>
      <c r="E62" s="310"/>
    </row>
    <row r="63" spans="1:5" ht="35.25" customHeight="1">
      <c r="A63" s="310" t="s">
        <v>625</v>
      </c>
      <c r="B63" s="310"/>
      <c r="C63" s="310"/>
      <c r="D63" s="310"/>
      <c r="E63" s="310"/>
    </row>
    <row r="70" ht="15.75">
      <c r="D70" s="153"/>
    </row>
  </sheetData>
  <mergeCells count="9">
    <mergeCell ref="B1:E1"/>
    <mergeCell ref="A2:E2"/>
    <mergeCell ref="A3:E3"/>
    <mergeCell ref="A4:E4"/>
    <mergeCell ref="A62:E62"/>
    <mergeCell ref="A63:E63"/>
    <mergeCell ref="B59:B60"/>
    <mergeCell ref="A5:E5"/>
    <mergeCell ref="C6:E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R17"/>
  <sheetViews>
    <sheetView workbookViewId="0" topLeftCell="A1">
      <selection activeCell="E7" sqref="E7:G7"/>
    </sheetView>
  </sheetViews>
  <sheetFormatPr defaultColWidth="9.140625" defaultRowHeight="12.75"/>
  <cols>
    <col min="1" max="1" width="29.8515625" style="30" bestFit="1" customWidth="1"/>
    <col min="2" max="2" width="8.00390625" style="30" customWidth="1"/>
    <col min="3" max="3" width="7.00390625" style="30" customWidth="1"/>
    <col min="4" max="4" width="5.57421875" style="30" customWidth="1"/>
    <col min="5" max="5" width="8.28125" style="30" customWidth="1"/>
    <col min="6" max="6" width="7.7109375" style="30" customWidth="1"/>
    <col min="7" max="7" width="10.8515625" style="30" customWidth="1"/>
    <col min="8" max="8" width="10.421875" style="30" customWidth="1"/>
    <col min="9" max="9" width="8.00390625" style="30" bestFit="1" customWidth="1"/>
    <col min="10" max="10" width="10.7109375" style="30" customWidth="1"/>
    <col min="11" max="11" width="6.57421875" style="30" customWidth="1"/>
    <col min="12" max="12" width="6.7109375" style="30" customWidth="1"/>
    <col min="13" max="13" width="10.57421875" style="30" bestFit="1" customWidth="1"/>
    <col min="14" max="14" width="8.140625" style="30" customWidth="1"/>
    <col min="15" max="15" width="10.57421875" style="30" bestFit="1" customWidth="1"/>
    <col min="16" max="16" width="13.140625" style="30" customWidth="1"/>
    <col min="17" max="17" width="13.28125" style="30" customWidth="1"/>
    <col min="18" max="18" width="12.7109375" style="30" customWidth="1"/>
    <col min="19" max="16384" width="10.28125" style="30" customWidth="1"/>
  </cols>
  <sheetData>
    <row r="1" spans="11:15" ht="15.75">
      <c r="K1" s="219" t="s">
        <v>103</v>
      </c>
      <c r="L1" s="219"/>
      <c r="M1" s="219"/>
      <c r="N1" s="219"/>
      <c r="O1" s="219"/>
    </row>
    <row r="2" spans="1:15" ht="15.75">
      <c r="A2" s="243" t="s">
        <v>253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s="32" customFormat="1" ht="15.75">
      <c r="A3" s="243" t="s">
        <v>247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s="32" customFormat="1" ht="15.75">
      <c r="A4" s="243" t="s">
        <v>302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1:18" s="33" customFormat="1" ht="15.75">
      <c r="A5" s="243" t="s">
        <v>189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31"/>
      <c r="Q5" s="31"/>
      <c r="R5" s="31"/>
    </row>
    <row r="6" spans="1:15" s="34" customFormat="1" ht="29.25" customHeight="1">
      <c r="A6" s="244" t="s">
        <v>190</v>
      </c>
      <c r="B6" s="245" t="s">
        <v>4</v>
      </c>
      <c r="C6" s="245" t="s">
        <v>146</v>
      </c>
      <c r="D6" s="245" t="s">
        <v>153</v>
      </c>
      <c r="E6" s="251" t="s">
        <v>340</v>
      </c>
      <c r="F6" s="252"/>
      <c r="G6" s="218"/>
      <c r="H6" s="248" t="s">
        <v>134</v>
      </c>
      <c r="I6" s="249"/>
      <c r="J6" s="250"/>
      <c r="K6" s="245" t="s">
        <v>339</v>
      </c>
      <c r="L6" s="245" t="s">
        <v>154</v>
      </c>
      <c r="M6" s="240" t="s">
        <v>255</v>
      </c>
      <c r="N6" s="241"/>
      <c r="O6" s="242"/>
    </row>
    <row r="7" spans="1:15" s="34" customFormat="1" ht="49.5" customHeight="1">
      <c r="A7" s="244"/>
      <c r="B7" s="246"/>
      <c r="C7" s="246"/>
      <c r="D7" s="246"/>
      <c r="E7" s="17" t="s">
        <v>361</v>
      </c>
      <c r="F7" s="94" t="s">
        <v>275</v>
      </c>
      <c r="G7" s="17" t="s">
        <v>519</v>
      </c>
      <c r="H7" s="17" t="s">
        <v>361</v>
      </c>
      <c r="I7" s="94" t="s">
        <v>275</v>
      </c>
      <c r="J7" s="17" t="s">
        <v>519</v>
      </c>
      <c r="K7" s="247"/>
      <c r="L7" s="247"/>
      <c r="M7" s="17" t="s">
        <v>361</v>
      </c>
      <c r="N7" s="94" t="s">
        <v>275</v>
      </c>
      <c r="O7" s="17" t="s">
        <v>519</v>
      </c>
    </row>
    <row r="8" spans="1:15" s="34" customFormat="1" ht="16.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24.75" customHeight="1">
      <c r="A9" s="79" t="s">
        <v>0</v>
      </c>
      <c r="B9" s="80">
        <v>21142</v>
      </c>
      <c r="C9" s="80">
        <v>1575</v>
      </c>
      <c r="D9" s="80">
        <v>400</v>
      </c>
      <c r="E9" s="80">
        <v>74152</v>
      </c>
      <c r="F9" s="80"/>
      <c r="G9" s="80">
        <f>E9+F9</f>
        <v>74152</v>
      </c>
      <c r="H9" s="80">
        <v>657763</v>
      </c>
      <c r="I9" s="80">
        <v>1974</v>
      </c>
      <c r="J9" s="80">
        <f>SUM(H9:I9)</f>
        <v>659737</v>
      </c>
      <c r="K9" s="80">
        <v>0</v>
      </c>
      <c r="L9" s="80">
        <v>3506</v>
      </c>
      <c r="M9" s="80">
        <f>B9+C9+D9+E9+H9+K9+L9</f>
        <v>758538</v>
      </c>
      <c r="N9" s="80">
        <f>I9+F9</f>
        <v>1974</v>
      </c>
      <c r="O9" s="80">
        <f>SUM(M9:N9)</f>
        <v>760512</v>
      </c>
    </row>
    <row r="10" spans="1:15" ht="24.75" customHeight="1">
      <c r="A10" s="36" t="s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0">
        <f aca="true" t="shared" si="0" ref="M10:M16">SUM(B10,C10,D10,H10,K10,L10)</f>
        <v>0</v>
      </c>
      <c r="N10" s="80">
        <f aca="true" t="shared" si="1" ref="N10:N16">I10</f>
        <v>0</v>
      </c>
      <c r="O10" s="80">
        <f aca="true" t="shared" si="2" ref="O10:O17">SUM(M10:N10)</f>
        <v>0</v>
      </c>
    </row>
    <row r="11" spans="1:15" ht="24.75" customHeight="1">
      <c r="A11" s="36" t="s">
        <v>2</v>
      </c>
      <c r="B11" s="81"/>
      <c r="C11" s="81"/>
      <c r="D11" s="81"/>
      <c r="E11" s="81"/>
      <c r="F11" s="81"/>
      <c r="G11" s="81"/>
      <c r="H11" s="81"/>
      <c r="I11" s="81"/>
      <c r="J11" s="81"/>
      <c r="K11" s="82"/>
      <c r="L11" s="81"/>
      <c r="M11" s="80">
        <f t="shared" si="0"/>
        <v>0</v>
      </c>
      <c r="N11" s="80">
        <f t="shared" si="1"/>
        <v>0</v>
      </c>
      <c r="O11" s="80">
        <f t="shared" si="2"/>
        <v>0</v>
      </c>
    </row>
    <row r="12" spans="1:15" ht="24.75" customHeight="1">
      <c r="A12" s="36" t="s">
        <v>306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0">
        <f t="shared" si="0"/>
        <v>0</v>
      </c>
      <c r="N12" s="80">
        <f t="shared" si="1"/>
        <v>0</v>
      </c>
      <c r="O12" s="80">
        <f t="shared" si="2"/>
        <v>0</v>
      </c>
    </row>
    <row r="13" spans="1:15" ht="24.75" customHeight="1">
      <c r="A13" s="36" t="s">
        <v>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0">
        <f t="shared" si="0"/>
        <v>0</v>
      </c>
      <c r="N13" s="80">
        <f t="shared" si="1"/>
        <v>0</v>
      </c>
      <c r="O13" s="80">
        <f t="shared" si="2"/>
        <v>0</v>
      </c>
    </row>
    <row r="14" spans="1:15" ht="24.75" customHeight="1">
      <c r="A14" s="36" t="s">
        <v>131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0">
        <f t="shared" si="0"/>
        <v>0</v>
      </c>
      <c r="N14" s="80">
        <f t="shared" si="1"/>
        <v>0</v>
      </c>
      <c r="O14" s="80">
        <f t="shared" si="2"/>
        <v>0</v>
      </c>
    </row>
    <row r="15" spans="1:15" ht="24.75" customHeight="1">
      <c r="A15" s="36" t="s">
        <v>246</v>
      </c>
      <c r="B15" s="81"/>
      <c r="C15" s="81"/>
      <c r="D15" s="81"/>
      <c r="E15" s="81"/>
      <c r="F15" s="81"/>
      <c r="G15" s="81"/>
      <c r="H15" s="81"/>
      <c r="I15" s="81"/>
      <c r="J15" s="81"/>
      <c r="K15" s="82"/>
      <c r="L15" s="81"/>
      <c r="M15" s="80">
        <f t="shared" si="0"/>
        <v>0</v>
      </c>
      <c r="N15" s="80">
        <f t="shared" si="1"/>
        <v>0</v>
      </c>
      <c r="O15" s="80">
        <f t="shared" si="2"/>
        <v>0</v>
      </c>
    </row>
    <row r="16" spans="1:15" s="33" customFormat="1" ht="24.75" customHeight="1">
      <c r="A16" s="83" t="s">
        <v>55</v>
      </c>
      <c r="B16" s="84">
        <f aca="true" t="shared" si="3" ref="B16:L16">SUM(B10:B15)</f>
        <v>0</v>
      </c>
      <c r="C16" s="84">
        <f t="shared" si="3"/>
        <v>0</v>
      </c>
      <c r="D16" s="84">
        <f t="shared" si="3"/>
        <v>0</v>
      </c>
      <c r="E16" s="84">
        <f t="shared" si="3"/>
        <v>0</v>
      </c>
      <c r="F16" s="84">
        <f t="shared" si="3"/>
        <v>0</v>
      </c>
      <c r="G16" s="84">
        <f t="shared" si="3"/>
        <v>0</v>
      </c>
      <c r="H16" s="84">
        <f t="shared" si="3"/>
        <v>0</v>
      </c>
      <c r="I16" s="84">
        <f t="shared" si="3"/>
        <v>0</v>
      </c>
      <c r="J16" s="84">
        <f t="shared" si="3"/>
        <v>0</v>
      </c>
      <c r="K16" s="84">
        <f t="shared" si="3"/>
        <v>0</v>
      </c>
      <c r="L16" s="84">
        <f t="shared" si="3"/>
        <v>0</v>
      </c>
      <c r="M16" s="80">
        <f t="shared" si="0"/>
        <v>0</v>
      </c>
      <c r="N16" s="80">
        <f t="shared" si="1"/>
        <v>0</v>
      </c>
      <c r="O16" s="80">
        <f t="shared" si="2"/>
        <v>0</v>
      </c>
    </row>
    <row r="17" spans="1:15" ht="24.75" customHeight="1">
      <c r="A17" s="37" t="s">
        <v>252</v>
      </c>
      <c r="B17" s="35">
        <f aca="true" t="shared" si="4" ref="B17:L17">B9+B16</f>
        <v>21142</v>
      </c>
      <c r="C17" s="35">
        <f t="shared" si="4"/>
        <v>1575</v>
      </c>
      <c r="D17" s="35">
        <f t="shared" si="4"/>
        <v>400</v>
      </c>
      <c r="E17" s="35">
        <f t="shared" si="4"/>
        <v>74152</v>
      </c>
      <c r="F17" s="35">
        <f t="shared" si="4"/>
        <v>0</v>
      </c>
      <c r="G17" s="35">
        <f t="shared" si="4"/>
        <v>74152</v>
      </c>
      <c r="H17" s="35">
        <f t="shared" si="4"/>
        <v>657763</v>
      </c>
      <c r="I17" s="35">
        <f t="shared" si="4"/>
        <v>1974</v>
      </c>
      <c r="J17" s="35">
        <f t="shared" si="4"/>
        <v>659737</v>
      </c>
      <c r="K17" s="35">
        <f t="shared" si="4"/>
        <v>0</v>
      </c>
      <c r="L17" s="35">
        <f t="shared" si="4"/>
        <v>3506</v>
      </c>
      <c r="M17" s="35">
        <f>SUM(B17,C17,D17,E17,H17,K17,L17)</f>
        <v>758538</v>
      </c>
      <c r="N17" s="35">
        <f>I17+F17</f>
        <v>1974</v>
      </c>
      <c r="O17" s="35">
        <f t="shared" si="2"/>
        <v>760512</v>
      </c>
    </row>
  </sheetData>
  <mergeCells count="14">
    <mergeCell ref="K1:O1"/>
    <mergeCell ref="A2:O2"/>
    <mergeCell ref="A3:O3"/>
    <mergeCell ref="A4:O4"/>
    <mergeCell ref="M6:O6"/>
    <mergeCell ref="A5:O5"/>
    <mergeCell ref="A6:A7"/>
    <mergeCell ref="B6:B7"/>
    <mergeCell ref="C6:C7"/>
    <mergeCell ref="D6:D7"/>
    <mergeCell ref="K6:K7"/>
    <mergeCell ref="L6:L7"/>
    <mergeCell ref="H6:J6"/>
    <mergeCell ref="E6:G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E184"/>
  <sheetViews>
    <sheetView workbookViewId="0" topLeftCell="A43">
      <selection activeCell="A2" sqref="A2:D2"/>
    </sheetView>
  </sheetViews>
  <sheetFormatPr defaultColWidth="9.140625" defaultRowHeight="14.25" customHeight="1"/>
  <cols>
    <col min="1" max="1" width="60.421875" style="1" bestFit="1" customWidth="1"/>
    <col min="2" max="2" width="11.00390625" style="1" customWidth="1"/>
    <col min="3" max="3" width="11.8515625" style="55" customWidth="1"/>
    <col min="4" max="4" width="11.421875" style="55" customWidth="1"/>
    <col min="5" max="16384" width="9.140625" style="1" customWidth="1"/>
  </cols>
  <sheetData>
    <row r="1" spans="2:4" ht="14.25" customHeight="1">
      <c r="B1" s="221" t="s">
        <v>104</v>
      </c>
      <c r="C1" s="221"/>
      <c r="D1" s="221"/>
    </row>
    <row r="2" spans="2:4" ht="14.25" customHeight="1">
      <c r="B2" s="4"/>
      <c r="C2" s="4"/>
      <c r="D2" s="4"/>
    </row>
    <row r="3" spans="1:4" ht="14.25" customHeight="1">
      <c r="A3" s="220" t="s">
        <v>253</v>
      </c>
      <c r="B3" s="220"/>
      <c r="C3" s="220"/>
      <c r="D3" s="220"/>
    </row>
    <row r="4" spans="1:4" s="6" customFormat="1" ht="14.25" customHeight="1">
      <c r="A4" s="220" t="s">
        <v>247</v>
      </c>
      <c r="B4" s="220"/>
      <c r="C4" s="220"/>
      <c r="D4" s="220"/>
    </row>
    <row r="5" spans="1:4" s="6" customFormat="1" ht="14.25" customHeight="1">
      <c r="A5" s="220" t="s">
        <v>303</v>
      </c>
      <c r="B5" s="220"/>
      <c r="C5" s="220"/>
      <c r="D5" s="220"/>
    </row>
    <row r="6" spans="1:4" ht="14.25" customHeight="1">
      <c r="A6" s="220" t="s">
        <v>189</v>
      </c>
      <c r="B6" s="220"/>
      <c r="C6" s="220"/>
      <c r="D6" s="220"/>
    </row>
    <row r="7" spans="1:4" ht="14.25" customHeight="1">
      <c r="A7" s="3"/>
      <c r="B7" s="3"/>
      <c r="C7" s="3"/>
      <c r="D7" s="3"/>
    </row>
    <row r="8" spans="1:4" ht="30.75" customHeight="1">
      <c r="A8" s="185" t="s">
        <v>190</v>
      </c>
      <c r="B8" s="5" t="s">
        <v>361</v>
      </c>
      <c r="C8" s="94" t="s">
        <v>275</v>
      </c>
      <c r="D8" s="17" t="s">
        <v>519</v>
      </c>
    </row>
    <row r="9" spans="1:4" s="9" customFormat="1" ht="15" customHeight="1">
      <c r="A9" s="19"/>
      <c r="B9" s="12"/>
      <c r="C9" s="65"/>
      <c r="D9" s="65"/>
    </row>
    <row r="10" s="9" customFormat="1" ht="32.25" customHeight="1">
      <c r="A10" s="27" t="s">
        <v>37</v>
      </c>
    </row>
    <row r="11" spans="1:4" s="9" customFormat="1" ht="14.25" customHeight="1">
      <c r="A11" s="27"/>
      <c r="C11" s="61"/>
      <c r="D11" s="61"/>
    </row>
    <row r="12" spans="1:4" s="9" customFormat="1" ht="14.25" customHeight="1">
      <c r="A12" s="18" t="s">
        <v>234</v>
      </c>
      <c r="B12" s="61"/>
      <c r="C12" s="64"/>
      <c r="D12" s="61"/>
    </row>
    <row r="13" spans="1:4" s="9" customFormat="1" ht="14.25" customHeight="1">
      <c r="A13" s="29" t="s">
        <v>235</v>
      </c>
      <c r="B13" s="61"/>
      <c r="C13" s="64"/>
      <c r="D13" s="61"/>
    </row>
    <row r="14" spans="1:4" s="9" customFormat="1" ht="14.25" customHeight="1">
      <c r="A14" s="13" t="s">
        <v>236</v>
      </c>
      <c r="B14" s="21"/>
      <c r="C14" s="21"/>
      <c r="D14" s="21"/>
    </row>
    <row r="15" spans="1:4" s="9" customFormat="1" ht="14.25" customHeight="1">
      <c r="A15" s="1" t="s">
        <v>110</v>
      </c>
      <c r="B15" s="7">
        <v>500</v>
      </c>
      <c r="C15" s="7"/>
      <c r="D15" s="7">
        <v>500</v>
      </c>
    </row>
    <row r="16" spans="1:4" s="9" customFormat="1" ht="14.25" customHeight="1">
      <c r="A16" s="1" t="s">
        <v>116</v>
      </c>
      <c r="B16" s="7">
        <v>20642</v>
      </c>
      <c r="C16" s="7"/>
      <c r="D16" s="7">
        <v>20642</v>
      </c>
    </row>
    <row r="17" spans="1:4" s="9" customFormat="1" ht="14.25" customHeight="1">
      <c r="A17" s="1" t="s">
        <v>132</v>
      </c>
      <c r="B17" s="7"/>
      <c r="C17" s="7"/>
      <c r="D17" s="7"/>
    </row>
    <row r="18" spans="1:4" s="9" customFormat="1" ht="14.25" customHeight="1">
      <c r="A18" s="6" t="s">
        <v>124</v>
      </c>
      <c r="B18" s="8">
        <f>SUM(B14:B17)</f>
        <v>21142</v>
      </c>
      <c r="C18" s="8"/>
      <c r="D18" s="8">
        <f>SUM(D14:D17)</f>
        <v>21142</v>
      </c>
    </row>
    <row r="19" spans="2:4" s="9" customFormat="1" ht="15.75" customHeight="1">
      <c r="B19" s="28"/>
      <c r="C19" s="28"/>
      <c r="D19" s="28"/>
    </row>
    <row r="20" spans="1:4" s="9" customFormat="1" ht="14.25" customHeight="1">
      <c r="A20" s="15" t="s">
        <v>146</v>
      </c>
      <c r="B20" s="28"/>
      <c r="C20" s="28"/>
      <c r="D20" s="28"/>
    </row>
    <row r="21" spans="1:4" ht="14.25" customHeight="1">
      <c r="A21" s="1" t="s">
        <v>111</v>
      </c>
      <c r="B21" s="7">
        <v>1575</v>
      </c>
      <c r="C21" s="7"/>
      <c r="D21" s="7">
        <v>1575</v>
      </c>
    </row>
    <row r="22" spans="1:4" s="9" customFormat="1" ht="14.25" customHeight="1">
      <c r="A22" s="6" t="s">
        <v>112</v>
      </c>
      <c r="B22" s="8">
        <f>SUM(B21:B21)</f>
        <v>1575</v>
      </c>
      <c r="C22" s="8"/>
      <c r="D22" s="8">
        <f>SUM(D21:D21)</f>
        <v>1575</v>
      </c>
    </row>
    <row r="23" spans="2:4" s="9" customFormat="1" ht="14.25" customHeight="1">
      <c r="B23" s="28"/>
      <c r="C23" s="28"/>
      <c r="D23" s="28"/>
    </row>
    <row r="24" spans="1:4" ht="14.25" customHeight="1">
      <c r="A24" s="15" t="s">
        <v>113</v>
      </c>
      <c r="B24" s="21"/>
      <c r="C24" s="7"/>
      <c r="D24" s="21"/>
    </row>
    <row r="25" spans="1:4" ht="14.25" customHeight="1">
      <c r="A25" s="1" t="s">
        <v>114</v>
      </c>
      <c r="B25" s="7">
        <v>400</v>
      </c>
      <c r="C25" s="7"/>
      <c r="D25" s="7">
        <v>400</v>
      </c>
    </row>
    <row r="26" spans="1:4" ht="14.25" customHeight="1">
      <c r="A26" s="1" t="s">
        <v>133</v>
      </c>
      <c r="B26" s="7"/>
      <c r="C26" s="7"/>
      <c r="D26" s="7"/>
    </row>
    <row r="27" spans="1:4" ht="14.25" customHeight="1">
      <c r="A27" s="6" t="s">
        <v>115</v>
      </c>
      <c r="B27" s="8">
        <f>SUM(B25:B26)</f>
        <v>400</v>
      </c>
      <c r="C27" s="8"/>
      <c r="D27" s="8">
        <f>SUM(D25:D26)</f>
        <v>400</v>
      </c>
    </row>
    <row r="28" spans="2:4" ht="11.25" customHeight="1">
      <c r="B28" s="21"/>
      <c r="C28" s="21"/>
      <c r="D28" s="21"/>
    </row>
    <row r="29" spans="1:4" s="6" customFormat="1" ht="14.25" customHeight="1">
      <c r="A29" s="15" t="s">
        <v>134</v>
      </c>
      <c r="B29" s="8"/>
      <c r="C29" s="56"/>
      <c r="D29" s="8"/>
    </row>
    <row r="30" spans="1:5" s="6" customFormat="1" ht="14.25" customHeight="1">
      <c r="A30" s="1" t="s">
        <v>35</v>
      </c>
      <c r="B30" s="7">
        <v>471204</v>
      </c>
      <c r="C30" s="7"/>
      <c r="D30" s="7">
        <f>SUM(B30:C30)</f>
        <v>471204</v>
      </c>
      <c r="E30" s="8"/>
    </row>
    <row r="31" spans="1:4" ht="14.25" customHeight="1">
      <c r="A31" s="11" t="s">
        <v>31</v>
      </c>
      <c r="B31" s="7">
        <v>680</v>
      </c>
      <c r="C31" s="7"/>
      <c r="D31" s="7">
        <f aca="true" t="shared" si="0" ref="D31:D38">SUM(B31:C31)</f>
        <v>680</v>
      </c>
    </row>
    <row r="32" spans="1:4" ht="14.25" customHeight="1">
      <c r="A32" s="1" t="s">
        <v>33</v>
      </c>
      <c r="B32" s="7">
        <v>1826</v>
      </c>
      <c r="C32" s="7">
        <v>-1026</v>
      </c>
      <c r="D32" s="7">
        <f t="shared" si="0"/>
        <v>800</v>
      </c>
    </row>
    <row r="33" spans="1:4" ht="14.25" customHeight="1">
      <c r="A33" s="60" t="s">
        <v>251</v>
      </c>
      <c r="B33" s="21"/>
      <c r="C33" s="21"/>
      <c r="D33" s="7">
        <f t="shared" si="0"/>
        <v>0</v>
      </c>
    </row>
    <row r="34" spans="1:4" ht="14.25" customHeight="1">
      <c r="A34" s="67" t="s">
        <v>32</v>
      </c>
      <c r="B34" s="7">
        <v>5059</v>
      </c>
      <c r="C34" s="7"/>
      <c r="D34" s="7">
        <f t="shared" si="0"/>
        <v>5059</v>
      </c>
    </row>
    <row r="35" spans="1:4" ht="14.25" customHeight="1">
      <c r="A35" s="75" t="s">
        <v>172</v>
      </c>
      <c r="B35" s="7">
        <v>20000</v>
      </c>
      <c r="C35" s="7">
        <v>-20000</v>
      </c>
      <c r="D35" s="7">
        <f t="shared" si="0"/>
        <v>0</v>
      </c>
    </row>
    <row r="36" spans="1:4" ht="14.25" customHeight="1">
      <c r="A36" s="58" t="s">
        <v>155</v>
      </c>
      <c r="B36" s="7">
        <v>78994</v>
      </c>
      <c r="C36" s="7"/>
      <c r="D36" s="7">
        <f t="shared" si="0"/>
        <v>78994</v>
      </c>
    </row>
    <row r="37" spans="1:4" ht="14.25" customHeight="1">
      <c r="A37" s="58" t="s">
        <v>336</v>
      </c>
      <c r="B37" s="7">
        <v>80000</v>
      </c>
      <c r="C37" s="7"/>
      <c r="D37" s="7">
        <f t="shared" si="0"/>
        <v>80000</v>
      </c>
    </row>
    <row r="38" spans="1:4" ht="14.25" customHeight="1">
      <c r="A38" s="58" t="s">
        <v>522</v>
      </c>
      <c r="B38" s="7"/>
      <c r="C38" s="7">
        <v>23000</v>
      </c>
      <c r="D38" s="7">
        <f t="shared" si="0"/>
        <v>23000</v>
      </c>
    </row>
    <row r="39" spans="1:5" ht="14.25" customHeight="1">
      <c r="A39" s="6" t="s">
        <v>186</v>
      </c>
      <c r="B39" s="8">
        <f>SUM(B29:B38)</f>
        <v>657763</v>
      </c>
      <c r="C39" s="8">
        <f>SUM(C29:C38)</f>
        <v>1974</v>
      </c>
      <c r="D39" s="8">
        <f>SUM(D29:D38)</f>
        <v>659737</v>
      </c>
      <c r="E39" s="8"/>
    </row>
    <row r="40" spans="1:4" ht="15.75" customHeight="1">
      <c r="A40" s="6"/>
      <c r="B40" s="56"/>
      <c r="C40" s="56"/>
      <c r="D40" s="56"/>
    </row>
    <row r="41" spans="1:4" ht="14.25" customHeight="1">
      <c r="A41" s="15" t="s">
        <v>54</v>
      </c>
      <c r="B41" s="21"/>
      <c r="C41" s="21"/>
      <c r="D41" s="21"/>
    </row>
    <row r="42" spans="1:4" ht="14.25" customHeight="1">
      <c r="A42" s="1" t="s">
        <v>109</v>
      </c>
      <c r="B42" s="21"/>
      <c r="C42" s="21"/>
      <c r="D42" s="21"/>
    </row>
    <row r="43" spans="1:4" ht="14.25" customHeight="1">
      <c r="A43" s="6" t="s">
        <v>187</v>
      </c>
      <c r="B43" s="8">
        <f>SUM(B42:B42)</f>
        <v>0</v>
      </c>
      <c r="C43" s="8"/>
      <c r="D43" s="8">
        <f>SUM(D42:D42)</f>
        <v>0</v>
      </c>
    </row>
    <row r="44" spans="1:4" ht="12.75" customHeight="1">
      <c r="A44" s="6"/>
      <c r="B44" s="8"/>
      <c r="C44" s="8"/>
      <c r="D44" s="8"/>
    </row>
    <row r="45" spans="1:4" s="9" customFormat="1" ht="14.25" customHeight="1">
      <c r="A45" s="15" t="s">
        <v>117</v>
      </c>
      <c r="B45" s="28"/>
      <c r="C45" s="28"/>
      <c r="D45" s="28"/>
    </row>
    <row r="46" spans="1:4" s="9" customFormat="1" ht="14.25" customHeight="1">
      <c r="A46" s="1" t="s">
        <v>188</v>
      </c>
      <c r="B46" s="7">
        <v>3506</v>
      </c>
      <c r="C46" s="7"/>
      <c r="D46" s="7">
        <v>3506</v>
      </c>
    </row>
    <row r="47" spans="1:4" s="9" customFormat="1" ht="14.25" customHeight="1">
      <c r="A47" s="6" t="s">
        <v>118</v>
      </c>
      <c r="B47" s="8">
        <f>SUM(B46:B46)</f>
        <v>3506</v>
      </c>
      <c r="C47" s="8"/>
      <c r="D47" s="8">
        <f>SUM(D46:D46)</f>
        <v>3506</v>
      </c>
    </row>
    <row r="48" spans="1:4" s="9" customFormat="1" ht="10.5" customHeight="1">
      <c r="A48" s="6"/>
      <c r="B48" s="56"/>
      <c r="C48" s="56"/>
      <c r="D48" s="56"/>
    </row>
    <row r="49" spans="1:4" s="9" customFormat="1" ht="14.25" customHeight="1">
      <c r="A49" s="15" t="s">
        <v>28</v>
      </c>
      <c r="B49" s="56"/>
      <c r="C49" s="56"/>
      <c r="D49" s="56"/>
    </row>
    <row r="50" spans="1:4" s="9" customFormat="1" ht="14.25" customHeight="1">
      <c r="A50" s="1" t="s">
        <v>29</v>
      </c>
      <c r="B50" s="21"/>
      <c r="C50" s="7"/>
      <c r="D50" s="21"/>
    </row>
    <row r="51" spans="1:4" s="9" customFormat="1" ht="14.25" customHeight="1">
      <c r="A51" s="1" t="s">
        <v>30</v>
      </c>
      <c r="B51" s="21"/>
      <c r="C51" s="7"/>
      <c r="D51" s="21"/>
    </row>
    <row r="52" spans="1:4" s="9" customFormat="1" ht="14.25" customHeight="1">
      <c r="A52" s="1" t="s">
        <v>34</v>
      </c>
      <c r="B52" s="21"/>
      <c r="C52" s="7"/>
      <c r="D52" s="21"/>
    </row>
    <row r="53" spans="1:4" s="9" customFormat="1" ht="14.25" customHeight="1">
      <c r="A53" s="6" t="s">
        <v>170</v>
      </c>
      <c r="B53" s="8">
        <f>SUM(B50:B52)</f>
        <v>0</v>
      </c>
      <c r="C53" s="8"/>
      <c r="D53" s="8">
        <f>SUM(D50:D52)</f>
        <v>0</v>
      </c>
    </row>
    <row r="54" spans="1:4" s="9" customFormat="1" ht="14.25" customHeight="1">
      <c r="A54" s="6"/>
      <c r="B54" s="8"/>
      <c r="C54" s="8"/>
      <c r="D54" s="8"/>
    </row>
    <row r="55" spans="1:4" s="9" customFormat="1" ht="14.25" customHeight="1">
      <c r="A55" s="1" t="s">
        <v>337</v>
      </c>
      <c r="B55" s="7">
        <v>74152</v>
      </c>
      <c r="C55" s="7">
        <v>-74152</v>
      </c>
      <c r="D55" s="7">
        <f>B55+C55</f>
        <v>0</v>
      </c>
    </row>
    <row r="56" spans="1:4" s="9" customFormat="1" ht="14.25" customHeight="1">
      <c r="A56" s="6" t="s">
        <v>338</v>
      </c>
      <c r="B56" s="8">
        <f>SUM(B55)</f>
        <v>74152</v>
      </c>
      <c r="C56" s="8">
        <f>SUM(C55)</f>
        <v>-74152</v>
      </c>
      <c r="D56" s="8">
        <f>SUM(D55)</f>
        <v>0</v>
      </c>
    </row>
    <row r="57" spans="1:4" s="9" customFormat="1" ht="14.25" customHeight="1">
      <c r="A57" s="6"/>
      <c r="B57" s="8"/>
      <c r="C57" s="8"/>
      <c r="D57" s="8"/>
    </row>
    <row r="58" spans="1:4" s="9" customFormat="1" ht="14.25" customHeight="1">
      <c r="A58" s="15" t="s">
        <v>523</v>
      </c>
      <c r="B58" s="8"/>
      <c r="C58" s="8"/>
      <c r="D58" s="8"/>
    </row>
    <row r="59" spans="1:4" s="9" customFormat="1" ht="14.25" customHeight="1">
      <c r="A59" s="1" t="s">
        <v>337</v>
      </c>
      <c r="B59" s="7"/>
      <c r="C59" s="7">
        <v>74152</v>
      </c>
      <c r="D59" s="7">
        <f>B59+C59</f>
        <v>74152</v>
      </c>
    </row>
    <row r="60" spans="1:4" s="9" customFormat="1" ht="14.25" customHeight="1">
      <c r="A60" s="1"/>
      <c r="B60" s="7"/>
      <c r="C60" s="7"/>
      <c r="D60" s="7"/>
    </row>
    <row r="61" spans="1:4" s="9" customFormat="1" ht="14.25" customHeight="1">
      <c r="A61" s="6" t="s">
        <v>130</v>
      </c>
      <c r="B61" s="8">
        <v>864817</v>
      </c>
      <c r="C61" s="23"/>
      <c r="D61" s="8">
        <v>864817</v>
      </c>
    </row>
    <row r="62" spans="1:4" s="9" customFormat="1" ht="14.25" customHeight="1">
      <c r="A62" s="6" t="s">
        <v>119</v>
      </c>
      <c r="B62" s="8">
        <f>B18+B22+B27+B47+B39+B43+B53+B61+B56+B59</f>
        <v>1623355</v>
      </c>
      <c r="C62" s="8">
        <f>C18+C22+C27+C47+C39+C43+C53+C61+C56+C59</f>
        <v>1974</v>
      </c>
      <c r="D62" s="8">
        <f>D18+D22+D27+D47+D39+D43+D53+D61+D56+D59</f>
        <v>1625329</v>
      </c>
    </row>
    <row r="63" spans="1:4" s="9" customFormat="1" ht="14.25" customHeight="1">
      <c r="A63" s="6"/>
      <c r="B63" s="8"/>
      <c r="C63" s="8"/>
      <c r="D63" s="8"/>
    </row>
    <row r="64" spans="1:4" s="9" customFormat="1" ht="14.25" customHeight="1">
      <c r="A64" s="6"/>
      <c r="B64" s="56"/>
      <c r="C64" s="56"/>
      <c r="D64" s="56"/>
    </row>
    <row r="65" spans="1:4" s="9" customFormat="1" ht="14.25" customHeight="1">
      <c r="A65" s="14" t="s">
        <v>169</v>
      </c>
      <c r="B65" s="57"/>
      <c r="C65" s="57"/>
      <c r="D65" s="57"/>
    </row>
    <row r="66" spans="1:5" s="9" customFormat="1" ht="14.25" customHeight="1">
      <c r="A66" s="10" t="s">
        <v>144</v>
      </c>
      <c r="B66" s="59"/>
      <c r="C66" s="59"/>
      <c r="D66" s="59"/>
      <c r="E66" s="61"/>
    </row>
    <row r="67" spans="1:4" s="9" customFormat="1" ht="14.25" customHeight="1">
      <c r="A67" s="1" t="s">
        <v>152</v>
      </c>
      <c r="B67" s="22"/>
      <c r="C67" s="22"/>
      <c r="D67" s="22"/>
    </row>
    <row r="68" spans="1:4" s="9" customFormat="1" ht="14.25" customHeight="1">
      <c r="A68" s="6" t="s">
        <v>237</v>
      </c>
      <c r="B68" s="8">
        <f>SUM(B66:B67)</f>
        <v>0</v>
      </c>
      <c r="C68" s="8"/>
      <c r="D68" s="8">
        <f>SUM(D66:D67)</f>
        <v>0</v>
      </c>
    </row>
    <row r="69" spans="1:4" s="9" customFormat="1" ht="14.25" customHeight="1">
      <c r="A69" s="6"/>
      <c r="B69" s="8"/>
      <c r="C69" s="56"/>
      <c r="D69" s="8"/>
    </row>
    <row r="70" spans="1:4" ht="14.25" customHeight="1">
      <c r="A70" s="6" t="s">
        <v>238</v>
      </c>
      <c r="B70" s="23"/>
      <c r="C70" s="21"/>
      <c r="D70" s="23"/>
    </row>
    <row r="71" spans="1:4" ht="14.25" customHeight="1">
      <c r="A71" s="15" t="s">
        <v>54</v>
      </c>
      <c r="B71" s="23"/>
      <c r="C71" s="21"/>
      <c r="D71" s="23"/>
    </row>
    <row r="72" spans="1:4" ht="14.25" customHeight="1">
      <c r="A72" s="1" t="s">
        <v>46</v>
      </c>
      <c r="B72" s="23"/>
      <c r="C72" s="7"/>
      <c r="D72" s="23"/>
    </row>
    <row r="73" spans="1:4" ht="14.25" customHeight="1">
      <c r="A73" s="1" t="s">
        <v>145</v>
      </c>
      <c r="B73" s="22"/>
      <c r="C73" s="7"/>
      <c r="D73" s="22"/>
    </row>
    <row r="74" spans="1:4" ht="14.25" customHeight="1">
      <c r="A74" s="6" t="s">
        <v>187</v>
      </c>
      <c r="B74" s="8">
        <f>SUM(B72:B73)</f>
        <v>0</v>
      </c>
      <c r="C74" s="8"/>
      <c r="D74" s="8">
        <f>SUM(D72:D73)</f>
        <v>0</v>
      </c>
    </row>
    <row r="75" spans="1:4" ht="14.25" customHeight="1">
      <c r="A75" s="1" t="s">
        <v>152</v>
      </c>
      <c r="B75" s="7"/>
      <c r="C75" s="7"/>
      <c r="D75" s="7"/>
    </row>
    <row r="76" spans="1:4" ht="14.25" customHeight="1">
      <c r="A76" s="10" t="s">
        <v>120</v>
      </c>
      <c r="B76" s="22"/>
      <c r="C76" s="22"/>
      <c r="D76" s="22"/>
    </row>
    <row r="77" spans="1:4" ht="14.25" customHeight="1">
      <c r="A77" s="14" t="s">
        <v>125</v>
      </c>
      <c r="B77" s="23">
        <f>SUM(B74:B76)</f>
        <v>0</v>
      </c>
      <c r="C77" s="23"/>
      <c r="D77" s="23">
        <f>SUM(D74:D76)</f>
        <v>0</v>
      </c>
    </row>
    <row r="78" spans="2:4" ht="14.25" customHeight="1">
      <c r="B78" s="57"/>
      <c r="C78" s="8"/>
      <c r="D78" s="57"/>
    </row>
    <row r="79" spans="1:4" ht="14.25" customHeight="1">
      <c r="A79" s="14" t="s">
        <v>232</v>
      </c>
      <c r="B79" s="57"/>
      <c r="C79" s="57"/>
      <c r="D79" s="57"/>
    </row>
    <row r="80" spans="1:4" ht="14.25" customHeight="1">
      <c r="A80" s="1" t="s">
        <v>152</v>
      </c>
      <c r="B80" s="57"/>
      <c r="C80" s="23"/>
      <c r="D80" s="57"/>
    </row>
    <row r="81" spans="2:4" ht="14.25" customHeight="1">
      <c r="B81" s="57"/>
      <c r="C81" s="57"/>
      <c r="D81" s="57"/>
    </row>
    <row r="82" spans="1:4" s="6" customFormat="1" ht="14.25" customHeight="1">
      <c r="A82" s="6" t="s">
        <v>214</v>
      </c>
      <c r="B82" s="57"/>
      <c r="C82" s="57"/>
      <c r="D82" s="57"/>
    </row>
    <row r="83" spans="1:4" ht="14.25" customHeight="1">
      <c r="A83" s="1" t="s">
        <v>152</v>
      </c>
      <c r="B83" s="57"/>
      <c r="C83" s="22"/>
      <c r="D83" s="57"/>
    </row>
    <row r="84" spans="1:4" ht="14.25" customHeight="1">
      <c r="A84" s="10" t="s">
        <v>120</v>
      </c>
      <c r="B84" s="57"/>
      <c r="C84" s="22"/>
      <c r="D84" s="57"/>
    </row>
    <row r="85" spans="1:4" ht="14.25" customHeight="1">
      <c r="A85" s="6" t="s">
        <v>215</v>
      </c>
      <c r="B85" s="23">
        <f>SUM(B83:B84)</f>
        <v>0</v>
      </c>
      <c r="C85" s="23"/>
      <c r="D85" s="23">
        <f>SUM(D83:D84)</f>
        <v>0</v>
      </c>
    </row>
    <row r="86" spans="2:4" ht="14.25" customHeight="1">
      <c r="B86" s="57"/>
      <c r="C86" s="57"/>
      <c r="D86" s="57"/>
    </row>
    <row r="87" spans="1:4" ht="14.25" customHeight="1">
      <c r="A87" s="6" t="s">
        <v>211</v>
      </c>
      <c r="B87" s="21"/>
      <c r="C87" s="56"/>
      <c r="D87" s="21"/>
    </row>
    <row r="88" spans="1:4" ht="14.25" customHeight="1">
      <c r="A88" s="15" t="s">
        <v>54</v>
      </c>
      <c r="B88" s="21"/>
      <c r="C88" s="56"/>
      <c r="D88" s="21"/>
    </row>
    <row r="89" spans="1:4" ht="14.25" customHeight="1">
      <c r="A89" s="1" t="s">
        <v>143</v>
      </c>
      <c r="B89" s="21"/>
      <c r="C89" s="21"/>
      <c r="D89" s="21"/>
    </row>
    <row r="90" spans="1:4" ht="14.25" customHeight="1">
      <c r="A90" s="1" t="s">
        <v>121</v>
      </c>
      <c r="B90" s="7"/>
      <c r="C90" s="21"/>
      <c r="D90" s="7"/>
    </row>
    <row r="91" spans="1:4" ht="14.25" customHeight="1">
      <c r="A91" s="6" t="s">
        <v>187</v>
      </c>
      <c r="B91" s="7"/>
      <c r="C91" s="21"/>
      <c r="D91" s="7"/>
    </row>
    <row r="92" spans="1:4" ht="14.25" customHeight="1">
      <c r="A92" s="1" t="s">
        <v>152</v>
      </c>
      <c r="B92" s="7"/>
      <c r="C92" s="7"/>
      <c r="D92" s="7"/>
    </row>
    <row r="93" spans="1:4" ht="14.25" customHeight="1">
      <c r="A93" s="10" t="s">
        <v>120</v>
      </c>
      <c r="B93" s="7"/>
      <c r="C93" s="22"/>
      <c r="D93" s="7"/>
    </row>
    <row r="94" spans="1:4" ht="14.25" customHeight="1">
      <c r="A94" s="6" t="s">
        <v>126</v>
      </c>
      <c r="B94" s="8">
        <f>SUM(B91:B93)</f>
        <v>0</v>
      </c>
      <c r="C94" s="8"/>
      <c r="D94" s="8">
        <f>SUM(D91:D93)</f>
        <v>0</v>
      </c>
    </row>
    <row r="95" spans="1:4" ht="14.25" customHeight="1">
      <c r="A95" s="6"/>
      <c r="B95" s="8"/>
      <c r="C95" s="56"/>
      <c r="D95" s="8"/>
    </row>
    <row r="96" spans="1:4" ht="14.25" customHeight="1">
      <c r="A96" s="6" t="s">
        <v>122</v>
      </c>
      <c r="B96" s="8"/>
      <c r="C96" s="56"/>
      <c r="D96" s="8"/>
    </row>
    <row r="97" spans="1:4" ht="14.25" customHeight="1">
      <c r="A97" s="6" t="s">
        <v>187</v>
      </c>
      <c r="B97" s="8"/>
      <c r="C97" s="56"/>
      <c r="D97" s="8"/>
    </row>
    <row r="98" spans="1:4" ht="14.25" customHeight="1">
      <c r="A98" s="1" t="s">
        <v>244</v>
      </c>
      <c r="B98" s="7"/>
      <c r="C98" s="21"/>
      <c r="D98" s="7"/>
    </row>
    <row r="99" spans="1:4" ht="14.25" customHeight="1">
      <c r="A99" s="1" t="s">
        <v>152</v>
      </c>
      <c r="B99" s="7"/>
      <c r="C99" s="7"/>
      <c r="D99" s="7"/>
    </row>
    <row r="100" spans="1:4" ht="14.25" customHeight="1">
      <c r="A100" s="6" t="s">
        <v>123</v>
      </c>
      <c r="B100" s="8">
        <f>SUM(B98:B99)</f>
        <v>0</v>
      </c>
      <c r="C100" s="8"/>
      <c r="D100" s="8">
        <f>SUM(D98:D99)</f>
        <v>0</v>
      </c>
    </row>
    <row r="101" spans="1:4" ht="14.25" customHeight="1">
      <c r="A101" s="6"/>
      <c r="B101" s="8"/>
      <c r="C101" s="8"/>
      <c r="D101" s="8"/>
    </row>
    <row r="102" spans="1:4" ht="14.25" customHeight="1">
      <c r="A102" s="6" t="s">
        <v>300</v>
      </c>
      <c r="B102" s="8">
        <f>B100+B94+B80+B77+B68+B85</f>
        <v>0</v>
      </c>
      <c r="C102" s="8"/>
      <c r="D102" s="8">
        <f>D100+D94+D80+D77+D68+D85</f>
        <v>0</v>
      </c>
    </row>
    <row r="103" spans="1:4" ht="14.25" customHeight="1">
      <c r="A103" s="6" t="s">
        <v>239</v>
      </c>
      <c r="B103" s="8">
        <f>B62+B102</f>
        <v>1623355</v>
      </c>
      <c r="C103" s="8">
        <f>SUM(C62+C102)</f>
        <v>1974</v>
      </c>
      <c r="D103" s="8">
        <f>D62+D102</f>
        <v>1625329</v>
      </c>
    </row>
    <row r="104" spans="1:4" s="6" customFormat="1" ht="14.25" customHeight="1">
      <c r="A104" s="6" t="s">
        <v>240</v>
      </c>
      <c r="B104" s="8">
        <f>B99+B80+B67+B75+B83+B92</f>
        <v>0</v>
      </c>
      <c r="C104" s="8"/>
      <c r="D104" s="8">
        <f>D99+D80+D67+D75+D83+D92</f>
        <v>0</v>
      </c>
    </row>
    <row r="105" spans="2:4" s="6" customFormat="1" ht="14.25" customHeight="1">
      <c r="B105" s="8"/>
      <c r="C105" s="8"/>
      <c r="D105" s="8"/>
    </row>
    <row r="106" spans="1:4" ht="14.25" customHeight="1">
      <c r="A106" s="14" t="s">
        <v>36</v>
      </c>
      <c r="B106" s="23">
        <f>B103-B104</f>
        <v>1623355</v>
      </c>
      <c r="C106" s="23">
        <f>C103-C104</f>
        <v>1974</v>
      </c>
      <c r="D106" s="23">
        <f>D103-D104</f>
        <v>1625329</v>
      </c>
    </row>
    <row r="107" spans="2:4" ht="14.25" customHeight="1">
      <c r="B107" s="7"/>
      <c r="C107" s="7"/>
      <c r="D107" s="7"/>
    </row>
    <row r="108" spans="1:4" ht="14.25" customHeight="1">
      <c r="A108" s="14" t="s">
        <v>276</v>
      </c>
      <c r="B108" s="23">
        <f>B76+B93+B61+B93+B84</f>
        <v>864817</v>
      </c>
      <c r="C108" s="23">
        <f>C76+C93+C61+C93+C84</f>
        <v>0</v>
      </c>
      <c r="D108" s="23">
        <f>D76+D93+D61+D93+D84</f>
        <v>864817</v>
      </c>
    </row>
    <row r="109" spans="2:4" ht="14.25" customHeight="1">
      <c r="B109" s="7"/>
      <c r="C109" s="7"/>
      <c r="D109" s="7"/>
    </row>
    <row r="110" spans="1:4" ht="31.5">
      <c r="A110" s="42" t="s">
        <v>245</v>
      </c>
      <c r="B110" s="8">
        <f>B106-B108</f>
        <v>758538</v>
      </c>
      <c r="C110" s="8">
        <f>C106-C108</f>
        <v>1974</v>
      </c>
      <c r="D110" s="8">
        <f>D106-D108</f>
        <v>760512</v>
      </c>
    </row>
    <row r="111" spans="2:4" ht="14.25" customHeight="1">
      <c r="B111" s="21"/>
      <c r="C111" s="21"/>
      <c r="D111" s="21"/>
    </row>
    <row r="112" spans="2:4" ht="14.25" customHeight="1">
      <c r="B112" s="21"/>
      <c r="C112" s="21"/>
      <c r="D112" s="21"/>
    </row>
    <row r="113" spans="2:3" ht="14.25" customHeight="1">
      <c r="B113" s="55"/>
      <c r="C113" s="21"/>
    </row>
    <row r="114" spans="2:3" ht="14.25" customHeight="1">
      <c r="B114" s="55"/>
      <c r="C114" s="21"/>
    </row>
    <row r="115" spans="2:3" ht="14.25" customHeight="1">
      <c r="B115" s="55"/>
      <c r="C115" s="21"/>
    </row>
    <row r="116" spans="2:3" ht="14.25" customHeight="1">
      <c r="B116" s="55"/>
      <c r="C116" s="21"/>
    </row>
    <row r="117" spans="2:3" ht="14.25" customHeight="1">
      <c r="B117" s="55"/>
      <c r="C117" s="21"/>
    </row>
    <row r="118" spans="2:3" ht="14.25" customHeight="1">
      <c r="B118" s="55"/>
      <c r="C118" s="21"/>
    </row>
    <row r="119" spans="2:3" ht="14.25" customHeight="1">
      <c r="B119" s="55"/>
      <c r="C119" s="21"/>
    </row>
    <row r="120" spans="2:3" ht="14.25" customHeight="1">
      <c r="B120" s="55"/>
      <c r="C120" s="21"/>
    </row>
    <row r="121" spans="2:3" ht="14.25" customHeight="1">
      <c r="B121" s="55"/>
      <c r="C121" s="21"/>
    </row>
    <row r="122" spans="2:3" ht="14.25" customHeight="1">
      <c r="B122" s="55"/>
      <c r="C122" s="21"/>
    </row>
    <row r="123" spans="2:3" ht="14.25" customHeight="1">
      <c r="B123" s="55"/>
      <c r="C123" s="21"/>
    </row>
    <row r="124" spans="2:3" ht="14.25" customHeight="1">
      <c r="B124" s="55"/>
      <c r="C124" s="21"/>
    </row>
    <row r="125" spans="2:3" ht="14.25" customHeight="1">
      <c r="B125" s="55"/>
      <c r="C125" s="21"/>
    </row>
    <row r="126" spans="2:3" ht="14.25" customHeight="1">
      <c r="B126" s="55"/>
      <c r="C126" s="21"/>
    </row>
    <row r="127" spans="2:3" ht="14.25" customHeight="1">
      <c r="B127" s="55"/>
      <c r="C127" s="21"/>
    </row>
    <row r="128" spans="2:3" ht="14.25" customHeight="1">
      <c r="B128" s="7"/>
      <c r="C128" s="21"/>
    </row>
    <row r="129" spans="2:3" ht="14.25" customHeight="1">
      <c r="B129" s="7"/>
      <c r="C129" s="21"/>
    </row>
    <row r="130" spans="2:3" ht="14.25" customHeight="1">
      <c r="B130" s="7"/>
      <c r="C130" s="21"/>
    </row>
    <row r="131" spans="2:3" ht="14.25" customHeight="1">
      <c r="B131" s="7"/>
      <c r="C131" s="21"/>
    </row>
    <row r="132" spans="2:3" ht="14.25" customHeight="1">
      <c r="B132" s="7"/>
      <c r="C132" s="21"/>
    </row>
    <row r="133" spans="2:3" ht="14.25" customHeight="1">
      <c r="B133" s="7"/>
      <c r="C133" s="21"/>
    </row>
    <row r="134" spans="2:3" ht="14.25" customHeight="1">
      <c r="B134" s="7"/>
      <c r="C134" s="21"/>
    </row>
    <row r="135" spans="2:3" ht="14.25" customHeight="1">
      <c r="B135" s="7"/>
      <c r="C135" s="21"/>
    </row>
    <row r="136" spans="2:3" ht="14.25" customHeight="1">
      <c r="B136" s="7"/>
      <c r="C136" s="21"/>
    </row>
    <row r="137" spans="2:3" ht="14.25" customHeight="1">
      <c r="B137" s="7"/>
      <c r="C137" s="21"/>
    </row>
    <row r="138" spans="2:3" ht="14.25" customHeight="1">
      <c r="B138" s="7"/>
      <c r="C138" s="21"/>
    </row>
    <row r="139" spans="2:3" ht="14.25" customHeight="1">
      <c r="B139" s="7"/>
      <c r="C139" s="21"/>
    </row>
    <row r="140" spans="2:3" ht="14.25" customHeight="1">
      <c r="B140" s="7"/>
      <c r="C140" s="21"/>
    </row>
    <row r="141" spans="2:3" ht="14.25" customHeight="1">
      <c r="B141" s="7"/>
      <c r="C141" s="21"/>
    </row>
    <row r="142" spans="2:3" ht="14.25" customHeight="1">
      <c r="B142" s="7"/>
      <c r="C142" s="21"/>
    </row>
    <row r="143" spans="2:3" ht="14.25" customHeight="1">
      <c r="B143" s="7"/>
      <c r="C143" s="21"/>
    </row>
    <row r="144" spans="2:3" ht="14.25" customHeight="1">
      <c r="B144" s="7"/>
      <c r="C144" s="21"/>
    </row>
    <row r="145" spans="2:3" ht="14.25" customHeight="1">
      <c r="B145" s="7"/>
      <c r="C145" s="21"/>
    </row>
    <row r="146" spans="2:3" ht="14.25" customHeight="1">
      <c r="B146" s="7"/>
      <c r="C146" s="21"/>
    </row>
    <row r="147" spans="2:3" ht="14.25" customHeight="1">
      <c r="B147" s="7"/>
      <c r="C147" s="21"/>
    </row>
    <row r="148" spans="2:3" ht="14.25" customHeight="1">
      <c r="B148" s="7"/>
      <c r="C148" s="21"/>
    </row>
    <row r="149" spans="2:3" ht="14.25" customHeight="1">
      <c r="B149" s="7"/>
      <c r="C149" s="21"/>
    </row>
    <row r="150" spans="2:3" ht="14.25" customHeight="1">
      <c r="B150" s="7"/>
      <c r="C150" s="21"/>
    </row>
    <row r="151" spans="2:3" ht="14.25" customHeight="1">
      <c r="B151" s="7"/>
      <c r="C151" s="21"/>
    </row>
    <row r="152" spans="2:3" ht="14.25" customHeight="1">
      <c r="B152" s="7"/>
      <c r="C152" s="21"/>
    </row>
    <row r="153" spans="2:3" ht="14.25" customHeight="1">
      <c r="B153" s="7"/>
      <c r="C153" s="21"/>
    </row>
    <row r="154" spans="2:3" ht="14.25" customHeight="1">
      <c r="B154" s="7"/>
      <c r="C154" s="21"/>
    </row>
    <row r="155" spans="2:3" ht="14.25" customHeight="1">
      <c r="B155" s="7"/>
      <c r="C155" s="21"/>
    </row>
    <row r="156" spans="2:3" ht="14.25" customHeight="1">
      <c r="B156" s="7"/>
      <c r="C156" s="21"/>
    </row>
    <row r="157" spans="2:3" ht="14.25" customHeight="1">
      <c r="B157" s="7"/>
      <c r="C157" s="21"/>
    </row>
    <row r="158" spans="2:3" ht="14.25" customHeight="1">
      <c r="B158" s="7"/>
      <c r="C158" s="21"/>
    </row>
    <row r="159" spans="2:3" ht="14.25" customHeight="1">
      <c r="B159" s="7"/>
      <c r="C159" s="21"/>
    </row>
    <row r="160" spans="2:3" ht="14.25" customHeight="1">
      <c r="B160" s="7"/>
      <c r="C160" s="21"/>
    </row>
    <row r="161" spans="2:3" ht="14.25" customHeight="1">
      <c r="B161" s="7"/>
      <c r="C161" s="21"/>
    </row>
    <row r="162" spans="2:3" ht="14.25" customHeight="1">
      <c r="B162" s="7"/>
      <c r="C162" s="21"/>
    </row>
    <row r="163" spans="2:3" ht="14.25" customHeight="1">
      <c r="B163" s="7"/>
      <c r="C163" s="21"/>
    </row>
    <row r="164" spans="2:3" ht="14.25" customHeight="1">
      <c r="B164" s="7"/>
      <c r="C164" s="21"/>
    </row>
    <row r="165" spans="2:3" ht="14.25" customHeight="1">
      <c r="B165" s="7"/>
      <c r="C165" s="21"/>
    </row>
    <row r="166" spans="2:3" ht="14.25" customHeight="1">
      <c r="B166" s="7"/>
      <c r="C166" s="21"/>
    </row>
    <row r="167" spans="2:3" ht="14.25" customHeight="1">
      <c r="B167" s="7"/>
      <c r="C167" s="21"/>
    </row>
    <row r="168" spans="2:3" ht="14.25" customHeight="1">
      <c r="B168" s="7"/>
      <c r="C168" s="21"/>
    </row>
    <row r="169" spans="2:3" ht="14.25" customHeight="1">
      <c r="B169" s="7"/>
      <c r="C169" s="21"/>
    </row>
    <row r="170" spans="2:3" ht="14.25" customHeight="1">
      <c r="B170" s="7"/>
      <c r="C170" s="21"/>
    </row>
    <row r="171" spans="2:3" ht="14.25" customHeight="1">
      <c r="B171" s="7"/>
      <c r="C171" s="21"/>
    </row>
    <row r="172" spans="2:3" ht="14.25" customHeight="1">
      <c r="B172" s="7"/>
      <c r="C172" s="21"/>
    </row>
    <row r="173" spans="2:3" ht="14.25" customHeight="1">
      <c r="B173" s="7"/>
      <c r="C173" s="21"/>
    </row>
    <row r="174" spans="2:3" ht="14.25" customHeight="1">
      <c r="B174" s="7"/>
      <c r="C174" s="21"/>
    </row>
    <row r="175" spans="2:3" ht="14.25" customHeight="1">
      <c r="B175" s="7"/>
      <c r="C175" s="21"/>
    </row>
    <row r="176" spans="2:3" ht="14.25" customHeight="1">
      <c r="B176" s="7"/>
      <c r="C176" s="21"/>
    </row>
    <row r="177" spans="2:3" ht="14.25" customHeight="1">
      <c r="B177" s="7"/>
      <c r="C177" s="21"/>
    </row>
    <row r="178" spans="2:3" ht="14.25" customHeight="1">
      <c r="B178" s="7"/>
      <c r="C178" s="21"/>
    </row>
    <row r="179" spans="2:3" ht="14.25" customHeight="1">
      <c r="B179" s="7"/>
      <c r="C179" s="21"/>
    </row>
    <row r="180" spans="2:3" ht="14.25" customHeight="1">
      <c r="B180" s="7"/>
      <c r="C180" s="21"/>
    </row>
    <row r="181" spans="2:3" ht="14.25" customHeight="1">
      <c r="B181" s="7"/>
      <c r="C181" s="21"/>
    </row>
    <row r="182" spans="2:3" ht="14.25" customHeight="1">
      <c r="B182" s="7"/>
      <c r="C182" s="21"/>
    </row>
    <row r="183" spans="2:3" ht="14.25" customHeight="1">
      <c r="B183" s="7"/>
      <c r="C183" s="21"/>
    </row>
    <row r="184" spans="2:3" ht="14.25" customHeight="1">
      <c r="B184" s="7"/>
      <c r="C184" s="21"/>
    </row>
  </sheetData>
  <mergeCells count="5">
    <mergeCell ref="A5:D5"/>
    <mergeCell ref="A6:D6"/>
    <mergeCell ref="B1:D1"/>
    <mergeCell ref="A3:D3"/>
    <mergeCell ref="A4:D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7"/>
  <sheetViews>
    <sheetView workbookViewId="0" topLeftCell="B4">
      <selection activeCell="L26" sqref="L26"/>
    </sheetView>
  </sheetViews>
  <sheetFormatPr defaultColWidth="9.140625" defaultRowHeight="12.75"/>
  <cols>
    <col min="1" max="1" width="36.8515625" style="1" customWidth="1"/>
    <col min="2" max="2" width="8.28125" style="1" customWidth="1"/>
    <col min="3" max="3" width="7.421875" style="1" bestFit="1" customWidth="1"/>
    <col min="4" max="4" width="7.421875" style="1" customWidth="1"/>
    <col min="5" max="5" width="8.140625" style="1" customWidth="1"/>
    <col min="6" max="7" width="7.421875" style="1" customWidth="1"/>
    <col min="8" max="8" width="8.140625" style="1" customWidth="1"/>
    <col min="9" max="9" width="7.00390625" style="1" customWidth="1"/>
    <col min="10" max="10" width="9.28125" style="1" customWidth="1"/>
    <col min="11" max="11" width="8.140625" style="1" customWidth="1"/>
    <col min="12" max="12" width="7.140625" style="1" customWidth="1"/>
    <col min="13" max="13" width="9.28125" style="1" customWidth="1"/>
    <col min="14" max="14" width="10.57421875" style="1" customWidth="1"/>
    <col min="15" max="15" width="7.421875" style="1" bestFit="1" customWidth="1"/>
    <col min="16" max="16" width="9.28125" style="1" customWidth="1"/>
    <col min="17" max="18" width="11.7109375" style="1" customWidth="1"/>
    <col min="19" max="19" width="12.8515625" style="1" customWidth="1"/>
    <col min="20" max="20" width="12.7109375" style="1" customWidth="1"/>
    <col min="21" max="16384" width="9.140625" style="1" customWidth="1"/>
  </cols>
  <sheetData>
    <row r="1" spans="1:1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 t="s">
        <v>363</v>
      </c>
      <c r="Q1" s="4"/>
      <c r="R1" s="4"/>
      <c r="S1" s="4"/>
    </row>
    <row r="2" spans="1:19" ht="15.75">
      <c r="A2" s="220" t="s">
        <v>253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102"/>
      <c r="R2" s="102"/>
      <c r="S2" s="102"/>
    </row>
    <row r="3" spans="1:19" s="6" customFormat="1" ht="15.75">
      <c r="A3" s="220" t="s">
        <v>247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102"/>
      <c r="R3" s="102"/>
      <c r="S3" s="102"/>
    </row>
    <row r="4" spans="1:20" ht="15.75">
      <c r="A4" s="220" t="s">
        <v>364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102"/>
      <c r="R4" s="102"/>
      <c r="S4" s="102"/>
      <c r="T4" s="3"/>
    </row>
    <row r="5" spans="1:20" ht="15.75">
      <c r="A5" s="220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102"/>
      <c r="R5" s="102"/>
      <c r="S5" s="102"/>
      <c r="T5" s="3"/>
    </row>
    <row r="6" spans="1:19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03"/>
    </row>
    <row r="8" spans="1:16" s="11" customFormat="1" ht="53.25" customHeight="1">
      <c r="A8" s="205" t="s">
        <v>190</v>
      </c>
      <c r="B8" s="213" t="s">
        <v>365</v>
      </c>
      <c r="C8" s="214"/>
      <c r="D8" s="215"/>
      <c r="E8" s="222" t="s">
        <v>366</v>
      </c>
      <c r="F8" s="211"/>
      <c r="G8" s="212"/>
      <c r="H8" s="213" t="s">
        <v>367</v>
      </c>
      <c r="I8" s="214"/>
      <c r="J8" s="215"/>
      <c r="K8" s="213" t="s">
        <v>368</v>
      </c>
      <c r="L8" s="214"/>
      <c r="M8" s="215"/>
      <c r="N8" s="213" t="s">
        <v>369</v>
      </c>
      <c r="O8" s="214"/>
      <c r="P8" s="215"/>
    </row>
    <row r="9" spans="1:16" s="11" customFormat="1" ht="42.75" customHeight="1">
      <c r="A9" s="205"/>
      <c r="B9" s="17" t="s">
        <v>361</v>
      </c>
      <c r="C9" s="94" t="s">
        <v>275</v>
      </c>
      <c r="D9" s="17" t="s">
        <v>519</v>
      </c>
      <c r="E9" s="17" t="s">
        <v>361</v>
      </c>
      <c r="F9" s="94" t="s">
        <v>275</v>
      </c>
      <c r="G9" s="17" t="s">
        <v>519</v>
      </c>
      <c r="H9" s="17" t="s">
        <v>361</v>
      </c>
      <c r="I9" s="94" t="s">
        <v>275</v>
      </c>
      <c r="J9" s="17" t="s">
        <v>519</v>
      </c>
      <c r="K9" s="17" t="s">
        <v>361</v>
      </c>
      <c r="L9" s="94" t="s">
        <v>275</v>
      </c>
      <c r="M9" s="17" t="s">
        <v>519</v>
      </c>
      <c r="N9" s="17" t="s">
        <v>361</v>
      </c>
      <c r="O9" s="94" t="s">
        <v>275</v>
      </c>
      <c r="P9" s="17" t="s">
        <v>519</v>
      </c>
    </row>
    <row r="10" spans="1:16" s="106" customFormat="1" ht="21.75" customHeight="1">
      <c r="A10" s="104" t="s">
        <v>370</v>
      </c>
      <c r="B10" s="105">
        <v>75337</v>
      </c>
      <c r="C10" s="105">
        <v>335168</v>
      </c>
      <c r="D10" s="105">
        <f aca="true" t="shared" si="0" ref="D10:D16">B10+C10</f>
        <v>410505</v>
      </c>
      <c r="E10" s="105">
        <v>864258</v>
      </c>
      <c r="F10" s="105">
        <v>-4041</v>
      </c>
      <c r="G10" s="105">
        <f>SUM(E10:F10)</f>
        <v>860217</v>
      </c>
      <c r="H10" s="105">
        <v>733581</v>
      </c>
      <c r="I10" s="105">
        <v>28463</v>
      </c>
      <c r="J10" s="105">
        <f>SUM(H10+I10)</f>
        <v>762044</v>
      </c>
      <c r="K10" s="54"/>
      <c r="L10" s="105"/>
      <c r="M10" s="105">
        <f aca="true" t="shared" si="1" ref="M10:M17">SUM(K10:L10)</f>
        <v>0</v>
      </c>
      <c r="N10" s="105">
        <f>SUM(B10+E10+H10+K10)</f>
        <v>1673176</v>
      </c>
      <c r="O10" s="105">
        <f>C10+I10+L10+F10</f>
        <v>359590</v>
      </c>
      <c r="P10" s="105">
        <f>SUM(N10+O10)</f>
        <v>2032766</v>
      </c>
    </row>
    <row r="11" spans="1:16" ht="21.75" customHeight="1">
      <c r="A11" s="11" t="s">
        <v>1</v>
      </c>
      <c r="B11" s="54">
        <v>114463</v>
      </c>
      <c r="C11" s="54">
        <v>8500</v>
      </c>
      <c r="D11" s="105">
        <f t="shared" si="0"/>
        <v>122963</v>
      </c>
      <c r="E11" s="54">
        <v>0</v>
      </c>
      <c r="F11" s="54"/>
      <c r="G11" s="105">
        <f aca="true" t="shared" si="2" ref="G11:G18">SUM(E11:F11)</f>
        <v>0</v>
      </c>
      <c r="H11" s="54">
        <v>7589</v>
      </c>
      <c r="I11" s="54"/>
      <c r="J11" s="105">
        <f aca="true" t="shared" si="3" ref="J11:J17">SUM(H11:I11)</f>
        <v>7589</v>
      </c>
      <c r="K11" s="54">
        <v>223311</v>
      </c>
      <c r="L11" s="54">
        <v>2000</v>
      </c>
      <c r="M11" s="105">
        <f t="shared" si="1"/>
        <v>225311</v>
      </c>
      <c r="N11" s="105">
        <f aca="true" t="shared" si="4" ref="N11:N18">SUM(B11+E11+H11+K11)</f>
        <v>345363</v>
      </c>
      <c r="O11" s="105">
        <f aca="true" t="shared" si="5" ref="O11:O18">C11+I11+L11+F11</f>
        <v>10500</v>
      </c>
      <c r="P11" s="105">
        <f aca="true" t="shared" si="6" ref="P11:P18">SUM(N11+O11)</f>
        <v>355863</v>
      </c>
    </row>
    <row r="12" spans="1:16" ht="21.75" customHeight="1">
      <c r="A12" s="11" t="s">
        <v>2</v>
      </c>
      <c r="B12" s="54">
        <v>2100</v>
      </c>
      <c r="C12" s="54"/>
      <c r="D12" s="105">
        <f t="shared" si="0"/>
        <v>2100</v>
      </c>
      <c r="E12" s="54">
        <v>0</v>
      </c>
      <c r="F12" s="54"/>
      <c r="G12" s="105">
        <f t="shared" si="2"/>
        <v>0</v>
      </c>
      <c r="H12" s="54">
        <v>0</v>
      </c>
      <c r="I12" s="54">
        <v>300</v>
      </c>
      <c r="J12" s="105">
        <f t="shared" si="3"/>
        <v>300</v>
      </c>
      <c r="K12" s="54">
        <v>139102</v>
      </c>
      <c r="L12" s="54">
        <v>5274</v>
      </c>
      <c r="M12" s="105">
        <f t="shared" si="1"/>
        <v>144376</v>
      </c>
      <c r="N12" s="105">
        <f t="shared" si="4"/>
        <v>141202</v>
      </c>
      <c r="O12" s="105">
        <f t="shared" si="5"/>
        <v>5574</v>
      </c>
      <c r="P12" s="105">
        <f t="shared" si="6"/>
        <v>146776</v>
      </c>
    </row>
    <row r="13" spans="1:16" ht="21.75" customHeight="1">
      <c r="A13" s="11" t="s">
        <v>371</v>
      </c>
      <c r="B13" s="54">
        <v>1600</v>
      </c>
      <c r="C13" s="54"/>
      <c r="D13" s="105">
        <f t="shared" si="0"/>
        <v>1600</v>
      </c>
      <c r="E13" s="54">
        <v>0</v>
      </c>
      <c r="F13" s="54"/>
      <c r="G13" s="105">
        <f t="shared" si="2"/>
        <v>0</v>
      </c>
      <c r="H13" s="54">
        <v>125</v>
      </c>
      <c r="I13" s="54">
        <v>597</v>
      </c>
      <c r="J13" s="105">
        <f t="shared" si="3"/>
        <v>722</v>
      </c>
      <c r="K13" s="54">
        <v>247562</v>
      </c>
      <c r="L13" s="54">
        <v>7357</v>
      </c>
      <c r="M13" s="105">
        <f t="shared" si="1"/>
        <v>254919</v>
      </c>
      <c r="N13" s="105">
        <f t="shared" si="4"/>
        <v>249287</v>
      </c>
      <c r="O13" s="105">
        <f t="shared" si="5"/>
        <v>7954</v>
      </c>
      <c r="P13" s="105">
        <f t="shared" si="6"/>
        <v>257241</v>
      </c>
    </row>
    <row r="14" spans="1:16" ht="21.75" customHeight="1">
      <c r="A14" s="11" t="s">
        <v>372</v>
      </c>
      <c r="B14" s="54">
        <v>0</v>
      </c>
      <c r="C14" s="54">
        <v>81</v>
      </c>
      <c r="D14" s="105">
        <f t="shared" si="0"/>
        <v>81</v>
      </c>
      <c r="E14" s="54">
        <v>0</v>
      </c>
      <c r="F14" s="54"/>
      <c r="G14" s="105">
        <f t="shared" si="2"/>
        <v>0</v>
      </c>
      <c r="H14" s="54">
        <v>0</v>
      </c>
      <c r="I14" s="54">
        <v>100</v>
      </c>
      <c r="J14" s="105">
        <f t="shared" si="3"/>
        <v>100</v>
      </c>
      <c r="K14" s="54">
        <v>103322</v>
      </c>
      <c r="L14" s="54">
        <v>6026</v>
      </c>
      <c r="M14" s="105">
        <f t="shared" si="1"/>
        <v>109348</v>
      </c>
      <c r="N14" s="105">
        <f t="shared" si="4"/>
        <v>103322</v>
      </c>
      <c r="O14" s="105">
        <f t="shared" si="5"/>
        <v>6207</v>
      </c>
      <c r="P14" s="105">
        <f t="shared" si="6"/>
        <v>109529</v>
      </c>
    </row>
    <row r="15" spans="1:16" ht="21.75" customHeight="1">
      <c r="A15" s="11" t="s">
        <v>373</v>
      </c>
      <c r="B15" s="54">
        <v>63483</v>
      </c>
      <c r="C15" s="54"/>
      <c r="D15" s="105">
        <f t="shared" si="0"/>
        <v>63483</v>
      </c>
      <c r="E15" s="54">
        <v>0</v>
      </c>
      <c r="F15" s="54"/>
      <c r="G15" s="105">
        <f t="shared" si="2"/>
        <v>0</v>
      </c>
      <c r="H15" s="54">
        <v>8003</v>
      </c>
      <c r="I15" s="54"/>
      <c r="J15" s="105">
        <f t="shared" si="3"/>
        <v>8003</v>
      </c>
      <c r="K15" s="54">
        <v>137170</v>
      </c>
      <c r="L15" s="54">
        <v>3553</v>
      </c>
      <c r="M15" s="105">
        <f t="shared" si="1"/>
        <v>140723</v>
      </c>
      <c r="N15" s="105">
        <f t="shared" si="4"/>
        <v>208656</v>
      </c>
      <c r="O15" s="105">
        <f t="shared" si="5"/>
        <v>3553</v>
      </c>
      <c r="P15" s="105">
        <f t="shared" si="6"/>
        <v>212209</v>
      </c>
    </row>
    <row r="16" spans="1:16" ht="21.75" customHeight="1">
      <c r="A16" s="11" t="s">
        <v>374</v>
      </c>
      <c r="B16" s="54">
        <v>12519</v>
      </c>
      <c r="C16" s="54"/>
      <c r="D16" s="105">
        <f t="shared" si="0"/>
        <v>12519</v>
      </c>
      <c r="E16" s="54">
        <v>0</v>
      </c>
      <c r="F16" s="54"/>
      <c r="G16" s="105">
        <f t="shared" si="2"/>
        <v>0</v>
      </c>
      <c r="H16" s="54">
        <v>3688</v>
      </c>
      <c r="I16" s="54"/>
      <c r="J16" s="105">
        <f t="shared" si="3"/>
        <v>3688</v>
      </c>
      <c r="K16" s="54">
        <v>55665</v>
      </c>
      <c r="L16" s="54">
        <v>-66</v>
      </c>
      <c r="M16" s="105">
        <f t="shared" si="1"/>
        <v>55599</v>
      </c>
      <c r="N16" s="105">
        <f t="shared" si="4"/>
        <v>71872</v>
      </c>
      <c r="O16" s="105">
        <f t="shared" si="5"/>
        <v>-66</v>
      </c>
      <c r="P16" s="105">
        <f t="shared" si="6"/>
        <v>71806</v>
      </c>
    </row>
    <row r="17" spans="1:16" s="6" customFormat="1" ht="21.75" customHeight="1">
      <c r="A17" s="38" t="s">
        <v>375</v>
      </c>
      <c r="B17" s="53">
        <f>SUM(B11:B16)</f>
        <v>194165</v>
      </c>
      <c r="C17" s="53">
        <f>SUM(C11:C16)</f>
        <v>8581</v>
      </c>
      <c r="D17" s="53">
        <f>SUM(D11:D16)</f>
        <v>202746</v>
      </c>
      <c r="E17" s="53">
        <f>SUM(E11:E16)</f>
        <v>0</v>
      </c>
      <c r="F17" s="53"/>
      <c r="G17" s="105">
        <f t="shared" si="2"/>
        <v>0</v>
      </c>
      <c r="H17" s="53">
        <f>SUM(H11:H16)</f>
        <v>19405</v>
      </c>
      <c r="I17" s="53">
        <f>SUM(I11:I16)</f>
        <v>997</v>
      </c>
      <c r="J17" s="105">
        <f t="shared" si="3"/>
        <v>20402</v>
      </c>
      <c r="K17" s="53">
        <f>SUM(K11:K16)</f>
        <v>906132</v>
      </c>
      <c r="L17" s="53">
        <f>SUM(L11:L16)</f>
        <v>24144</v>
      </c>
      <c r="M17" s="105">
        <f t="shared" si="1"/>
        <v>930276</v>
      </c>
      <c r="N17" s="105">
        <f t="shared" si="4"/>
        <v>1119702</v>
      </c>
      <c r="O17" s="105">
        <f t="shared" si="5"/>
        <v>33722</v>
      </c>
      <c r="P17" s="105">
        <f t="shared" si="6"/>
        <v>1153424</v>
      </c>
    </row>
    <row r="18" spans="1:17" ht="21.75" customHeight="1">
      <c r="A18" s="38" t="s">
        <v>376</v>
      </c>
      <c r="B18" s="53">
        <f>B10+B17</f>
        <v>269502</v>
      </c>
      <c r="C18" s="53">
        <f>SUM(C10+C17)</f>
        <v>343749</v>
      </c>
      <c r="D18" s="53">
        <f>SUM(B18:C18)</f>
        <v>613251</v>
      </c>
      <c r="E18" s="53">
        <f>E10+E17</f>
        <v>864258</v>
      </c>
      <c r="F18" s="53">
        <f>SUM(F10:F17)</f>
        <v>-4041</v>
      </c>
      <c r="G18" s="105">
        <f t="shared" si="2"/>
        <v>860217</v>
      </c>
      <c r="H18" s="53">
        <f>H10+H17</f>
        <v>752986</v>
      </c>
      <c r="I18" s="53">
        <f>SUM(I10+I17)</f>
        <v>29460</v>
      </c>
      <c r="J18" s="105">
        <f>J10+J17</f>
        <v>782446</v>
      </c>
      <c r="K18" s="105">
        <f>K10+K17</f>
        <v>906132</v>
      </c>
      <c r="L18" s="105">
        <f>L10+L17</f>
        <v>24144</v>
      </c>
      <c r="M18" s="105">
        <f>M10+M17</f>
        <v>930276</v>
      </c>
      <c r="N18" s="105">
        <f t="shared" si="4"/>
        <v>2792878</v>
      </c>
      <c r="O18" s="105">
        <f t="shared" si="5"/>
        <v>393312</v>
      </c>
      <c r="P18" s="105">
        <f t="shared" si="6"/>
        <v>3186190</v>
      </c>
      <c r="Q18" s="7"/>
    </row>
    <row r="19" spans="1:16" ht="21.75" customHeight="1">
      <c r="A19" s="11" t="s">
        <v>377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>
        <v>-906132</v>
      </c>
      <c r="O19" s="54">
        <v>-24144</v>
      </c>
      <c r="P19" s="54">
        <f>SUM(N19+O19)</f>
        <v>-930276</v>
      </c>
    </row>
    <row r="20" spans="1:16" ht="21.75" customHeight="1">
      <c r="A20" s="38" t="s">
        <v>378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>
        <f>SUM(N18+N19)</f>
        <v>1886746</v>
      </c>
      <c r="O20" s="53">
        <f>SUM(O18+O19)</f>
        <v>369168</v>
      </c>
      <c r="P20" s="53">
        <f>SUM(P18+P19)</f>
        <v>2255914</v>
      </c>
    </row>
    <row r="21" spans="2:17" ht="15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2:18" ht="15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</row>
    <row r="23" ht="15.75">
      <c r="R23" s="6"/>
    </row>
    <row r="24" ht="15.75">
      <c r="R24" s="6"/>
    </row>
    <row r="25" ht="15.75">
      <c r="R25" s="6"/>
    </row>
    <row r="26" ht="15.75">
      <c r="R26" s="6"/>
    </row>
    <row r="27" ht="15.75">
      <c r="R27" s="6"/>
    </row>
  </sheetData>
  <mergeCells count="10">
    <mergeCell ref="E8:G8"/>
    <mergeCell ref="B8:D8"/>
    <mergeCell ref="A2:P2"/>
    <mergeCell ref="A4:P4"/>
    <mergeCell ref="A8:A9"/>
    <mergeCell ref="H8:J8"/>
    <mergeCell ref="K8:M8"/>
    <mergeCell ref="N8:P8"/>
    <mergeCell ref="A5:P5"/>
    <mergeCell ref="A3:P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S57"/>
  <sheetViews>
    <sheetView workbookViewId="0" topLeftCell="A22">
      <selection activeCell="J40" sqref="J40"/>
    </sheetView>
  </sheetViews>
  <sheetFormatPr defaultColWidth="9.140625" defaultRowHeight="17.25" customHeight="1"/>
  <cols>
    <col min="1" max="1" width="42.421875" style="11" customWidth="1"/>
    <col min="2" max="2" width="8.7109375" style="11" customWidth="1"/>
    <col min="3" max="3" width="8.421875" style="11" customWidth="1"/>
    <col min="4" max="4" width="9.421875" style="11" customWidth="1"/>
    <col min="5" max="5" width="10.57421875" style="11" customWidth="1"/>
    <col min="6" max="7" width="10.28125" style="11" customWidth="1"/>
    <col min="8" max="8" width="10.421875" style="11" customWidth="1"/>
    <col min="9" max="9" width="8.57421875" style="11" customWidth="1"/>
    <col min="10" max="10" width="10.00390625" style="11" customWidth="1"/>
    <col min="11" max="11" width="11.00390625" style="11" customWidth="1"/>
    <col min="12" max="12" width="9.57421875" style="11" customWidth="1"/>
    <col min="13" max="13" width="12.00390625" style="11" customWidth="1"/>
    <col min="14" max="14" width="10.421875" style="11" customWidth="1"/>
    <col min="15" max="15" width="8.8515625" style="11" bestFit="1" customWidth="1"/>
    <col min="16" max="16" width="8.8515625" style="11" customWidth="1"/>
    <col min="17" max="17" width="11.28125" style="11" bestFit="1" customWidth="1"/>
    <col min="18" max="18" width="11.57421875" style="11" bestFit="1" customWidth="1"/>
    <col min="19" max="19" width="11.140625" style="11" customWidth="1"/>
    <col min="20" max="16384" width="9.140625" style="11" customWidth="1"/>
  </cols>
  <sheetData>
    <row r="1" spans="8:16" ht="17.25" customHeight="1">
      <c r="H1" s="107"/>
      <c r="I1" s="108"/>
      <c r="J1" s="239" t="s">
        <v>379</v>
      </c>
      <c r="K1" s="239"/>
      <c r="L1" s="239"/>
      <c r="M1" s="239"/>
      <c r="N1" s="108"/>
      <c r="O1" s="108"/>
      <c r="P1" s="96"/>
    </row>
    <row r="2" spans="1:16" ht="17.25" customHeight="1">
      <c r="A2" s="255" t="s">
        <v>380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109"/>
      <c r="O2" s="109"/>
      <c r="P2" s="95"/>
    </row>
    <row r="3" spans="1:19" ht="17.25" customHeight="1">
      <c r="A3" s="255" t="s">
        <v>247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09"/>
      <c r="O3" s="109"/>
      <c r="P3" s="95"/>
      <c r="Q3" s="38"/>
      <c r="R3" s="38"/>
      <c r="S3" s="38"/>
    </row>
    <row r="4" spans="1:19" s="38" customFormat="1" ht="17.25" customHeight="1">
      <c r="A4" s="255" t="s">
        <v>381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109"/>
      <c r="O4" s="109"/>
      <c r="P4" s="95"/>
      <c r="Q4" s="11"/>
      <c r="R4" s="11"/>
      <c r="S4" s="11"/>
    </row>
    <row r="5" spans="1:19" s="38" customFormat="1" ht="17.25" customHeight="1">
      <c r="A5" s="256" t="s">
        <v>419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110"/>
      <c r="O5" s="109"/>
      <c r="P5" s="95"/>
      <c r="Q5" s="11"/>
      <c r="R5" s="11"/>
      <c r="S5" s="11"/>
    </row>
    <row r="6" spans="1:19" s="38" customFormat="1" ht="17.25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110"/>
      <c r="O6" s="109"/>
      <c r="P6" s="95"/>
      <c r="Q6" s="11"/>
      <c r="R6" s="11"/>
      <c r="S6" s="11"/>
    </row>
    <row r="7" spans="1:19" s="38" customFormat="1" ht="17.25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110"/>
      <c r="O7" s="109"/>
      <c r="P7" s="95"/>
      <c r="Q7" s="11"/>
      <c r="R7" s="11"/>
      <c r="S7" s="11"/>
    </row>
    <row r="8" spans="1:13" ht="22.5" customHeight="1">
      <c r="A8" s="206" t="s">
        <v>190</v>
      </c>
      <c r="B8" s="207" t="s">
        <v>365</v>
      </c>
      <c r="C8" s="208"/>
      <c r="D8" s="209"/>
      <c r="E8" s="210" t="s">
        <v>366</v>
      </c>
      <c r="F8" s="253"/>
      <c r="G8" s="254"/>
      <c r="H8" s="207" t="s">
        <v>382</v>
      </c>
      <c r="I8" s="208"/>
      <c r="J8" s="209"/>
      <c r="K8" s="207" t="s">
        <v>156</v>
      </c>
      <c r="L8" s="208"/>
      <c r="M8" s="209"/>
    </row>
    <row r="9" spans="1:14" ht="47.25" customHeight="1">
      <c r="A9" s="206"/>
      <c r="B9" s="186" t="s">
        <v>565</v>
      </c>
      <c r="C9" s="94" t="s">
        <v>275</v>
      </c>
      <c r="D9" s="17" t="s">
        <v>519</v>
      </c>
      <c r="E9" s="186" t="s">
        <v>565</v>
      </c>
      <c r="F9" s="94" t="s">
        <v>275</v>
      </c>
      <c r="G9" s="17" t="s">
        <v>519</v>
      </c>
      <c r="H9" s="186" t="s">
        <v>565</v>
      </c>
      <c r="I9" s="94" t="s">
        <v>275</v>
      </c>
      <c r="J9" s="17" t="s">
        <v>519</v>
      </c>
      <c r="K9" s="186" t="s">
        <v>565</v>
      </c>
      <c r="L9" s="94" t="s">
        <v>275</v>
      </c>
      <c r="M9" s="17" t="s">
        <v>519</v>
      </c>
      <c r="N9" s="12"/>
    </row>
    <row r="10" spans="1:14" ht="14.25" customHeight="1">
      <c r="A10" s="111" t="s">
        <v>383</v>
      </c>
      <c r="B10" s="112"/>
      <c r="C10" s="112"/>
      <c r="D10" s="112"/>
      <c r="E10" s="112"/>
      <c r="F10" s="112"/>
      <c r="G10" s="112"/>
      <c r="H10" s="112"/>
      <c r="I10" s="112"/>
      <c r="J10" s="112">
        <f aca="true" t="shared" si="0" ref="J10:J54">SUM(H10+I10)</f>
        <v>0</v>
      </c>
      <c r="K10" s="112">
        <f>SUM(B10++E10+H10)</f>
        <v>0</v>
      </c>
      <c r="L10" s="112">
        <f>C10+I10+F10</f>
        <v>0</v>
      </c>
      <c r="M10" s="112">
        <f>SUM(K10+L10)</f>
        <v>0</v>
      </c>
      <c r="N10" s="53"/>
    </row>
    <row r="11" spans="1:14" s="25" customFormat="1" ht="17.25" customHeight="1">
      <c r="A11" s="75" t="s">
        <v>384</v>
      </c>
      <c r="B11" s="26">
        <v>4021</v>
      </c>
      <c r="C11" s="26"/>
      <c r="D11" s="26">
        <f>SUM(B11:C11)</f>
        <v>4021</v>
      </c>
      <c r="E11" s="26"/>
      <c r="F11" s="26"/>
      <c r="G11" s="26"/>
      <c r="H11" s="100"/>
      <c r="I11" s="100"/>
      <c r="J11" s="112">
        <f t="shared" si="0"/>
        <v>0</v>
      </c>
      <c r="K11" s="112">
        <f aca="true" t="shared" si="1" ref="K11:K53">SUM(B11++E11+H11)</f>
        <v>4021</v>
      </c>
      <c r="L11" s="112">
        <f aca="true" t="shared" si="2" ref="L11:L53">C11+I11+F11</f>
        <v>0</v>
      </c>
      <c r="M11" s="112">
        <f aca="true" t="shared" si="3" ref="M11:M53">SUM(K11+L11)</f>
        <v>4021</v>
      </c>
      <c r="N11" s="53"/>
    </row>
    <row r="12" spans="1:14" s="25" customFormat="1" ht="12.75" customHeight="1">
      <c r="A12" s="113" t="s">
        <v>385</v>
      </c>
      <c r="B12" s="114"/>
      <c r="C12" s="114"/>
      <c r="D12" s="114"/>
      <c r="E12" s="114"/>
      <c r="F12" s="114"/>
      <c r="G12" s="114"/>
      <c r="H12" s="114"/>
      <c r="I12" s="114"/>
      <c r="J12" s="112">
        <f t="shared" si="0"/>
        <v>0</v>
      </c>
      <c r="K12" s="112">
        <f t="shared" si="1"/>
        <v>0</v>
      </c>
      <c r="L12" s="112">
        <f t="shared" si="2"/>
        <v>0</v>
      </c>
      <c r="M12" s="112">
        <f t="shared" si="3"/>
        <v>0</v>
      </c>
      <c r="N12" s="53"/>
    </row>
    <row r="13" spans="1:14" ht="17.25" customHeight="1">
      <c r="A13" s="75" t="s">
        <v>386</v>
      </c>
      <c r="B13" s="26">
        <v>84</v>
      </c>
      <c r="C13" s="26"/>
      <c r="D13" s="26">
        <f>SUM(B13:C13)</f>
        <v>84</v>
      </c>
      <c r="E13" s="26"/>
      <c r="F13" s="26"/>
      <c r="G13" s="26"/>
      <c r="H13" s="100"/>
      <c r="I13" s="100"/>
      <c r="J13" s="112">
        <f t="shared" si="0"/>
        <v>0</v>
      </c>
      <c r="K13" s="112">
        <f t="shared" si="1"/>
        <v>84</v>
      </c>
      <c r="L13" s="112">
        <f t="shared" si="2"/>
        <v>0</v>
      </c>
      <c r="M13" s="112">
        <f t="shared" si="3"/>
        <v>84</v>
      </c>
      <c r="N13" s="53"/>
    </row>
    <row r="14" spans="1:14" ht="17.25" customHeight="1">
      <c r="A14" s="75" t="s">
        <v>387</v>
      </c>
      <c r="B14" s="100"/>
      <c r="C14" s="100"/>
      <c r="D14" s="100"/>
      <c r="E14" s="26">
        <v>600</v>
      </c>
      <c r="F14" s="26"/>
      <c r="G14" s="26">
        <f>SUM(E14:F14)</f>
        <v>600</v>
      </c>
      <c r="H14" s="100"/>
      <c r="I14" s="100"/>
      <c r="J14" s="112">
        <f t="shared" si="0"/>
        <v>0</v>
      </c>
      <c r="K14" s="112">
        <f t="shared" si="1"/>
        <v>600</v>
      </c>
      <c r="L14" s="112">
        <f t="shared" si="2"/>
        <v>0</v>
      </c>
      <c r="M14" s="112">
        <f t="shared" si="3"/>
        <v>600</v>
      </c>
      <c r="N14" s="53"/>
    </row>
    <row r="15" spans="1:14" ht="17.25" customHeight="1">
      <c r="A15" s="75" t="s">
        <v>388</v>
      </c>
      <c r="B15" s="26">
        <v>27494</v>
      </c>
      <c r="C15" s="26">
        <v>1730</v>
      </c>
      <c r="D15" s="26">
        <f>SUM(B15:C15)</f>
        <v>29224</v>
      </c>
      <c r="E15" s="26"/>
      <c r="F15" s="26"/>
      <c r="G15" s="26"/>
      <c r="H15" s="26"/>
      <c r="I15" s="26"/>
      <c r="J15" s="112">
        <f t="shared" si="0"/>
        <v>0</v>
      </c>
      <c r="K15" s="112">
        <f t="shared" si="1"/>
        <v>27494</v>
      </c>
      <c r="L15" s="112">
        <f t="shared" si="2"/>
        <v>1730</v>
      </c>
      <c r="M15" s="112">
        <f t="shared" si="3"/>
        <v>29224</v>
      </c>
      <c r="N15" s="53"/>
    </row>
    <row r="16" spans="1:14" ht="17.25" customHeight="1">
      <c r="A16" s="75" t="s">
        <v>389</v>
      </c>
      <c r="B16" s="26"/>
      <c r="C16" s="26"/>
      <c r="D16" s="26"/>
      <c r="E16" s="26"/>
      <c r="F16" s="26"/>
      <c r="G16" s="26"/>
      <c r="H16" s="26">
        <v>888</v>
      </c>
      <c r="I16" s="26"/>
      <c r="J16" s="112">
        <f t="shared" si="0"/>
        <v>888</v>
      </c>
      <c r="K16" s="112">
        <f t="shared" si="1"/>
        <v>888</v>
      </c>
      <c r="L16" s="112">
        <f t="shared" si="2"/>
        <v>0</v>
      </c>
      <c r="M16" s="112">
        <f t="shared" si="3"/>
        <v>888</v>
      </c>
      <c r="N16" s="53"/>
    </row>
    <row r="17" spans="1:14" ht="17.25" customHeight="1">
      <c r="A17" s="75" t="s">
        <v>390</v>
      </c>
      <c r="B17" s="26"/>
      <c r="C17" s="26"/>
      <c r="D17" s="26"/>
      <c r="E17" s="26"/>
      <c r="F17" s="26"/>
      <c r="G17" s="26"/>
      <c r="H17" s="26">
        <v>1000</v>
      </c>
      <c r="I17" s="26">
        <v>118</v>
      </c>
      <c r="J17" s="112">
        <f t="shared" si="0"/>
        <v>1118</v>
      </c>
      <c r="K17" s="112">
        <f t="shared" si="1"/>
        <v>1000</v>
      </c>
      <c r="L17" s="112">
        <f t="shared" si="2"/>
        <v>118</v>
      </c>
      <c r="M17" s="112">
        <f t="shared" si="3"/>
        <v>1118</v>
      </c>
      <c r="N17" s="53"/>
    </row>
    <row r="18" spans="1:14" ht="17.25" customHeight="1">
      <c r="A18" s="75" t="s">
        <v>391</v>
      </c>
      <c r="B18" s="26"/>
      <c r="C18" s="26"/>
      <c r="D18" s="26"/>
      <c r="E18" s="26"/>
      <c r="F18" s="26"/>
      <c r="G18" s="26"/>
      <c r="H18" s="26">
        <v>193</v>
      </c>
      <c r="I18" s="26"/>
      <c r="J18" s="112">
        <f t="shared" si="0"/>
        <v>193</v>
      </c>
      <c r="K18" s="112">
        <f t="shared" si="1"/>
        <v>193</v>
      </c>
      <c r="L18" s="112">
        <f t="shared" si="2"/>
        <v>0</v>
      </c>
      <c r="M18" s="112">
        <f t="shared" si="3"/>
        <v>193</v>
      </c>
      <c r="N18" s="53"/>
    </row>
    <row r="19" spans="1:14" ht="17.25" customHeight="1">
      <c r="A19" s="75" t="s">
        <v>392</v>
      </c>
      <c r="B19" s="26"/>
      <c r="C19" s="26"/>
      <c r="D19" s="26">
        <f>SUM(B19:C19)</f>
        <v>0</v>
      </c>
      <c r="E19" s="26"/>
      <c r="F19" s="26"/>
      <c r="G19" s="26"/>
      <c r="H19" s="100"/>
      <c r="I19" s="100"/>
      <c r="J19" s="112">
        <f t="shared" si="0"/>
        <v>0</v>
      </c>
      <c r="K19" s="112">
        <f t="shared" si="1"/>
        <v>0</v>
      </c>
      <c r="L19" s="112">
        <f t="shared" si="2"/>
        <v>0</v>
      </c>
      <c r="M19" s="112">
        <f t="shared" si="3"/>
        <v>0</v>
      </c>
      <c r="N19" s="53"/>
    </row>
    <row r="20" spans="1:14" ht="17.25" customHeight="1">
      <c r="A20" s="75" t="s">
        <v>393</v>
      </c>
      <c r="B20" s="26">
        <v>42918</v>
      </c>
      <c r="C20" s="26">
        <v>333438</v>
      </c>
      <c r="D20" s="26">
        <f>B20+C20</f>
        <v>376356</v>
      </c>
      <c r="E20" s="26"/>
      <c r="F20" s="26"/>
      <c r="G20" s="26"/>
      <c r="H20" s="26">
        <v>9220</v>
      </c>
      <c r="I20" s="26">
        <v>-3206</v>
      </c>
      <c r="J20" s="112">
        <f t="shared" si="0"/>
        <v>6014</v>
      </c>
      <c r="K20" s="112">
        <f t="shared" si="1"/>
        <v>52138</v>
      </c>
      <c r="L20" s="112">
        <f t="shared" si="2"/>
        <v>330232</v>
      </c>
      <c r="M20" s="112">
        <f t="shared" si="3"/>
        <v>382370</v>
      </c>
      <c r="N20" s="53"/>
    </row>
    <row r="21" spans="1:14" s="98" customFormat="1" ht="17.25" customHeight="1">
      <c r="A21" s="190" t="s">
        <v>566</v>
      </c>
      <c r="B21" s="100"/>
      <c r="C21" s="100">
        <v>318600</v>
      </c>
      <c r="D21" s="100">
        <f>B21+C21</f>
        <v>318600</v>
      </c>
      <c r="E21" s="100"/>
      <c r="F21" s="100"/>
      <c r="G21" s="100"/>
      <c r="H21" s="100"/>
      <c r="I21" s="100"/>
      <c r="J21" s="191"/>
      <c r="K21" s="191">
        <f t="shared" si="1"/>
        <v>0</v>
      </c>
      <c r="L21" s="191">
        <f t="shared" si="2"/>
        <v>318600</v>
      </c>
      <c r="M21" s="191">
        <f t="shared" si="3"/>
        <v>318600</v>
      </c>
      <c r="N21" s="101"/>
    </row>
    <row r="22" spans="1:14" ht="17.25" customHeight="1">
      <c r="A22" s="75" t="s">
        <v>394</v>
      </c>
      <c r="B22" s="26"/>
      <c r="C22" s="26"/>
      <c r="D22" s="26"/>
      <c r="E22" s="26"/>
      <c r="F22" s="26"/>
      <c r="G22" s="26"/>
      <c r="H22" s="26"/>
      <c r="I22" s="26"/>
      <c r="J22" s="112">
        <f t="shared" si="0"/>
        <v>0</v>
      </c>
      <c r="K22" s="112">
        <f t="shared" si="1"/>
        <v>0</v>
      </c>
      <c r="L22" s="112">
        <f t="shared" si="2"/>
        <v>0</v>
      </c>
      <c r="M22" s="112">
        <f t="shared" si="3"/>
        <v>0</v>
      </c>
      <c r="N22" s="53"/>
    </row>
    <row r="23" spans="1:14" ht="17.25" customHeight="1">
      <c r="A23" s="75" t="s">
        <v>395</v>
      </c>
      <c r="B23" s="26"/>
      <c r="C23" s="26"/>
      <c r="D23" s="26">
        <f>SUM(B23:C23)</f>
        <v>0</v>
      </c>
      <c r="E23" s="26"/>
      <c r="F23" s="26"/>
      <c r="G23" s="26"/>
      <c r="H23" s="100"/>
      <c r="I23" s="100"/>
      <c r="J23" s="112">
        <f t="shared" si="0"/>
        <v>0</v>
      </c>
      <c r="K23" s="112">
        <f t="shared" si="1"/>
        <v>0</v>
      </c>
      <c r="L23" s="112">
        <f t="shared" si="2"/>
        <v>0</v>
      </c>
      <c r="M23" s="112">
        <f t="shared" si="3"/>
        <v>0</v>
      </c>
      <c r="N23" s="53"/>
    </row>
    <row r="24" spans="1:14" ht="17.25" customHeight="1">
      <c r="A24" s="75" t="s">
        <v>396</v>
      </c>
      <c r="B24" s="26"/>
      <c r="C24" s="26"/>
      <c r="D24" s="26">
        <f>SUM(B24:C24)</f>
        <v>0</v>
      </c>
      <c r="E24" s="26"/>
      <c r="F24" s="26"/>
      <c r="G24" s="26"/>
      <c r="H24" s="100"/>
      <c r="I24" s="100"/>
      <c r="J24" s="112">
        <f t="shared" si="0"/>
        <v>0</v>
      </c>
      <c r="K24" s="112">
        <f t="shared" si="1"/>
        <v>0</v>
      </c>
      <c r="L24" s="112">
        <f t="shared" si="2"/>
        <v>0</v>
      </c>
      <c r="M24" s="112">
        <f t="shared" si="3"/>
        <v>0</v>
      </c>
      <c r="N24" s="53"/>
    </row>
    <row r="25" spans="1:14" ht="17.25" customHeight="1">
      <c r="A25" s="75" t="s">
        <v>397</v>
      </c>
      <c r="B25" s="26">
        <v>20</v>
      </c>
      <c r="C25" s="26"/>
      <c r="D25" s="26">
        <f>SUM(B25:C25)</f>
        <v>20</v>
      </c>
      <c r="E25" s="26"/>
      <c r="F25" s="26"/>
      <c r="G25" s="26"/>
      <c r="H25" s="26">
        <v>285</v>
      </c>
      <c r="I25" s="26"/>
      <c r="J25" s="112">
        <f t="shared" si="0"/>
        <v>285</v>
      </c>
      <c r="K25" s="112">
        <f t="shared" si="1"/>
        <v>305</v>
      </c>
      <c r="L25" s="112">
        <f t="shared" si="2"/>
        <v>0</v>
      </c>
      <c r="M25" s="112">
        <f t="shared" si="3"/>
        <v>305</v>
      </c>
      <c r="N25" s="53"/>
    </row>
    <row r="26" spans="1:14" s="38" customFormat="1" ht="17.25" customHeight="1">
      <c r="A26" s="75" t="s">
        <v>398</v>
      </c>
      <c r="B26" s="26"/>
      <c r="C26" s="26"/>
      <c r="D26" s="26"/>
      <c r="E26" s="26"/>
      <c r="F26" s="26"/>
      <c r="G26" s="26"/>
      <c r="H26" s="26"/>
      <c r="I26" s="26"/>
      <c r="J26" s="112">
        <f t="shared" si="0"/>
        <v>0</v>
      </c>
      <c r="K26" s="112">
        <f t="shared" si="1"/>
        <v>0</v>
      </c>
      <c r="L26" s="112">
        <f t="shared" si="2"/>
        <v>0</v>
      </c>
      <c r="M26" s="112">
        <f t="shared" si="3"/>
        <v>0</v>
      </c>
      <c r="N26" s="53"/>
    </row>
    <row r="27" spans="1:14" s="38" customFormat="1" ht="17.25" customHeight="1">
      <c r="A27" s="75" t="s">
        <v>399</v>
      </c>
      <c r="B27" s="26"/>
      <c r="C27" s="26"/>
      <c r="D27" s="26"/>
      <c r="E27" s="26"/>
      <c r="F27" s="26"/>
      <c r="G27" s="26"/>
      <c r="H27" s="26">
        <v>525924</v>
      </c>
      <c r="I27" s="26">
        <v>23409</v>
      </c>
      <c r="J27" s="112">
        <f t="shared" si="0"/>
        <v>549333</v>
      </c>
      <c r="K27" s="112">
        <f t="shared" si="1"/>
        <v>525924</v>
      </c>
      <c r="L27" s="112">
        <f t="shared" si="2"/>
        <v>23409</v>
      </c>
      <c r="M27" s="112">
        <f t="shared" si="3"/>
        <v>549333</v>
      </c>
      <c r="N27" s="53"/>
    </row>
    <row r="28" spans="1:14" ht="17.25" customHeight="1">
      <c r="A28" s="75" t="s">
        <v>400</v>
      </c>
      <c r="B28" s="26"/>
      <c r="C28" s="26"/>
      <c r="D28" s="26"/>
      <c r="E28" s="26"/>
      <c r="F28" s="26"/>
      <c r="G28" s="26"/>
      <c r="H28" s="26">
        <v>28155</v>
      </c>
      <c r="I28" s="26"/>
      <c r="J28" s="112">
        <f t="shared" si="0"/>
        <v>28155</v>
      </c>
      <c r="K28" s="112">
        <f t="shared" si="1"/>
        <v>28155</v>
      </c>
      <c r="L28" s="112">
        <f t="shared" si="2"/>
        <v>0</v>
      </c>
      <c r="M28" s="112">
        <f t="shared" si="3"/>
        <v>28155</v>
      </c>
      <c r="N28" s="53"/>
    </row>
    <row r="29" spans="1:14" ht="17.25" customHeight="1">
      <c r="A29" s="75" t="s">
        <v>401</v>
      </c>
      <c r="B29" s="26"/>
      <c r="C29" s="26"/>
      <c r="D29" s="26"/>
      <c r="E29" s="26"/>
      <c r="F29" s="26"/>
      <c r="G29" s="26"/>
      <c r="H29" s="26">
        <v>32000</v>
      </c>
      <c r="I29" s="26">
        <v>-32000</v>
      </c>
      <c r="J29" s="112">
        <f t="shared" si="0"/>
        <v>0</v>
      </c>
      <c r="K29" s="112">
        <f t="shared" si="1"/>
        <v>32000</v>
      </c>
      <c r="L29" s="112">
        <f t="shared" si="2"/>
        <v>-32000</v>
      </c>
      <c r="M29" s="112">
        <f t="shared" si="3"/>
        <v>0</v>
      </c>
      <c r="N29" s="53"/>
    </row>
    <row r="30" spans="1:14" ht="17.25" customHeight="1">
      <c r="A30" s="75" t="s">
        <v>402</v>
      </c>
      <c r="B30" s="26"/>
      <c r="C30" s="26"/>
      <c r="D30" s="26"/>
      <c r="E30" s="26"/>
      <c r="F30" s="26"/>
      <c r="G30" s="26"/>
      <c r="H30" s="26">
        <v>40059</v>
      </c>
      <c r="I30" s="26">
        <v>5288</v>
      </c>
      <c r="J30" s="112">
        <f t="shared" si="0"/>
        <v>45347</v>
      </c>
      <c r="K30" s="112">
        <f t="shared" si="1"/>
        <v>40059</v>
      </c>
      <c r="L30" s="112">
        <f t="shared" si="2"/>
        <v>5288</v>
      </c>
      <c r="M30" s="112">
        <f t="shared" si="3"/>
        <v>45347</v>
      </c>
      <c r="N30" s="53"/>
    </row>
    <row r="31" spans="1:14" ht="17.25" customHeight="1">
      <c r="A31" s="75" t="s">
        <v>527</v>
      </c>
      <c r="B31" s="26"/>
      <c r="C31" s="26"/>
      <c r="D31" s="26"/>
      <c r="E31" s="26"/>
      <c r="F31" s="26"/>
      <c r="G31" s="26"/>
      <c r="H31" s="26"/>
      <c r="I31" s="26">
        <v>32000</v>
      </c>
      <c r="J31" s="112">
        <f t="shared" si="0"/>
        <v>32000</v>
      </c>
      <c r="K31" s="112">
        <f t="shared" si="1"/>
        <v>0</v>
      </c>
      <c r="L31" s="112">
        <f t="shared" si="2"/>
        <v>32000</v>
      </c>
      <c r="M31" s="112">
        <f t="shared" si="3"/>
        <v>32000</v>
      </c>
      <c r="N31" s="53"/>
    </row>
    <row r="32" spans="1:14" ht="17.25" customHeight="1">
      <c r="A32" s="75" t="s">
        <v>403</v>
      </c>
      <c r="B32" s="26"/>
      <c r="C32" s="26"/>
      <c r="D32" s="26"/>
      <c r="E32" s="26"/>
      <c r="F32" s="26"/>
      <c r="G32" s="26"/>
      <c r="H32" s="26"/>
      <c r="I32" s="26">
        <v>0</v>
      </c>
      <c r="J32" s="112">
        <f t="shared" si="0"/>
        <v>0</v>
      </c>
      <c r="K32" s="112">
        <f t="shared" si="1"/>
        <v>0</v>
      </c>
      <c r="L32" s="112">
        <f t="shared" si="2"/>
        <v>0</v>
      </c>
      <c r="M32" s="112">
        <f t="shared" si="3"/>
        <v>0</v>
      </c>
      <c r="N32" s="53"/>
    </row>
    <row r="33" spans="1:14" ht="17.25" customHeight="1">
      <c r="A33" s="75" t="s">
        <v>404</v>
      </c>
      <c r="B33" s="26"/>
      <c r="C33" s="26"/>
      <c r="D33" s="26"/>
      <c r="E33" s="26">
        <v>753000</v>
      </c>
      <c r="F33" s="26"/>
      <c r="G33" s="26">
        <f>SUM(E33:F33)</f>
        <v>753000</v>
      </c>
      <c r="H33" s="26"/>
      <c r="I33" s="26"/>
      <c r="J33" s="112">
        <f t="shared" si="0"/>
        <v>0</v>
      </c>
      <c r="K33" s="112">
        <f t="shared" si="1"/>
        <v>753000</v>
      </c>
      <c r="L33" s="112">
        <f t="shared" si="2"/>
        <v>0</v>
      </c>
      <c r="M33" s="112">
        <f t="shared" si="3"/>
        <v>753000</v>
      </c>
      <c r="N33" s="53"/>
    </row>
    <row r="34" spans="1:14" ht="17.25" customHeight="1">
      <c r="A34" s="75" t="s">
        <v>405</v>
      </c>
      <c r="B34" s="26"/>
      <c r="C34" s="26"/>
      <c r="D34" s="26"/>
      <c r="E34" s="26"/>
      <c r="F34" s="26"/>
      <c r="G34" s="26"/>
      <c r="H34" s="26"/>
      <c r="I34" s="26"/>
      <c r="J34" s="112">
        <f t="shared" si="0"/>
        <v>0</v>
      </c>
      <c r="K34" s="112">
        <f t="shared" si="1"/>
        <v>0</v>
      </c>
      <c r="L34" s="112">
        <f t="shared" si="2"/>
        <v>0</v>
      </c>
      <c r="M34" s="112">
        <f t="shared" si="3"/>
        <v>0</v>
      </c>
      <c r="N34" s="53"/>
    </row>
    <row r="35" spans="1:14" ht="17.25" customHeight="1">
      <c r="A35" s="75" t="s">
        <v>406</v>
      </c>
      <c r="B35" s="26"/>
      <c r="C35" s="26"/>
      <c r="D35" s="26"/>
      <c r="E35" s="26">
        <v>69488</v>
      </c>
      <c r="F35" s="26">
        <v>-3041</v>
      </c>
      <c r="G35" s="26">
        <f>SUM(E35:F35)</f>
        <v>66447</v>
      </c>
      <c r="H35" s="26"/>
      <c r="I35" s="26"/>
      <c r="J35" s="112">
        <f t="shared" si="0"/>
        <v>0</v>
      </c>
      <c r="K35" s="112">
        <f t="shared" si="1"/>
        <v>69488</v>
      </c>
      <c r="L35" s="112">
        <f t="shared" si="2"/>
        <v>-3041</v>
      </c>
      <c r="M35" s="112">
        <f t="shared" si="3"/>
        <v>66447</v>
      </c>
      <c r="N35" s="53"/>
    </row>
    <row r="36" spans="1:14" ht="17.25" customHeight="1">
      <c r="A36" s="75" t="s">
        <v>407</v>
      </c>
      <c r="B36" s="26"/>
      <c r="C36" s="26"/>
      <c r="D36" s="26"/>
      <c r="E36" s="26">
        <v>40000</v>
      </c>
      <c r="F36" s="26"/>
      <c r="G36" s="26">
        <f>SUM(E36:F36)</f>
        <v>40000</v>
      </c>
      <c r="H36" s="26"/>
      <c r="I36" s="26"/>
      <c r="J36" s="112">
        <f t="shared" si="0"/>
        <v>0</v>
      </c>
      <c r="K36" s="112">
        <f t="shared" si="1"/>
        <v>40000</v>
      </c>
      <c r="L36" s="112">
        <f t="shared" si="2"/>
        <v>0</v>
      </c>
      <c r="M36" s="112">
        <f t="shared" si="3"/>
        <v>40000</v>
      </c>
      <c r="N36" s="53"/>
    </row>
    <row r="37" spans="1:14" s="38" customFormat="1" ht="17.25" customHeight="1">
      <c r="A37" s="75" t="s">
        <v>567</v>
      </c>
      <c r="B37" s="26"/>
      <c r="C37" s="26"/>
      <c r="D37" s="26"/>
      <c r="E37" s="26">
        <v>1170</v>
      </c>
      <c r="F37" s="26">
        <v>-1000</v>
      </c>
      <c r="G37" s="26">
        <f>SUM(E37:F37)</f>
        <v>170</v>
      </c>
      <c r="H37" s="26"/>
      <c r="I37" s="26"/>
      <c r="J37" s="112">
        <f t="shared" si="0"/>
        <v>0</v>
      </c>
      <c r="K37" s="112">
        <f t="shared" si="1"/>
        <v>1170</v>
      </c>
      <c r="L37" s="112">
        <f t="shared" si="2"/>
        <v>-1000</v>
      </c>
      <c r="M37" s="112">
        <f t="shared" si="3"/>
        <v>170</v>
      </c>
      <c r="N37" s="53"/>
    </row>
    <row r="38" spans="1:14" ht="17.25" customHeight="1">
      <c r="A38" s="75" t="s">
        <v>408</v>
      </c>
      <c r="B38" s="26">
        <v>800</v>
      </c>
      <c r="C38" s="26"/>
      <c r="D38" s="26">
        <f>SUM(B38:C38)</f>
        <v>800</v>
      </c>
      <c r="E38" s="26"/>
      <c r="F38" s="26"/>
      <c r="G38" s="26"/>
      <c r="H38" s="26">
        <v>4601</v>
      </c>
      <c r="I38" s="26"/>
      <c r="J38" s="112">
        <f t="shared" si="0"/>
        <v>4601</v>
      </c>
      <c r="K38" s="112">
        <f t="shared" si="1"/>
        <v>5401</v>
      </c>
      <c r="L38" s="112">
        <f t="shared" si="2"/>
        <v>0</v>
      </c>
      <c r="M38" s="112">
        <f t="shared" si="3"/>
        <v>5401</v>
      </c>
      <c r="N38" s="53"/>
    </row>
    <row r="39" spans="1:14" ht="17.25" customHeight="1">
      <c r="A39" s="111" t="s">
        <v>568</v>
      </c>
      <c r="B39" s="112"/>
      <c r="C39" s="112"/>
      <c r="D39" s="112"/>
      <c r="E39" s="112"/>
      <c r="F39" s="112"/>
      <c r="G39" s="112"/>
      <c r="H39" s="115">
        <v>8611</v>
      </c>
      <c r="I39" s="115">
        <v>419</v>
      </c>
      <c r="J39" s="112">
        <f t="shared" si="0"/>
        <v>9030</v>
      </c>
      <c r="K39" s="112">
        <f t="shared" si="1"/>
        <v>8611</v>
      </c>
      <c r="L39" s="112">
        <f t="shared" si="2"/>
        <v>419</v>
      </c>
      <c r="M39" s="112">
        <f t="shared" si="3"/>
        <v>9030</v>
      </c>
      <c r="N39" s="53"/>
    </row>
    <row r="40" spans="1:14" ht="17.25" customHeight="1">
      <c r="A40" s="111" t="s">
        <v>569</v>
      </c>
      <c r="B40" s="112"/>
      <c r="C40" s="112"/>
      <c r="D40" s="112"/>
      <c r="E40" s="112"/>
      <c r="F40" s="112"/>
      <c r="G40" s="112"/>
      <c r="H40" s="115">
        <v>7150</v>
      </c>
      <c r="I40" s="115">
        <v>105</v>
      </c>
      <c r="J40" s="112">
        <f t="shared" si="0"/>
        <v>7255</v>
      </c>
      <c r="K40" s="112">
        <f t="shared" si="1"/>
        <v>7150</v>
      </c>
      <c r="L40" s="112">
        <f t="shared" si="2"/>
        <v>105</v>
      </c>
      <c r="M40" s="112">
        <f t="shared" si="3"/>
        <v>7255</v>
      </c>
      <c r="N40" s="53"/>
    </row>
    <row r="41" spans="1:14" ht="17.25" customHeight="1">
      <c r="A41" s="111" t="s">
        <v>570</v>
      </c>
      <c r="B41" s="112"/>
      <c r="C41" s="112"/>
      <c r="D41" s="112"/>
      <c r="E41" s="112"/>
      <c r="F41" s="112"/>
      <c r="G41" s="112"/>
      <c r="H41" s="115">
        <v>15142</v>
      </c>
      <c r="I41" s="115">
        <v>354</v>
      </c>
      <c r="J41" s="112">
        <f t="shared" si="0"/>
        <v>15496</v>
      </c>
      <c r="K41" s="112">
        <f t="shared" si="1"/>
        <v>15142</v>
      </c>
      <c r="L41" s="112">
        <f t="shared" si="2"/>
        <v>354</v>
      </c>
      <c r="M41" s="112">
        <f t="shared" si="3"/>
        <v>15496</v>
      </c>
      <c r="N41" s="53"/>
    </row>
    <row r="42" spans="1:14" ht="17.25" customHeight="1">
      <c r="A42" s="111" t="s">
        <v>571</v>
      </c>
      <c r="B42" s="112"/>
      <c r="C42" s="112"/>
      <c r="D42" s="112"/>
      <c r="E42" s="112"/>
      <c r="F42" s="112"/>
      <c r="G42" s="112"/>
      <c r="H42" s="115">
        <v>6899</v>
      </c>
      <c r="I42" s="115"/>
      <c r="J42" s="112">
        <f t="shared" si="0"/>
        <v>6899</v>
      </c>
      <c r="K42" s="112">
        <f t="shared" si="1"/>
        <v>6899</v>
      </c>
      <c r="L42" s="112">
        <f t="shared" si="2"/>
        <v>0</v>
      </c>
      <c r="M42" s="112">
        <f t="shared" si="3"/>
        <v>6899</v>
      </c>
      <c r="N42" s="53"/>
    </row>
    <row r="43" spans="1:14" ht="17.25" customHeight="1">
      <c r="A43" s="111" t="s">
        <v>572</v>
      </c>
      <c r="B43" s="112"/>
      <c r="C43" s="112"/>
      <c r="D43" s="112"/>
      <c r="E43" s="112"/>
      <c r="F43" s="112"/>
      <c r="G43" s="112"/>
      <c r="H43" s="115">
        <v>11655</v>
      </c>
      <c r="I43" s="115"/>
      <c r="J43" s="112">
        <f t="shared" si="0"/>
        <v>11655</v>
      </c>
      <c r="K43" s="112">
        <f t="shared" si="1"/>
        <v>11655</v>
      </c>
      <c r="L43" s="112">
        <f t="shared" si="2"/>
        <v>0</v>
      </c>
      <c r="M43" s="112">
        <f t="shared" si="3"/>
        <v>11655</v>
      </c>
      <c r="N43" s="53"/>
    </row>
    <row r="44" spans="1:14" ht="17.25" customHeight="1">
      <c r="A44" s="111" t="s">
        <v>573</v>
      </c>
      <c r="B44" s="112"/>
      <c r="C44" s="112"/>
      <c r="D44" s="112"/>
      <c r="E44" s="112"/>
      <c r="F44" s="112"/>
      <c r="G44" s="112"/>
      <c r="H44" s="115">
        <v>16021</v>
      </c>
      <c r="I44" s="115">
        <v>253</v>
      </c>
      <c r="J44" s="112">
        <f>SUM(H44+I44)</f>
        <v>16274</v>
      </c>
      <c r="K44" s="112">
        <f>SUM(B44++E44+H44)</f>
        <v>16021</v>
      </c>
      <c r="L44" s="112">
        <f>C44+I44+F44</f>
        <v>253</v>
      </c>
      <c r="M44" s="112">
        <f>SUM(K44+L44)</f>
        <v>16274</v>
      </c>
      <c r="N44" s="53"/>
    </row>
    <row r="45" spans="1:14" ht="17.25" customHeight="1">
      <c r="A45" s="111" t="s">
        <v>409</v>
      </c>
      <c r="B45" s="112"/>
      <c r="C45" s="112"/>
      <c r="D45" s="112"/>
      <c r="E45" s="112"/>
      <c r="F45" s="112"/>
      <c r="G45" s="112"/>
      <c r="H45" s="112">
        <v>8626</v>
      </c>
      <c r="I45" s="112">
        <v>598</v>
      </c>
      <c r="J45" s="112">
        <f t="shared" si="0"/>
        <v>9224</v>
      </c>
      <c r="K45" s="112">
        <f t="shared" si="1"/>
        <v>8626</v>
      </c>
      <c r="L45" s="112">
        <f t="shared" si="2"/>
        <v>598</v>
      </c>
      <c r="M45" s="112">
        <f t="shared" si="3"/>
        <v>9224</v>
      </c>
      <c r="N45" s="53"/>
    </row>
    <row r="46" spans="1:14" ht="17.25" customHeight="1">
      <c r="A46" s="111" t="s">
        <v>410</v>
      </c>
      <c r="B46" s="112"/>
      <c r="C46" s="112"/>
      <c r="D46" s="112"/>
      <c r="E46" s="112"/>
      <c r="F46" s="112"/>
      <c r="G46" s="112"/>
      <c r="H46" s="112">
        <v>4228</v>
      </c>
      <c r="I46" s="112"/>
      <c r="J46" s="112">
        <f t="shared" si="0"/>
        <v>4228</v>
      </c>
      <c r="K46" s="112">
        <f t="shared" si="1"/>
        <v>4228</v>
      </c>
      <c r="L46" s="112">
        <f t="shared" si="2"/>
        <v>0</v>
      </c>
      <c r="M46" s="112">
        <f t="shared" si="3"/>
        <v>4228</v>
      </c>
      <c r="N46" s="53"/>
    </row>
    <row r="47" spans="1:14" ht="17.25" customHeight="1">
      <c r="A47" s="111" t="s">
        <v>411</v>
      </c>
      <c r="B47" s="112"/>
      <c r="C47" s="112"/>
      <c r="D47" s="112"/>
      <c r="E47" s="112"/>
      <c r="F47" s="112"/>
      <c r="G47" s="112"/>
      <c r="H47" s="112">
        <v>456</v>
      </c>
      <c r="I47" s="112"/>
      <c r="J47" s="112">
        <f t="shared" si="0"/>
        <v>456</v>
      </c>
      <c r="K47" s="112">
        <f t="shared" si="1"/>
        <v>456</v>
      </c>
      <c r="L47" s="112">
        <f t="shared" si="2"/>
        <v>0</v>
      </c>
      <c r="M47" s="112">
        <f t="shared" si="3"/>
        <v>456</v>
      </c>
      <c r="N47" s="53"/>
    </row>
    <row r="48" spans="1:14" ht="17.25" customHeight="1">
      <c r="A48" s="111" t="s">
        <v>412</v>
      </c>
      <c r="B48" s="112"/>
      <c r="C48" s="112"/>
      <c r="D48" s="112"/>
      <c r="E48" s="112"/>
      <c r="F48" s="112"/>
      <c r="G48" s="112"/>
      <c r="H48" s="112">
        <v>294</v>
      </c>
      <c r="I48" s="112"/>
      <c r="J48" s="112">
        <f t="shared" si="0"/>
        <v>294</v>
      </c>
      <c r="K48" s="112">
        <f t="shared" si="1"/>
        <v>294</v>
      </c>
      <c r="L48" s="112">
        <f t="shared" si="2"/>
        <v>0</v>
      </c>
      <c r="M48" s="112">
        <f t="shared" si="3"/>
        <v>294</v>
      </c>
      <c r="N48" s="53"/>
    </row>
    <row r="49" spans="1:14" ht="17.25" customHeight="1">
      <c r="A49" s="111" t="s">
        <v>413</v>
      </c>
      <c r="B49" s="112"/>
      <c r="C49" s="112"/>
      <c r="D49" s="112"/>
      <c r="E49" s="112"/>
      <c r="F49" s="112"/>
      <c r="G49" s="112"/>
      <c r="H49" s="112">
        <v>976</v>
      </c>
      <c r="I49" s="112">
        <v>192</v>
      </c>
      <c r="J49" s="112">
        <f t="shared" si="0"/>
        <v>1168</v>
      </c>
      <c r="K49" s="112">
        <f t="shared" si="1"/>
        <v>976</v>
      </c>
      <c r="L49" s="112">
        <f t="shared" si="2"/>
        <v>192</v>
      </c>
      <c r="M49" s="112">
        <f t="shared" si="3"/>
        <v>1168</v>
      </c>
      <c r="N49" s="53"/>
    </row>
    <row r="50" spans="1:14" ht="17.25" customHeight="1">
      <c r="A50" s="111" t="s">
        <v>414</v>
      </c>
      <c r="B50" s="112"/>
      <c r="C50" s="112"/>
      <c r="D50" s="112"/>
      <c r="E50" s="112"/>
      <c r="F50" s="112"/>
      <c r="G50" s="112"/>
      <c r="H50" s="112">
        <v>1200</v>
      </c>
      <c r="I50" s="112">
        <v>400</v>
      </c>
      <c r="J50" s="112">
        <f t="shared" si="0"/>
        <v>1600</v>
      </c>
      <c r="K50" s="112">
        <f t="shared" si="1"/>
        <v>1200</v>
      </c>
      <c r="L50" s="112">
        <f t="shared" si="2"/>
        <v>400</v>
      </c>
      <c r="M50" s="112">
        <f t="shared" si="3"/>
        <v>1600</v>
      </c>
      <c r="N50" s="53"/>
    </row>
    <row r="51" spans="1:14" ht="17.25" customHeight="1">
      <c r="A51" s="111" t="s">
        <v>415</v>
      </c>
      <c r="B51" s="112"/>
      <c r="C51" s="112"/>
      <c r="D51" s="112"/>
      <c r="E51" s="112"/>
      <c r="F51" s="112"/>
      <c r="G51" s="112"/>
      <c r="H51" s="112">
        <v>4000</v>
      </c>
      <c r="I51" s="112"/>
      <c r="J51" s="112">
        <f t="shared" si="0"/>
        <v>4000</v>
      </c>
      <c r="K51" s="112">
        <f t="shared" si="1"/>
        <v>4000</v>
      </c>
      <c r="L51" s="112">
        <f t="shared" si="2"/>
        <v>0</v>
      </c>
      <c r="M51" s="112">
        <f t="shared" si="3"/>
        <v>4000</v>
      </c>
      <c r="N51" s="53"/>
    </row>
    <row r="52" spans="1:14" ht="17.25" customHeight="1">
      <c r="A52" s="111" t="s">
        <v>416</v>
      </c>
      <c r="B52" s="112"/>
      <c r="C52" s="112"/>
      <c r="D52" s="112"/>
      <c r="E52" s="112"/>
      <c r="F52" s="112"/>
      <c r="G52" s="112"/>
      <c r="H52" s="112">
        <v>2998</v>
      </c>
      <c r="I52" s="112">
        <v>533</v>
      </c>
      <c r="J52" s="112">
        <f t="shared" si="0"/>
        <v>3531</v>
      </c>
      <c r="K52" s="112">
        <f t="shared" si="1"/>
        <v>2998</v>
      </c>
      <c r="L52" s="112">
        <f t="shared" si="2"/>
        <v>533</v>
      </c>
      <c r="M52" s="112">
        <f t="shared" si="3"/>
        <v>3531</v>
      </c>
      <c r="N52" s="53"/>
    </row>
    <row r="53" spans="1:14" ht="17.25" customHeight="1">
      <c r="A53" s="111" t="s">
        <v>417</v>
      </c>
      <c r="B53" s="112"/>
      <c r="C53" s="112"/>
      <c r="D53" s="112"/>
      <c r="E53" s="112"/>
      <c r="F53" s="112"/>
      <c r="G53" s="112"/>
      <c r="H53" s="112">
        <v>3000</v>
      </c>
      <c r="I53" s="112"/>
      <c r="J53" s="112">
        <f t="shared" si="0"/>
        <v>3000</v>
      </c>
      <c r="K53" s="112">
        <f t="shared" si="1"/>
        <v>3000</v>
      </c>
      <c r="L53" s="112">
        <f t="shared" si="2"/>
        <v>0</v>
      </c>
      <c r="M53" s="112">
        <f t="shared" si="3"/>
        <v>3000</v>
      </c>
      <c r="N53" s="53"/>
    </row>
    <row r="54" spans="1:14" ht="17.25" customHeight="1">
      <c r="A54" s="116" t="s">
        <v>418</v>
      </c>
      <c r="B54" s="117">
        <f>SUM(B10:B53)</f>
        <v>75337</v>
      </c>
      <c r="C54" s="117">
        <f>SUM(C10:C53)-C21</f>
        <v>335168</v>
      </c>
      <c r="D54" s="117">
        <f>SUM(D10:D53)-D21</f>
        <v>410505</v>
      </c>
      <c r="E54" s="117">
        <f>SUM(E14:E53)</f>
        <v>864258</v>
      </c>
      <c r="F54" s="117">
        <f>SUM(F14:F53)</f>
        <v>-4041</v>
      </c>
      <c r="G54" s="117">
        <f>SUM(G14:G53)</f>
        <v>860217</v>
      </c>
      <c r="H54" s="117">
        <f>SUM(H10:H53)</f>
        <v>733581</v>
      </c>
      <c r="I54" s="117">
        <f>SUM(I13:I53)</f>
        <v>28463</v>
      </c>
      <c r="J54" s="117">
        <f t="shared" si="0"/>
        <v>762044</v>
      </c>
      <c r="K54" s="117">
        <f>SUM(B54++E54+H54)</f>
        <v>1673176</v>
      </c>
      <c r="L54" s="117">
        <f>SUM(C54++F54+I54)</f>
        <v>359590</v>
      </c>
      <c r="M54" s="117">
        <f>SUM(D54++G54+J54)</f>
        <v>2032766</v>
      </c>
      <c r="N54" s="53"/>
    </row>
    <row r="55" ht="17.25" customHeight="1">
      <c r="L55" s="54"/>
    </row>
    <row r="56" spans="12:13" ht="17.25" customHeight="1">
      <c r="L56" s="54"/>
      <c r="M56" s="54"/>
    </row>
    <row r="57" ht="17.25" customHeight="1">
      <c r="L57" s="54"/>
    </row>
  </sheetData>
  <mergeCells count="11">
    <mergeCell ref="A4:M4"/>
    <mergeCell ref="A5:M5"/>
    <mergeCell ref="A6:M7"/>
    <mergeCell ref="J1:M1"/>
    <mergeCell ref="A2:M2"/>
    <mergeCell ref="A3:M3"/>
    <mergeCell ref="A8:A9"/>
    <mergeCell ref="H8:J8"/>
    <mergeCell ref="K8:M8"/>
    <mergeCell ref="B8:D8"/>
    <mergeCell ref="E8:G8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Q20"/>
  <sheetViews>
    <sheetView workbookViewId="0" topLeftCell="A1">
      <selection activeCell="B23" sqref="B23"/>
    </sheetView>
  </sheetViews>
  <sheetFormatPr defaultColWidth="9.140625" defaultRowHeight="12.75"/>
  <cols>
    <col min="1" max="1" width="24.421875" style="11" bestFit="1" customWidth="1"/>
    <col min="2" max="2" width="8.28125" style="11" customWidth="1"/>
    <col min="3" max="3" width="7.00390625" style="11" customWidth="1"/>
    <col min="4" max="4" width="6.8515625" style="11" customWidth="1"/>
    <col min="5" max="5" width="8.140625" style="11" customWidth="1"/>
    <col min="6" max="6" width="7.421875" style="11" customWidth="1"/>
    <col min="7" max="7" width="9.28125" style="11" customWidth="1"/>
    <col min="8" max="8" width="8.28125" style="11" customWidth="1"/>
    <col min="9" max="9" width="7.8515625" style="11" customWidth="1"/>
    <col min="10" max="10" width="7.140625" style="11" customWidth="1"/>
    <col min="11" max="11" width="8.28125" style="11" customWidth="1"/>
    <col min="12" max="12" width="8.140625" style="11" customWidth="1"/>
    <col min="13" max="13" width="7.00390625" style="11" customWidth="1"/>
    <col min="14" max="14" width="7.28125" style="11" customWidth="1"/>
    <col min="15" max="15" width="8.00390625" style="11" customWidth="1"/>
    <col min="16" max="16" width="7.28125" style="11" customWidth="1"/>
    <col min="17" max="17" width="9.421875" style="11" customWidth="1"/>
    <col min="18" max="16384" width="9.140625" style="11" customWidth="1"/>
  </cols>
  <sheetData>
    <row r="1" spans="15:17" ht="15.75" customHeight="1">
      <c r="O1" s="265" t="s">
        <v>14</v>
      </c>
      <c r="P1" s="265"/>
      <c r="Q1" s="265"/>
    </row>
    <row r="2" spans="1:17" s="9" customFormat="1" ht="15.75">
      <c r="A2" s="220" t="s">
        <v>253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 s="9" customFormat="1" ht="15.75">
      <c r="A3" s="220" t="s">
        <v>247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</row>
    <row r="4" spans="1:17" s="9" customFormat="1" ht="15.75">
      <c r="A4" s="220" t="s">
        <v>362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pans="1:17" s="9" customFormat="1" ht="15.75">
      <c r="A5" s="220" t="s">
        <v>189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</row>
    <row r="6" spans="1:17" s="1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1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3" s="1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7" s="38" customFormat="1" ht="12.75" customHeight="1">
      <c r="A9" s="269" t="s">
        <v>254</v>
      </c>
      <c r="B9" s="266" t="s">
        <v>106</v>
      </c>
      <c r="C9" s="267"/>
      <c r="D9" s="268"/>
      <c r="E9" s="266" t="s">
        <v>177</v>
      </c>
      <c r="F9" s="267"/>
      <c r="G9" s="268"/>
      <c r="H9" s="266" t="s">
        <v>159</v>
      </c>
      <c r="I9" s="267"/>
      <c r="J9" s="268"/>
      <c r="K9" s="266" t="s">
        <v>158</v>
      </c>
      <c r="L9" s="267"/>
      <c r="M9" s="268"/>
      <c r="N9" s="263" t="s">
        <v>157</v>
      </c>
      <c r="O9" s="260" t="s">
        <v>167</v>
      </c>
      <c r="P9" s="261"/>
      <c r="Q9" s="262"/>
    </row>
    <row r="10" spans="1:17" s="38" customFormat="1" ht="54.75" customHeight="1">
      <c r="A10" s="270"/>
      <c r="B10" s="17" t="s">
        <v>361</v>
      </c>
      <c r="C10" s="94" t="s">
        <v>275</v>
      </c>
      <c r="D10" s="17" t="s">
        <v>519</v>
      </c>
      <c r="E10" s="17" t="s">
        <v>361</v>
      </c>
      <c r="F10" s="94" t="s">
        <v>275</v>
      </c>
      <c r="G10" s="17" t="s">
        <v>519</v>
      </c>
      <c r="H10" s="17" t="s">
        <v>361</v>
      </c>
      <c r="I10" s="94" t="s">
        <v>275</v>
      </c>
      <c r="J10" s="17" t="s">
        <v>519</v>
      </c>
      <c r="K10" s="17" t="s">
        <v>361</v>
      </c>
      <c r="L10" s="94" t="s">
        <v>275</v>
      </c>
      <c r="M10" s="17" t="s">
        <v>519</v>
      </c>
      <c r="N10" s="264"/>
      <c r="O10" s="17" t="s">
        <v>361</v>
      </c>
      <c r="P10" s="94" t="s">
        <v>275</v>
      </c>
      <c r="Q10" s="17" t="s">
        <v>519</v>
      </c>
    </row>
    <row r="11" spans="2:17" s="1" customFormat="1" ht="15.75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2"/>
      <c r="O11" s="2"/>
      <c r="P11" s="2"/>
      <c r="Q11" s="2"/>
    </row>
    <row r="12" spans="1:17" s="38" customFormat="1" ht="24.75" customHeight="1">
      <c r="A12" s="85" t="s">
        <v>160</v>
      </c>
      <c r="B12" s="86">
        <v>80680</v>
      </c>
      <c r="C12" s="87">
        <v>1200</v>
      </c>
      <c r="D12" s="86">
        <f>SUM(B12:C12)</f>
        <v>81880</v>
      </c>
      <c r="E12" s="88">
        <v>1386141</v>
      </c>
      <c r="F12" s="87">
        <v>16901</v>
      </c>
      <c r="G12" s="86">
        <f>SUM(E12:F12)</f>
        <v>1403042</v>
      </c>
      <c r="H12" s="88">
        <v>2174</v>
      </c>
      <c r="I12" s="87"/>
      <c r="J12" s="86">
        <f>H12+I12</f>
        <v>2174</v>
      </c>
      <c r="K12" s="88">
        <v>700</v>
      </c>
      <c r="L12" s="87"/>
      <c r="M12" s="86">
        <f aca="true" t="shared" si="0" ref="M12:M18">SUM(K12:L12)</f>
        <v>700</v>
      </c>
      <c r="N12" s="88">
        <v>10600</v>
      </c>
      <c r="O12" s="88">
        <f>SUM(B12,E12,H12,K12,N12)</f>
        <v>1480295</v>
      </c>
      <c r="P12" s="88">
        <f>SUM(C12+F12+I12+L12)</f>
        <v>18101</v>
      </c>
      <c r="Q12" s="88">
        <f>SUM(O12:P12)</f>
        <v>1498396</v>
      </c>
    </row>
    <row r="13" spans="1:17" ht="24.75" customHeight="1">
      <c r="A13" s="16" t="s">
        <v>161</v>
      </c>
      <c r="B13" s="89">
        <v>0</v>
      </c>
      <c r="C13" s="89"/>
      <c r="D13" s="86">
        <f aca="true" t="shared" si="1" ref="D13:D18">SUM(B13:C13)</f>
        <v>0</v>
      </c>
      <c r="E13" s="89">
        <v>0</v>
      </c>
      <c r="F13" s="86"/>
      <c r="G13" s="86">
        <f aca="true" t="shared" si="2" ref="G13:G18">SUM(E13:F13)</f>
        <v>0</v>
      </c>
      <c r="H13" s="89">
        <v>0</v>
      </c>
      <c r="I13" s="86"/>
      <c r="J13" s="86">
        <f aca="true" t="shared" si="3" ref="J13:J20">H13+I13</f>
        <v>0</v>
      </c>
      <c r="K13" s="89">
        <v>0</v>
      </c>
      <c r="L13" s="86"/>
      <c r="M13" s="86">
        <f t="shared" si="0"/>
        <v>0</v>
      </c>
      <c r="N13" s="89">
        <v>0</v>
      </c>
      <c r="O13" s="88">
        <f aca="true" t="shared" si="4" ref="O13:O18">SUM(B13+E13+H13+K13+N13)</f>
        <v>0</v>
      </c>
      <c r="P13" s="88">
        <f aca="true" t="shared" si="5" ref="P13:P18">SUM(C13+F13+I13+L13)</f>
        <v>0</v>
      </c>
      <c r="Q13" s="88">
        <f aca="true" t="shared" si="6" ref="Q13:Q19">SUM(O13:P13)</f>
        <v>0</v>
      </c>
    </row>
    <row r="14" spans="1:17" s="38" customFormat="1" ht="24.75" customHeight="1">
      <c r="A14" s="16" t="s">
        <v>162</v>
      </c>
      <c r="B14" s="89">
        <v>0</v>
      </c>
      <c r="C14" s="89"/>
      <c r="D14" s="86">
        <f t="shared" si="1"/>
        <v>0</v>
      </c>
      <c r="E14" s="89">
        <v>0</v>
      </c>
      <c r="F14" s="86"/>
      <c r="G14" s="86">
        <f t="shared" si="2"/>
        <v>0</v>
      </c>
      <c r="H14" s="89">
        <v>0</v>
      </c>
      <c r="I14" s="86"/>
      <c r="J14" s="86">
        <f t="shared" si="3"/>
        <v>0</v>
      </c>
      <c r="K14" s="89">
        <v>0</v>
      </c>
      <c r="L14" s="86"/>
      <c r="M14" s="86">
        <f t="shared" si="0"/>
        <v>0</v>
      </c>
      <c r="N14" s="89">
        <v>0</v>
      </c>
      <c r="O14" s="88">
        <f t="shared" si="4"/>
        <v>0</v>
      </c>
      <c r="P14" s="88">
        <f t="shared" si="5"/>
        <v>0</v>
      </c>
      <c r="Q14" s="88">
        <f t="shared" si="6"/>
        <v>0</v>
      </c>
    </row>
    <row r="15" spans="1:17" ht="24.75" customHeight="1">
      <c r="A15" s="16" t="s">
        <v>305</v>
      </c>
      <c r="B15" s="89">
        <v>0</v>
      </c>
      <c r="C15" s="89"/>
      <c r="D15" s="86">
        <f t="shared" si="1"/>
        <v>0</v>
      </c>
      <c r="E15" s="89">
        <v>0</v>
      </c>
      <c r="F15" s="86"/>
      <c r="G15" s="86">
        <f t="shared" si="2"/>
        <v>0</v>
      </c>
      <c r="H15" s="89">
        <v>0</v>
      </c>
      <c r="I15" s="86"/>
      <c r="J15" s="86">
        <f t="shared" si="3"/>
        <v>0</v>
      </c>
      <c r="K15" s="89">
        <v>0</v>
      </c>
      <c r="L15" s="86"/>
      <c r="M15" s="86">
        <f t="shared" si="0"/>
        <v>0</v>
      </c>
      <c r="N15" s="89">
        <v>0</v>
      </c>
      <c r="O15" s="88">
        <f t="shared" si="4"/>
        <v>0</v>
      </c>
      <c r="P15" s="88">
        <f t="shared" si="5"/>
        <v>0</v>
      </c>
      <c r="Q15" s="88">
        <f t="shared" si="6"/>
        <v>0</v>
      </c>
    </row>
    <row r="16" spans="1:17" ht="24.75" customHeight="1">
      <c r="A16" s="16" t="s">
        <v>163</v>
      </c>
      <c r="B16" s="89">
        <v>0</v>
      </c>
      <c r="C16" s="89"/>
      <c r="D16" s="86">
        <f t="shared" si="1"/>
        <v>0</v>
      </c>
      <c r="E16" s="89">
        <v>0</v>
      </c>
      <c r="F16" s="86"/>
      <c r="G16" s="86">
        <f t="shared" si="2"/>
        <v>0</v>
      </c>
      <c r="H16" s="89">
        <v>0</v>
      </c>
      <c r="I16" s="86"/>
      <c r="J16" s="86">
        <f t="shared" si="3"/>
        <v>0</v>
      </c>
      <c r="K16" s="89">
        <v>0</v>
      </c>
      <c r="L16" s="86"/>
      <c r="M16" s="86">
        <f t="shared" si="0"/>
        <v>0</v>
      </c>
      <c r="N16" s="89">
        <v>0</v>
      </c>
      <c r="O16" s="88">
        <f t="shared" si="4"/>
        <v>0</v>
      </c>
      <c r="P16" s="88">
        <f t="shared" si="5"/>
        <v>0</v>
      </c>
      <c r="Q16" s="88">
        <f t="shared" si="6"/>
        <v>0</v>
      </c>
    </row>
    <row r="17" spans="1:17" ht="24.75" customHeight="1">
      <c r="A17" s="16" t="s">
        <v>164</v>
      </c>
      <c r="B17" s="89">
        <v>0</v>
      </c>
      <c r="C17" s="89"/>
      <c r="D17" s="86">
        <f t="shared" si="1"/>
        <v>0</v>
      </c>
      <c r="E17" s="89">
        <v>0</v>
      </c>
      <c r="F17" s="86"/>
      <c r="G17" s="86">
        <f t="shared" si="2"/>
        <v>0</v>
      </c>
      <c r="H17" s="89">
        <v>0</v>
      </c>
      <c r="I17" s="86"/>
      <c r="J17" s="86">
        <f t="shared" si="3"/>
        <v>0</v>
      </c>
      <c r="K17" s="89">
        <v>0</v>
      </c>
      <c r="L17" s="86"/>
      <c r="M17" s="86">
        <f t="shared" si="0"/>
        <v>0</v>
      </c>
      <c r="N17" s="89">
        <v>0</v>
      </c>
      <c r="O17" s="88">
        <f t="shared" si="4"/>
        <v>0</v>
      </c>
      <c r="P17" s="88">
        <f t="shared" si="5"/>
        <v>0</v>
      </c>
      <c r="Q17" s="88">
        <f t="shared" si="6"/>
        <v>0</v>
      </c>
    </row>
    <row r="18" spans="1:17" ht="24.75" customHeight="1">
      <c r="A18" s="16" t="s">
        <v>165</v>
      </c>
      <c r="B18" s="89">
        <v>0</v>
      </c>
      <c r="C18" s="89"/>
      <c r="D18" s="86">
        <f t="shared" si="1"/>
        <v>0</v>
      </c>
      <c r="E18" s="89">
        <v>0</v>
      </c>
      <c r="F18" s="86"/>
      <c r="G18" s="86">
        <f t="shared" si="2"/>
        <v>0</v>
      </c>
      <c r="H18" s="89">
        <v>0</v>
      </c>
      <c r="I18" s="86"/>
      <c r="J18" s="86">
        <f t="shared" si="3"/>
        <v>0</v>
      </c>
      <c r="K18" s="89">
        <v>0</v>
      </c>
      <c r="L18" s="86"/>
      <c r="M18" s="86">
        <f t="shared" si="0"/>
        <v>0</v>
      </c>
      <c r="N18" s="89">
        <v>0</v>
      </c>
      <c r="O18" s="88">
        <f t="shared" si="4"/>
        <v>0</v>
      </c>
      <c r="P18" s="88">
        <f t="shared" si="5"/>
        <v>0</v>
      </c>
      <c r="Q18" s="88">
        <f t="shared" si="6"/>
        <v>0</v>
      </c>
    </row>
    <row r="19" spans="1:17" s="38" customFormat="1" ht="24.75" customHeight="1">
      <c r="A19" s="85" t="s">
        <v>166</v>
      </c>
      <c r="B19" s="88">
        <f>SUM(B13:B18)</f>
        <v>0</v>
      </c>
      <c r="C19" s="88">
        <f>SUM(C13:C18)</f>
        <v>0</v>
      </c>
      <c r="D19" s="86">
        <f>SUM(D13:D18)</f>
        <v>0</v>
      </c>
      <c r="E19" s="88">
        <f>SUM(E13:E18)</f>
        <v>0</v>
      </c>
      <c r="F19" s="86">
        <f>SUM(F13:F18)</f>
        <v>0</v>
      </c>
      <c r="G19" s="86">
        <f>SUM(G13+G18)</f>
        <v>0</v>
      </c>
      <c r="H19" s="88">
        <f>SUM(H13:H18)</f>
        <v>0</v>
      </c>
      <c r="I19" s="86">
        <f>SUM(I13:I18)</f>
        <v>0</v>
      </c>
      <c r="J19" s="86">
        <f t="shared" si="3"/>
        <v>0</v>
      </c>
      <c r="K19" s="88">
        <f>SUM(K13:K18)</f>
        <v>0</v>
      </c>
      <c r="L19" s="86">
        <f>SUM(L13:L18)</f>
        <v>0</v>
      </c>
      <c r="M19" s="86">
        <f>SUM(M13:M18)</f>
        <v>0</v>
      </c>
      <c r="N19" s="88">
        <v>0</v>
      </c>
      <c r="O19" s="88">
        <f>SUM(O13:O18)</f>
        <v>0</v>
      </c>
      <c r="P19" s="88">
        <f>SUM(P13:P18)</f>
        <v>0</v>
      </c>
      <c r="Q19" s="88">
        <f t="shared" si="6"/>
        <v>0</v>
      </c>
    </row>
    <row r="20" spans="1:17" s="38" customFormat="1" ht="24.75" customHeight="1">
      <c r="A20" s="85" t="s">
        <v>252</v>
      </c>
      <c r="B20" s="88">
        <f>B12+B19</f>
        <v>80680</v>
      </c>
      <c r="C20" s="88">
        <f>C12+C19</f>
        <v>1200</v>
      </c>
      <c r="D20" s="88">
        <f>D12+D19</f>
        <v>81880</v>
      </c>
      <c r="E20" s="88">
        <f>E12+E19</f>
        <v>1386141</v>
      </c>
      <c r="F20" s="88">
        <f>SUM(F12+F19)</f>
        <v>16901</v>
      </c>
      <c r="G20" s="86">
        <f>SUM(E20:F20)</f>
        <v>1403042</v>
      </c>
      <c r="H20" s="88">
        <f>H12+H19</f>
        <v>2174</v>
      </c>
      <c r="I20" s="86">
        <f>SUM(I19+I12)</f>
        <v>0</v>
      </c>
      <c r="J20" s="86">
        <f t="shared" si="3"/>
        <v>2174</v>
      </c>
      <c r="K20" s="88">
        <f>K12+K19</f>
        <v>700</v>
      </c>
      <c r="L20" s="86">
        <f>SUM(L12+L19)</f>
        <v>0</v>
      </c>
      <c r="M20" s="86">
        <f>SUM(M12+M19)</f>
        <v>700</v>
      </c>
      <c r="N20" s="88">
        <f>N12+N19</f>
        <v>10600</v>
      </c>
      <c r="O20" s="88">
        <f>SUM(O12+O19)</f>
        <v>1480295</v>
      </c>
      <c r="P20" s="88">
        <f>SUM(P12+P19)</f>
        <v>18101</v>
      </c>
      <c r="Q20" s="88">
        <f>SUM(O12:P19)</f>
        <v>1498396</v>
      </c>
    </row>
  </sheetData>
  <mergeCells count="12">
    <mergeCell ref="O1:Q1"/>
    <mergeCell ref="E9:G9"/>
    <mergeCell ref="H9:J9"/>
    <mergeCell ref="A4:Q4"/>
    <mergeCell ref="A5:Q5"/>
    <mergeCell ref="A9:A10"/>
    <mergeCell ref="B9:D9"/>
    <mergeCell ref="K9:M9"/>
    <mergeCell ref="O9:Q9"/>
    <mergeCell ref="A2:Q2"/>
    <mergeCell ref="A3:Q3"/>
    <mergeCell ref="N9:N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L129"/>
  <sheetViews>
    <sheetView workbookViewId="0" topLeftCell="A100">
      <selection activeCell="B113" sqref="B113"/>
    </sheetView>
  </sheetViews>
  <sheetFormatPr defaultColWidth="9.140625" defaultRowHeight="13.5" customHeight="1"/>
  <cols>
    <col min="1" max="1" width="3.421875" style="45" customWidth="1"/>
    <col min="2" max="2" width="55.421875" style="45" customWidth="1"/>
    <col min="3" max="3" width="10.7109375" style="45" customWidth="1"/>
    <col min="4" max="4" width="11.28125" style="45" customWidth="1"/>
    <col min="5" max="5" width="12.421875" style="45" customWidth="1"/>
    <col min="6" max="6" width="9.7109375" style="45" customWidth="1"/>
    <col min="7" max="7" width="9.57421875" style="45" customWidth="1"/>
    <col min="8" max="8" width="12.57421875" style="45" customWidth="1"/>
    <col min="9" max="9" width="11.00390625" style="45" customWidth="1"/>
    <col min="10" max="10" width="13.7109375" style="45" customWidth="1"/>
    <col min="11" max="11" width="8.8515625" style="45" customWidth="1"/>
    <col min="12" max="16384" width="9.140625" style="45" customWidth="1"/>
  </cols>
  <sheetData>
    <row r="1" spans="1:12" ht="12.75" customHeight="1">
      <c r="A1" s="271" t="s">
        <v>212</v>
      </c>
      <c r="B1" s="271"/>
      <c r="C1" s="271"/>
      <c r="D1" s="271"/>
      <c r="E1" s="271"/>
      <c r="F1" s="271"/>
      <c r="G1" s="271"/>
      <c r="H1" s="271"/>
      <c r="I1" s="271"/>
      <c r="J1" s="271"/>
      <c r="K1" s="93"/>
      <c r="L1" s="93"/>
    </row>
    <row r="2" spans="1:12" ht="13.5" customHeight="1">
      <c r="A2" s="277" t="s">
        <v>253</v>
      </c>
      <c r="B2" s="277"/>
      <c r="C2" s="277"/>
      <c r="D2" s="277"/>
      <c r="E2" s="277"/>
      <c r="F2" s="277"/>
      <c r="G2" s="277"/>
      <c r="H2" s="277"/>
      <c r="I2" s="277"/>
      <c r="J2" s="277"/>
      <c r="K2" s="91"/>
      <c r="L2" s="91"/>
    </row>
    <row r="3" spans="1:12" ht="13.5" customHeight="1">
      <c r="A3" s="277" t="s">
        <v>247</v>
      </c>
      <c r="B3" s="277"/>
      <c r="C3" s="277"/>
      <c r="D3" s="277"/>
      <c r="E3" s="277"/>
      <c r="F3" s="277"/>
      <c r="G3" s="277"/>
      <c r="H3" s="277"/>
      <c r="I3" s="277"/>
      <c r="J3" s="277"/>
      <c r="K3" s="91"/>
      <c r="L3" s="91"/>
    </row>
    <row r="4" spans="1:12" ht="13.5" customHeight="1">
      <c r="A4" s="277" t="s">
        <v>105</v>
      </c>
      <c r="B4" s="277"/>
      <c r="C4" s="277"/>
      <c r="D4" s="277"/>
      <c r="E4" s="277"/>
      <c r="F4" s="277"/>
      <c r="G4" s="277"/>
      <c r="H4" s="277"/>
      <c r="I4" s="277"/>
      <c r="J4" s="277"/>
      <c r="K4" s="91"/>
      <c r="L4" s="91"/>
    </row>
    <row r="5" spans="1:12" ht="13.5" customHeight="1">
      <c r="A5" s="278" t="s">
        <v>189</v>
      </c>
      <c r="B5" s="278"/>
      <c r="C5" s="278"/>
      <c r="D5" s="278"/>
      <c r="E5" s="278"/>
      <c r="F5" s="278"/>
      <c r="G5" s="278"/>
      <c r="H5" s="278"/>
      <c r="I5" s="278"/>
      <c r="J5" s="278"/>
      <c r="K5" s="92"/>
      <c r="L5" s="92"/>
    </row>
    <row r="6" spans="1:2" ht="15" customHeight="1">
      <c r="A6" s="279"/>
      <c r="B6" s="279"/>
    </row>
    <row r="7" spans="1:10" ht="24.75" customHeight="1">
      <c r="A7" s="273" t="s">
        <v>243</v>
      </c>
      <c r="B7" s="276" t="s">
        <v>190</v>
      </c>
      <c r="C7" s="274" t="s">
        <v>360</v>
      </c>
      <c r="D7" s="274"/>
      <c r="E7" s="275"/>
      <c r="F7" s="213" t="s">
        <v>559</v>
      </c>
      <c r="G7" s="215"/>
      <c r="H7" s="274" t="s">
        <v>529</v>
      </c>
      <c r="I7" s="274"/>
      <c r="J7" s="275"/>
    </row>
    <row r="8" spans="1:10" ht="21" customHeight="1">
      <c r="A8" s="273"/>
      <c r="B8" s="276"/>
      <c r="C8" s="5" t="s">
        <v>264</v>
      </c>
      <c r="D8" s="5" t="s">
        <v>171</v>
      </c>
      <c r="E8" s="5" t="s">
        <v>269</v>
      </c>
      <c r="F8" s="5" t="s">
        <v>264</v>
      </c>
      <c r="G8" s="5" t="s">
        <v>171</v>
      </c>
      <c r="H8" s="5" t="s">
        <v>264</v>
      </c>
      <c r="I8" s="5" t="s">
        <v>171</v>
      </c>
      <c r="J8" s="5" t="s">
        <v>269</v>
      </c>
    </row>
    <row r="9" spans="1:2" ht="14.25" customHeight="1">
      <c r="A9" s="44"/>
      <c r="B9" s="90"/>
    </row>
    <row r="10" ht="13.5" customHeight="1">
      <c r="B10" s="46" t="s">
        <v>191</v>
      </c>
    </row>
    <row r="11" ht="13.5" customHeight="1">
      <c r="B11" s="46"/>
    </row>
    <row r="12" ht="12" customHeight="1">
      <c r="B12" s="46" t="s">
        <v>106</v>
      </c>
    </row>
    <row r="13" ht="13.5" customHeight="1">
      <c r="B13" s="50" t="s">
        <v>79</v>
      </c>
    </row>
    <row r="14" spans="1:10" ht="20.25" customHeight="1">
      <c r="A14" s="47" t="s">
        <v>248</v>
      </c>
      <c r="B14" s="48" t="s">
        <v>266</v>
      </c>
      <c r="C14" s="49">
        <v>16400</v>
      </c>
      <c r="D14" s="49">
        <f>C14*0.25</f>
        <v>4100</v>
      </c>
      <c r="E14" s="49">
        <f>SUM(C14:D14)</f>
        <v>20500</v>
      </c>
      <c r="F14" s="49"/>
      <c r="G14" s="49"/>
      <c r="H14" s="49">
        <f>SUM(C14+F14)</f>
        <v>16400</v>
      </c>
      <c r="I14" s="49">
        <f>SUM(D14+G14)</f>
        <v>4100</v>
      </c>
      <c r="J14" s="49">
        <f>SUM(H14:I14)</f>
        <v>20500</v>
      </c>
    </row>
    <row r="15" spans="1:10" ht="12.75">
      <c r="A15" s="47" t="s">
        <v>249</v>
      </c>
      <c r="B15" s="48" t="s">
        <v>78</v>
      </c>
      <c r="C15" s="49">
        <v>0</v>
      </c>
      <c r="D15" s="49">
        <f>C15*0.25</f>
        <v>0</v>
      </c>
      <c r="E15" s="49">
        <f>SUM(C15:D15)</f>
        <v>0</v>
      </c>
      <c r="F15" s="49"/>
      <c r="G15" s="49"/>
      <c r="H15" s="49">
        <f aca="true" t="shared" si="0" ref="H15:H30">SUM(C15+F15)</f>
        <v>0</v>
      </c>
      <c r="I15" s="49">
        <f aca="true" t="shared" si="1" ref="I15:I30">SUM(D15+G15)</f>
        <v>0</v>
      </c>
      <c r="J15" s="49">
        <f aca="true" t="shared" si="2" ref="J15:J30">SUM(H15:I15)</f>
        <v>0</v>
      </c>
    </row>
    <row r="16" spans="1:10" ht="12.75">
      <c r="A16" s="47" t="s">
        <v>233</v>
      </c>
      <c r="B16" s="48" t="s">
        <v>291</v>
      </c>
      <c r="C16" s="49">
        <v>800</v>
      </c>
      <c r="D16" s="49">
        <f>C16*0.25</f>
        <v>200</v>
      </c>
      <c r="E16" s="49">
        <f aca="true" t="shared" si="3" ref="E16:E29">SUM(C16:D16)</f>
        <v>1000</v>
      </c>
      <c r="F16" s="49"/>
      <c r="G16" s="49"/>
      <c r="H16" s="49">
        <f t="shared" si="0"/>
        <v>800</v>
      </c>
      <c r="I16" s="49">
        <f t="shared" si="1"/>
        <v>200</v>
      </c>
      <c r="J16" s="49">
        <f t="shared" si="2"/>
        <v>1000</v>
      </c>
    </row>
    <row r="17" spans="1:10" ht="12.75">
      <c r="A17" s="47" t="s">
        <v>5</v>
      </c>
      <c r="B17" s="48" t="s">
        <v>38</v>
      </c>
      <c r="C17" s="49">
        <v>6800</v>
      </c>
      <c r="D17" s="49">
        <v>1700</v>
      </c>
      <c r="E17" s="49">
        <f t="shared" si="3"/>
        <v>8500</v>
      </c>
      <c r="F17" s="49"/>
      <c r="G17" s="49"/>
      <c r="H17" s="49">
        <f t="shared" si="0"/>
        <v>6800</v>
      </c>
      <c r="I17" s="49">
        <f t="shared" si="1"/>
        <v>1700</v>
      </c>
      <c r="J17" s="49">
        <f t="shared" si="2"/>
        <v>8500</v>
      </c>
    </row>
    <row r="18" spans="1:10" ht="14.25" customHeight="1">
      <c r="A18" s="47" t="s">
        <v>279</v>
      </c>
      <c r="B18" s="48" t="s">
        <v>265</v>
      </c>
      <c r="C18" s="49">
        <v>9824</v>
      </c>
      <c r="D18" s="49">
        <f>C18*0.25</f>
        <v>2456</v>
      </c>
      <c r="E18" s="49">
        <f t="shared" si="3"/>
        <v>12280</v>
      </c>
      <c r="F18" s="49">
        <v>160</v>
      </c>
      <c r="G18" s="49">
        <f>F18*0.25</f>
        <v>40</v>
      </c>
      <c r="H18" s="49">
        <f t="shared" si="0"/>
        <v>9984</v>
      </c>
      <c r="I18" s="49">
        <f t="shared" si="1"/>
        <v>2496</v>
      </c>
      <c r="J18" s="49">
        <f t="shared" si="2"/>
        <v>12480</v>
      </c>
    </row>
    <row r="19" spans="1:10" ht="11.25" customHeight="1">
      <c r="A19" s="47" t="s">
        <v>39</v>
      </c>
      <c r="B19" s="48" t="s">
        <v>307</v>
      </c>
      <c r="C19" s="49">
        <v>1720</v>
      </c>
      <c r="D19" s="49">
        <f>C19*0.25</f>
        <v>430</v>
      </c>
      <c r="E19" s="49">
        <f t="shared" si="3"/>
        <v>2150</v>
      </c>
      <c r="F19" s="49"/>
      <c r="G19" s="49"/>
      <c r="H19" s="49">
        <f t="shared" si="0"/>
        <v>1720</v>
      </c>
      <c r="I19" s="49">
        <f t="shared" si="1"/>
        <v>430</v>
      </c>
      <c r="J19" s="49">
        <f t="shared" si="2"/>
        <v>2150</v>
      </c>
    </row>
    <row r="20" spans="1:10" ht="11.25" customHeight="1">
      <c r="A20" s="47"/>
      <c r="B20" s="48"/>
      <c r="C20" s="49"/>
      <c r="D20" s="49"/>
      <c r="E20" s="49"/>
      <c r="F20" s="49"/>
      <c r="G20" s="49"/>
      <c r="H20" s="49"/>
      <c r="I20" s="49"/>
      <c r="J20" s="49"/>
    </row>
    <row r="21" spans="1:10" ht="12.75">
      <c r="A21" s="47"/>
      <c r="B21" s="50" t="s">
        <v>308</v>
      </c>
      <c r="C21" s="49"/>
      <c r="D21" s="49"/>
      <c r="E21" s="49"/>
      <c r="F21" s="49"/>
      <c r="G21" s="49"/>
      <c r="H21" s="49">
        <f t="shared" si="0"/>
        <v>0</v>
      </c>
      <c r="I21" s="49">
        <f t="shared" si="1"/>
        <v>0</v>
      </c>
      <c r="J21" s="49">
        <f t="shared" si="2"/>
        <v>0</v>
      </c>
    </row>
    <row r="22" spans="1:10" ht="12.75">
      <c r="A22" s="47" t="s">
        <v>40</v>
      </c>
      <c r="B22" s="48" t="s">
        <v>22</v>
      </c>
      <c r="C22" s="49">
        <v>800</v>
      </c>
      <c r="D22" s="49">
        <f aca="true" t="shared" si="4" ref="D22:D29">C22*0.25</f>
        <v>200</v>
      </c>
      <c r="E22" s="49">
        <f t="shared" si="3"/>
        <v>1000</v>
      </c>
      <c r="F22" s="49"/>
      <c r="G22" s="49"/>
      <c r="H22" s="49">
        <f t="shared" si="0"/>
        <v>800</v>
      </c>
      <c r="I22" s="49">
        <f t="shared" si="1"/>
        <v>200</v>
      </c>
      <c r="J22" s="49">
        <f t="shared" si="2"/>
        <v>1000</v>
      </c>
    </row>
    <row r="23" spans="1:10" ht="12.75">
      <c r="A23" s="47" t="s">
        <v>41</v>
      </c>
      <c r="B23" s="48" t="s">
        <v>21</v>
      </c>
      <c r="C23" s="49">
        <v>2400</v>
      </c>
      <c r="D23" s="49">
        <f t="shared" si="4"/>
        <v>600</v>
      </c>
      <c r="E23" s="49">
        <f t="shared" si="3"/>
        <v>3000</v>
      </c>
      <c r="F23" s="49"/>
      <c r="G23" s="49"/>
      <c r="H23" s="49">
        <f t="shared" si="0"/>
        <v>2400</v>
      </c>
      <c r="I23" s="49">
        <f t="shared" si="1"/>
        <v>600</v>
      </c>
      <c r="J23" s="49">
        <f t="shared" si="2"/>
        <v>3000</v>
      </c>
    </row>
    <row r="24" spans="1:10" ht="15" customHeight="1">
      <c r="A24" s="47" t="s">
        <v>42</v>
      </c>
      <c r="B24" s="48" t="s">
        <v>20</v>
      </c>
      <c r="C24" s="49">
        <v>9600</v>
      </c>
      <c r="D24" s="49">
        <f t="shared" si="4"/>
        <v>2400</v>
      </c>
      <c r="E24" s="49">
        <f t="shared" si="3"/>
        <v>12000</v>
      </c>
      <c r="F24" s="49">
        <v>800</v>
      </c>
      <c r="G24" s="49">
        <f>F24*0.25</f>
        <v>200</v>
      </c>
      <c r="H24" s="49">
        <f t="shared" si="0"/>
        <v>10400</v>
      </c>
      <c r="I24" s="49">
        <f t="shared" si="1"/>
        <v>2600</v>
      </c>
      <c r="J24" s="49">
        <f t="shared" si="2"/>
        <v>13000</v>
      </c>
    </row>
    <row r="25" spans="1:10" ht="15" customHeight="1">
      <c r="A25" s="47" t="s">
        <v>280</v>
      </c>
      <c r="B25" s="48" t="s">
        <v>309</v>
      </c>
      <c r="C25" s="49">
        <v>3200</v>
      </c>
      <c r="D25" s="49">
        <f t="shared" si="4"/>
        <v>800</v>
      </c>
      <c r="E25" s="49">
        <f>SUM(C25:D25)</f>
        <v>4000</v>
      </c>
      <c r="F25" s="49"/>
      <c r="G25" s="49"/>
      <c r="H25" s="49">
        <f>SUM(C25+F25)</f>
        <v>3200</v>
      </c>
      <c r="I25" s="49">
        <f t="shared" si="1"/>
        <v>800</v>
      </c>
      <c r="J25" s="49">
        <f t="shared" si="2"/>
        <v>4000</v>
      </c>
    </row>
    <row r="26" spans="1:10" ht="15" customHeight="1">
      <c r="A26" s="47" t="s">
        <v>281</v>
      </c>
      <c r="B26" s="48" t="s">
        <v>310</v>
      </c>
      <c r="C26" s="49">
        <v>9200</v>
      </c>
      <c r="D26" s="49">
        <f t="shared" si="4"/>
        <v>2300</v>
      </c>
      <c r="E26" s="49">
        <f>SUM(C26:D26)</f>
        <v>11500</v>
      </c>
      <c r="F26" s="49"/>
      <c r="G26" s="49"/>
      <c r="H26" s="49">
        <f>SUM(C26+F26)</f>
        <v>9200</v>
      </c>
      <c r="I26" s="49">
        <f t="shared" si="1"/>
        <v>2300</v>
      </c>
      <c r="J26" s="49">
        <f t="shared" si="2"/>
        <v>11500</v>
      </c>
    </row>
    <row r="27" spans="1:10" ht="15" customHeight="1">
      <c r="A27" s="47" t="s">
        <v>282</v>
      </c>
      <c r="B27" s="48" t="s">
        <v>311</v>
      </c>
      <c r="C27" s="49">
        <v>1720</v>
      </c>
      <c r="D27" s="49">
        <f t="shared" si="4"/>
        <v>430</v>
      </c>
      <c r="E27" s="49">
        <f>SUM(C27:D27)</f>
        <v>2150</v>
      </c>
      <c r="F27" s="49"/>
      <c r="G27" s="49"/>
      <c r="H27" s="49">
        <f>SUM(C27+F27)</f>
        <v>1720</v>
      </c>
      <c r="I27" s="49">
        <f t="shared" si="1"/>
        <v>430</v>
      </c>
      <c r="J27" s="49">
        <f t="shared" si="2"/>
        <v>2150</v>
      </c>
    </row>
    <row r="28" spans="1:10" ht="18.75" customHeight="1">
      <c r="A28" s="47" t="s">
        <v>283</v>
      </c>
      <c r="B28" s="48" t="s">
        <v>267</v>
      </c>
      <c r="C28" s="49">
        <v>960</v>
      </c>
      <c r="D28" s="49">
        <f t="shared" si="4"/>
        <v>240</v>
      </c>
      <c r="E28" s="49">
        <f t="shared" si="3"/>
        <v>1200</v>
      </c>
      <c r="F28" s="49"/>
      <c r="G28" s="49"/>
      <c r="H28" s="49">
        <f t="shared" si="0"/>
        <v>960</v>
      </c>
      <c r="I28" s="49">
        <f t="shared" si="1"/>
        <v>240</v>
      </c>
      <c r="J28" s="49">
        <f t="shared" si="2"/>
        <v>1200</v>
      </c>
    </row>
    <row r="29" spans="1:10" ht="16.5" customHeight="1">
      <c r="A29" s="47" t="s">
        <v>284</v>
      </c>
      <c r="B29" s="48" t="s">
        <v>262</v>
      </c>
      <c r="C29" s="49">
        <v>1120</v>
      </c>
      <c r="D29" s="49">
        <f t="shared" si="4"/>
        <v>280</v>
      </c>
      <c r="E29" s="49">
        <f t="shared" si="3"/>
        <v>1400</v>
      </c>
      <c r="F29" s="49"/>
      <c r="G29" s="49"/>
      <c r="H29" s="49">
        <f t="shared" si="0"/>
        <v>1120</v>
      </c>
      <c r="I29" s="49">
        <f t="shared" si="1"/>
        <v>280</v>
      </c>
      <c r="J29" s="49">
        <f t="shared" si="2"/>
        <v>1400</v>
      </c>
    </row>
    <row r="30" spans="1:10" ht="13.5" customHeight="1">
      <c r="A30" s="47" t="s">
        <v>285</v>
      </c>
      <c r="B30" s="46" t="s">
        <v>138</v>
      </c>
      <c r="C30" s="68">
        <f>SUM(C14:C29)</f>
        <v>64544</v>
      </c>
      <c r="D30" s="68">
        <f>SUM(D14:D29)</f>
        <v>16136</v>
      </c>
      <c r="E30" s="68">
        <f>SUM(E14:E29)</f>
        <v>80680</v>
      </c>
      <c r="F30" s="68">
        <f>SUM(F14:F29)</f>
        <v>960</v>
      </c>
      <c r="G30" s="68">
        <f>SUM(G14:G29)</f>
        <v>240</v>
      </c>
      <c r="H30" s="51">
        <f t="shared" si="0"/>
        <v>65504</v>
      </c>
      <c r="I30" s="51">
        <f t="shared" si="1"/>
        <v>16376</v>
      </c>
      <c r="J30" s="51">
        <f t="shared" si="2"/>
        <v>81880</v>
      </c>
    </row>
    <row r="31" spans="1:10" ht="12.75" customHeight="1">
      <c r="A31" s="47"/>
      <c r="B31" s="46"/>
      <c r="C31" s="49"/>
      <c r="D31" s="49"/>
      <c r="E31" s="49"/>
      <c r="F31" s="49"/>
      <c r="G31" s="49"/>
      <c r="H31" s="49"/>
      <c r="I31" s="49"/>
      <c r="J31" s="49"/>
    </row>
    <row r="32" spans="1:10" ht="13.5" customHeight="1">
      <c r="A32" s="47"/>
      <c r="B32" s="46" t="s">
        <v>177</v>
      </c>
      <c r="C32" s="49"/>
      <c r="D32" s="49"/>
      <c r="E32" s="49"/>
      <c r="F32" s="49"/>
      <c r="G32" s="49"/>
      <c r="H32" s="49"/>
      <c r="I32" s="49"/>
      <c r="J32" s="49"/>
    </row>
    <row r="33" spans="1:10" ht="13.5" customHeight="1">
      <c r="A33" s="47"/>
      <c r="B33" s="50" t="s">
        <v>271</v>
      </c>
      <c r="C33" s="49"/>
      <c r="D33" s="49"/>
      <c r="E33" s="49"/>
      <c r="F33" s="49"/>
      <c r="G33" s="49"/>
      <c r="H33" s="49"/>
      <c r="I33" s="49"/>
      <c r="J33" s="49"/>
    </row>
    <row r="34" spans="1:10" ht="15" customHeight="1">
      <c r="A34" s="47" t="s">
        <v>286</v>
      </c>
      <c r="B34" s="48" t="s">
        <v>257</v>
      </c>
      <c r="C34" s="49">
        <v>4000</v>
      </c>
      <c r="D34" s="49">
        <f>C34*0.25</f>
        <v>1000</v>
      </c>
      <c r="E34" s="49">
        <f aca="true" t="shared" si="5" ref="E34:E40">SUM(C34:D34)</f>
        <v>5000</v>
      </c>
      <c r="F34" s="49"/>
      <c r="G34" s="49"/>
      <c r="H34" s="49">
        <f aca="true" t="shared" si="6" ref="H34:H40">C34+F34</f>
        <v>4000</v>
      </c>
      <c r="I34" s="49">
        <f>H34*0.25</f>
        <v>1000</v>
      </c>
      <c r="J34" s="49">
        <f aca="true" t="shared" si="7" ref="J34:J40">SUM(H34:I34)</f>
        <v>5000</v>
      </c>
    </row>
    <row r="35" spans="1:10" ht="15" customHeight="1">
      <c r="A35" s="47" t="s">
        <v>287</v>
      </c>
      <c r="B35" s="48" t="s">
        <v>312</v>
      </c>
      <c r="C35" s="49">
        <v>30</v>
      </c>
      <c r="D35" s="49">
        <v>7</v>
      </c>
      <c r="E35" s="49">
        <f t="shared" si="5"/>
        <v>37</v>
      </c>
      <c r="F35" s="49">
        <v>-30</v>
      </c>
      <c r="G35" s="49">
        <v>-7</v>
      </c>
      <c r="H35" s="49">
        <f t="shared" si="6"/>
        <v>0</v>
      </c>
      <c r="I35" s="49">
        <f>H35*0.25</f>
        <v>0</v>
      </c>
      <c r="J35" s="49">
        <f t="shared" si="7"/>
        <v>0</v>
      </c>
    </row>
    <row r="36" spans="1:10" ht="14.25" customHeight="1">
      <c r="A36" s="47" t="s">
        <v>288</v>
      </c>
      <c r="B36" s="48" t="s">
        <v>259</v>
      </c>
      <c r="C36" s="49">
        <v>2400</v>
      </c>
      <c r="D36" s="49">
        <f>C36*0.25</f>
        <v>600</v>
      </c>
      <c r="E36" s="49">
        <f t="shared" si="5"/>
        <v>3000</v>
      </c>
      <c r="F36" s="49">
        <v>30</v>
      </c>
      <c r="G36" s="49">
        <v>7</v>
      </c>
      <c r="H36" s="49">
        <f t="shared" si="6"/>
        <v>2430</v>
      </c>
      <c r="I36" s="49">
        <v>607</v>
      </c>
      <c r="J36" s="49">
        <f t="shared" si="7"/>
        <v>3037</v>
      </c>
    </row>
    <row r="37" spans="1:10" ht="18" customHeight="1">
      <c r="A37" s="47" t="s">
        <v>90</v>
      </c>
      <c r="B37" s="48" t="s">
        <v>313</v>
      </c>
      <c r="C37" s="49">
        <v>1360</v>
      </c>
      <c r="D37" s="49">
        <f>C37*0.25</f>
        <v>340</v>
      </c>
      <c r="E37" s="49">
        <f t="shared" si="5"/>
        <v>1700</v>
      </c>
      <c r="F37" s="49"/>
      <c r="G37" s="49"/>
      <c r="H37" s="49">
        <f t="shared" si="6"/>
        <v>1360</v>
      </c>
      <c r="I37" s="49">
        <f>H37*0.25</f>
        <v>340</v>
      </c>
      <c r="J37" s="49">
        <f t="shared" si="7"/>
        <v>1700</v>
      </c>
    </row>
    <row r="38" spans="1:10" ht="12.75" customHeight="1">
      <c r="A38" s="47" t="s">
        <v>91</v>
      </c>
      <c r="B38" s="48" t="s">
        <v>258</v>
      </c>
      <c r="C38" s="49">
        <v>960</v>
      </c>
      <c r="D38" s="49">
        <f>C38*0.25</f>
        <v>240</v>
      </c>
      <c r="E38" s="49">
        <f t="shared" si="5"/>
        <v>1200</v>
      </c>
      <c r="F38" s="49">
        <v>-180</v>
      </c>
      <c r="G38" s="49">
        <v>-220</v>
      </c>
      <c r="H38" s="49">
        <f t="shared" si="6"/>
        <v>780</v>
      </c>
      <c r="I38" s="49">
        <v>20</v>
      </c>
      <c r="J38" s="49">
        <f t="shared" si="7"/>
        <v>800</v>
      </c>
    </row>
    <row r="39" spans="1:10" ht="13.5" customHeight="1">
      <c r="A39" s="47" t="s">
        <v>92</v>
      </c>
      <c r="B39" s="48" t="s">
        <v>241</v>
      </c>
      <c r="C39" s="49">
        <v>1000</v>
      </c>
      <c r="D39" s="49">
        <f>C39*0.25</f>
        <v>250</v>
      </c>
      <c r="E39" s="49">
        <f t="shared" si="5"/>
        <v>1250</v>
      </c>
      <c r="F39" s="49"/>
      <c r="G39" s="49"/>
      <c r="H39" s="49">
        <f t="shared" si="6"/>
        <v>1000</v>
      </c>
      <c r="I39" s="49">
        <f>H39*0.25</f>
        <v>250</v>
      </c>
      <c r="J39" s="49">
        <f t="shared" si="7"/>
        <v>1250</v>
      </c>
    </row>
    <row r="40" spans="1:10" ht="14.25" customHeight="1">
      <c r="A40" s="47" t="s">
        <v>93</v>
      </c>
      <c r="B40" s="48" t="s">
        <v>19</v>
      </c>
      <c r="C40" s="49">
        <v>6100</v>
      </c>
      <c r="D40" s="49">
        <f>C40*0.25</f>
        <v>1525</v>
      </c>
      <c r="E40" s="49">
        <f t="shared" si="5"/>
        <v>7625</v>
      </c>
      <c r="F40" s="49"/>
      <c r="G40" s="49"/>
      <c r="H40" s="49">
        <f t="shared" si="6"/>
        <v>6100</v>
      </c>
      <c r="I40" s="49">
        <f>H40*0.25</f>
        <v>1525</v>
      </c>
      <c r="J40" s="49">
        <f t="shared" si="7"/>
        <v>7625</v>
      </c>
    </row>
    <row r="41" spans="1:10" ht="13.5" customHeight="1">
      <c r="A41" s="47" t="s">
        <v>94</v>
      </c>
      <c r="B41" s="46" t="s">
        <v>250</v>
      </c>
      <c r="C41" s="68">
        <f aca="true" t="shared" si="8" ref="C41:J41">SUM(C34:C40)</f>
        <v>15850</v>
      </c>
      <c r="D41" s="68">
        <f t="shared" si="8"/>
        <v>3962</v>
      </c>
      <c r="E41" s="68">
        <f t="shared" si="8"/>
        <v>19812</v>
      </c>
      <c r="F41" s="68">
        <f t="shared" si="8"/>
        <v>-180</v>
      </c>
      <c r="G41" s="68">
        <f t="shared" si="8"/>
        <v>-220</v>
      </c>
      <c r="H41" s="68">
        <f t="shared" si="8"/>
        <v>15670</v>
      </c>
      <c r="I41" s="68">
        <f t="shared" si="8"/>
        <v>3742</v>
      </c>
      <c r="J41" s="68">
        <f t="shared" si="8"/>
        <v>19412</v>
      </c>
    </row>
    <row r="42" spans="1:10" ht="13.5" customHeight="1">
      <c r="A42" s="47"/>
      <c r="B42" s="46"/>
      <c r="C42" s="68"/>
      <c r="D42" s="68"/>
      <c r="E42" s="68"/>
      <c r="F42" s="68"/>
      <c r="G42" s="68"/>
      <c r="H42" s="68"/>
      <c r="I42" s="68"/>
      <c r="J42" s="68"/>
    </row>
    <row r="43" spans="1:10" ht="11.25" customHeight="1">
      <c r="A43" s="47"/>
      <c r="B43" s="48"/>
      <c r="C43" s="49"/>
      <c r="D43" s="49"/>
      <c r="E43" s="49"/>
      <c r="F43" s="49"/>
      <c r="G43" s="49"/>
      <c r="H43" s="49"/>
      <c r="I43" s="49"/>
      <c r="J43" s="49"/>
    </row>
    <row r="44" spans="1:10" ht="24.75" customHeight="1">
      <c r="A44" s="273" t="s">
        <v>243</v>
      </c>
      <c r="B44" s="276" t="s">
        <v>190</v>
      </c>
      <c r="C44" s="274" t="s">
        <v>360</v>
      </c>
      <c r="D44" s="274"/>
      <c r="E44" s="275"/>
      <c r="F44" s="213" t="s">
        <v>559</v>
      </c>
      <c r="G44" s="215"/>
      <c r="H44" s="274" t="s">
        <v>529</v>
      </c>
      <c r="I44" s="274"/>
      <c r="J44" s="275"/>
    </row>
    <row r="45" spans="1:10" ht="21" customHeight="1">
      <c r="A45" s="273"/>
      <c r="B45" s="276"/>
      <c r="C45" s="5" t="s">
        <v>264</v>
      </c>
      <c r="D45" s="5" t="s">
        <v>171</v>
      </c>
      <c r="E45" s="5" t="s">
        <v>269</v>
      </c>
      <c r="F45" s="5" t="s">
        <v>264</v>
      </c>
      <c r="G45" s="5" t="s">
        <v>171</v>
      </c>
      <c r="H45" s="5" t="s">
        <v>264</v>
      </c>
      <c r="I45" s="5" t="s">
        <v>171</v>
      </c>
      <c r="J45" s="5" t="s">
        <v>269</v>
      </c>
    </row>
    <row r="46" spans="1:10" ht="14.25" customHeight="1">
      <c r="A46" s="47"/>
      <c r="B46" s="48"/>
      <c r="C46" s="49"/>
      <c r="D46" s="49"/>
      <c r="E46" s="49"/>
      <c r="F46" s="49"/>
      <c r="G46" s="49"/>
      <c r="H46" s="49"/>
      <c r="I46" s="49"/>
      <c r="J46" s="49"/>
    </row>
    <row r="47" spans="1:10" ht="13.5" customHeight="1">
      <c r="A47" s="47"/>
      <c r="B47" s="50" t="s">
        <v>137</v>
      </c>
      <c r="C47" s="49"/>
      <c r="D47" s="49"/>
      <c r="E47" s="49"/>
      <c r="F47" s="49"/>
      <c r="G47" s="49"/>
      <c r="H47" s="49"/>
      <c r="I47" s="49"/>
      <c r="J47" s="49"/>
    </row>
    <row r="48" spans="1:10" ht="17.25" customHeight="1">
      <c r="A48" s="47" t="s">
        <v>95</v>
      </c>
      <c r="B48" s="48" t="s">
        <v>27</v>
      </c>
      <c r="C48" s="49">
        <v>822127</v>
      </c>
      <c r="D48" s="49">
        <f>C48*0.25</f>
        <v>205531.75</v>
      </c>
      <c r="E48" s="49">
        <f>SUM(C48:D48)</f>
        <v>1027658.75</v>
      </c>
      <c r="F48" s="49">
        <v>2490</v>
      </c>
      <c r="G48" s="49">
        <v>-66377</v>
      </c>
      <c r="H48" s="49">
        <f>SUM(C48+F48)</f>
        <v>824617</v>
      </c>
      <c r="I48" s="49">
        <f>SUM(D48+G48)</f>
        <v>139154.75</v>
      </c>
      <c r="J48" s="49">
        <f>SUM(H48:I48)</f>
        <v>963771.75</v>
      </c>
    </row>
    <row r="49" spans="1:10" ht="15.75" customHeight="1">
      <c r="A49" s="47" t="s">
        <v>96</v>
      </c>
      <c r="B49" s="48" t="s">
        <v>260</v>
      </c>
      <c r="C49" s="49">
        <v>1993</v>
      </c>
      <c r="D49" s="49">
        <f>C49*0.25</f>
        <v>498.25</v>
      </c>
      <c r="E49" s="49">
        <f>SUM(C49:D49)</f>
        <v>2491.25</v>
      </c>
      <c r="F49" s="49">
        <v>-1840</v>
      </c>
      <c r="G49" s="49">
        <f>F49*0.25</f>
        <v>-460</v>
      </c>
      <c r="H49" s="49">
        <f>SUM(C49+F49)</f>
        <v>153</v>
      </c>
      <c r="I49" s="49">
        <f aca="true" t="shared" si="9" ref="I49:I61">SUM(D49+G49)</f>
        <v>38.25</v>
      </c>
      <c r="J49" s="49">
        <f aca="true" t="shared" si="10" ref="J49:J64">SUM(H49:I49)</f>
        <v>191.25</v>
      </c>
    </row>
    <row r="50" spans="1:10" ht="17.25" customHeight="1">
      <c r="A50" s="47" t="s">
        <v>97</v>
      </c>
      <c r="B50" s="48" t="s">
        <v>263</v>
      </c>
      <c r="C50" s="49">
        <v>49000</v>
      </c>
      <c r="D50" s="49">
        <f aca="true" t="shared" si="11" ref="D50:D62">C50*0.25</f>
        <v>12250</v>
      </c>
      <c r="E50" s="49">
        <f>SUM(C50:D50)</f>
        <v>61250</v>
      </c>
      <c r="F50" s="49"/>
      <c r="G50" s="49"/>
      <c r="H50" s="49">
        <f aca="true" t="shared" si="12" ref="H50:H64">SUM(C50+F50)</f>
        <v>49000</v>
      </c>
      <c r="I50" s="49">
        <f t="shared" si="9"/>
        <v>12250</v>
      </c>
      <c r="J50" s="49">
        <f t="shared" si="10"/>
        <v>61250</v>
      </c>
    </row>
    <row r="51" spans="1:10" ht="17.25" customHeight="1">
      <c r="A51" s="47" t="s">
        <v>98</v>
      </c>
      <c r="B51" s="48" t="s">
        <v>314</v>
      </c>
      <c r="C51" s="49">
        <v>88000</v>
      </c>
      <c r="D51" s="49">
        <f t="shared" si="11"/>
        <v>22000</v>
      </c>
      <c r="E51" s="49">
        <f>SUM(C51:D51)</f>
        <v>110000</v>
      </c>
      <c r="F51" s="49"/>
      <c r="G51" s="49"/>
      <c r="H51" s="49">
        <f t="shared" si="12"/>
        <v>88000</v>
      </c>
      <c r="I51" s="49">
        <f t="shared" si="9"/>
        <v>22000</v>
      </c>
      <c r="J51" s="49">
        <f t="shared" si="10"/>
        <v>110000</v>
      </c>
    </row>
    <row r="52" spans="1:10" ht="15.75" customHeight="1">
      <c r="A52" s="47" t="s">
        <v>99</v>
      </c>
      <c r="B52" s="48" t="s">
        <v>18</v>
      </c>
      <c r="C52" s="49">
        <v>16500</v>
      </c>
      <c r="D52" s="49">
        <f t="shared" si="11"/>
        <v>4125</v>
      </c>
      <c r="E52" s="49">
        <f aca="true" t="shared" si="13" ref="E52:E64">SUM(C52:D52)</f>
        <v>20625</v>
      </c>
      <c r="F52" s="49">
        <v>-5322</v>
      </c>
      <c r="G52" s="49">
        <v>-1331</v>
      </c>
      <c r="H52" s="49">
        <f t="shared" si="12"/>
        <v>11178</v>
      </c>
      <c r="I52" s="49">
        <v>2794</v>
      </c>
      <c r="J52" s="49">
        <f t="shared" si="10"/>
        <v>13972</v>
      </c>
    </row>
    <row r="53" spans="1:10" ht="16.5" customHeight="1">
      <c r="A53" s="47" t="s">
        <v>100</v>
      </c>
      <c r="B53" s="48" t="s">
        <v>17</v>
      </c>
      <c r="C53" s="49">
        <v>10500</v>
      </c>
      <c r="D53" s="49">
        <f t="shared" si="11"/>
        <v>2625</v>
      </c>
      <c r="E53" s="49">
        <f t="shared" si="13"/>
        <v>13125</v>
      </c>
      <c r="F53" s="49">
        <v>-8743</v>
      </c>
      <c r="G53" s="49">
        <f>F53*0.25</f>
        <v>-2185.75</v>
      </c>
      <c r="H53" s="49">
        <f t="shared" si="12"/>
        <v>1757</v>
      </c>
      <c r="I53" s="49">
        <f t="shared" si="9"/>
        <v>439.25</v>
      </c>
      <c r="J53" s="49">
        <f t="shared" si="10"/>
        <v>2196.25</v>
      </c>
    </row>
    <row r="54" spans="1:10" ht="16.5" customHeight="1">
      <c r="A54" s="47" t="s">
        <v>101</v>
      </c>
      <c r="B54" s="48" t="s">
        <v>533</v>
      </c>
      <c r="C54" s="49"/>
      <c r="D54" s="49"/>
      <c r="E54" s="49"/>
      <c r="F54" s="49">
        <v>160</v>
      </c>
      <c r="G54" s="49">
        <f>F54*0.25</f>
        <v>40</v>
      </c>
      <c r="H54" s="49">
        <f>SUM(C54+F54)</f>
        <v>160</v>
      </c>
      <c r="I54" s="49">
        <f>SUM(D54+G54)</f>
        <v>40</v>
      </c>
      <c r="J54" s="49">
        <f>SUM(H54:I54)</f>
        <v>200</v>
      </c>
    </row>
    <row r="55" spans="1:10" ht="18" customHeight="1">
      <c r="A55" s="47" t="s">
        <v>102</v>
      </c>
      <c r="B55" s="48" t="s">
        <v>185</v>
      </c>
      <c r="C55" s="49">
        <v>3000</v>
      </c>
      <c r="D55" s="49">
        <f t="shared" si="11"/>
        <v>750</v>
      </c>
      <c r="E55" s="49">
        <f t="shared" si="13"/>
        <v>3750</v>
      </c>
      <c r="F55" s="49"/>
      <c r="G55" s="49"/>
      <c r="H55" s="49">
        <f t="shared" si="12"/>
        <v>3000</v>
      </c>
      <c r="I55" s="49">
        <f t="shared" si="9"/>
        <v>750</v>
      </c>
      <c r="J55" s="49">
        <f t="shared" si="10"/>
        <v>3750</v>
      </c>
    </row>
    <row r="56" spans="1:10" ht="18" customHeight="1">
      <c r="A56" s="47" t="s">
        <v>107</v>
      </c>
      <c r="B56" s="48" t="s">
        <v>535</v>
      </c>
      <c r="C56" s="49"/>
      <c r="D56" s="49"/>
      <c r="E56" s="49"/>
      <c r="F56" s="49">
        <v>4000</v>
      </c>
      <c r="G56" s="49">
        <f>F56*0.25</f>
        <v>1000</v>
      </c>
      <c r="H56" s="49">
        <f>SUM(C56+F56)</f>
        <v>4000</v>
      </c>
      <c r="I56" s="49">
        <f>SUM(D56+G56)</f>
        <v>1000</v>
      </c>
      <c r="J56" s="49">
        <f>SUM(H56:I56)</f>
        <v>5000</v>
      </c>
    </row>
    <row r="57" spans="1:10" ht="15" customHeight="1">
      <c r="A57" s="47" t="s">
        <v>108</v>
      </c>
      <c r="B57" s="48" t="s">
        <v>71</v>
      </c>
      <c r="C57" s="49">
        <v>1000</v>
      </c>
      <c r="D57" s="49">
        <f t="shared" si="11"/>
        <v>250</v>
      </c>
      <c r="E57" s="49">
        <f t="shared" si="13"/>
        <v>1250</v>
      </c>
      <c r="F57" s="49"/>
      <c r="G57" s="49"/>
      <c r="H57" s="49">
        <f t="shared" si="12"/>
        <v>1000</v>
      </c>
      <c r="I57" s="49">
        <f t="shared" si="9"/>
        <v>250</v>
      </c>
      <c r="J57" s="49">
        <f t="shared" si="10"/>
        <v>1250</v>
      </c>
    </row>
    <row r="58" spans="1:10" ht="15" customHeight="1">
      <c r="A58" s="47" t="s">
        <v>173</v>
      </c>
      <c r="B58" s="48" t="s">
        <v>557</v>
      </c>
      <c r="C58" s="49"/>
      <c r="D58" s="49"/>
      <c r="E58" s="49"/>
      <c r="F58" s="49">
        <v>50</v>
      </c>
      <c r="G58" s="49">
        <v>0</v>
      </c>
      <c r="H58" s="49">
        <f>SUM(C58+F58)</f>
        <v>50</v>
      </c>
      <c r="I58" s="49">
        <f>SUM(D58+G58)</f>
        <v>0</v>
      </c>
      <c r="J58" s="49">
        <f>SUM(H58:I58)</f>
        <v>50</v>
      </c>
    </row>
    <row r="59" spans="1:10" ht="18" customHeight="1">
      <c r="A59" s="47" t="s">
        <v>174</v>
      </c>
      <c r="B59" s="70" t="s">
        <v>16</v>
      </c>
      <c r="C59" s="49">
        <v>680</v>
      </c>
      <c r="D59" s="49">
        <f t="shared" si="11"/>
        <v>170</v>
      </c>
      <c r="E59" s="49">
        <f t="shared" si="13"/>
        <v>850</v>
      </c>
      <c r="F59" s="49"/>
      <c r="G59" s="49"/>
      <c r="H59" s="49">
        <f t="shared" si="12"/>
        <v>680</v>
      </c>
      <c r="I59" s="49">
        <f t="shared" si="9"/>
        <v>170</v>
      </c>
      <c r="J59" s="49">
        <f t="shared" si="10"/>
        <v>850</v>
      </c>
    </row>
    <row r="60" spans="1:10" ht="15" customHeight="1">
      <c r="A60" s="47" t="s">
        <v>304</v>
      </c>
      <c r="B60" s="70" t="s">
        <v>268</v>
      </c>
      <c r="C60" s="49">
        <v>2000</v>
      </c>
      <c r="D60" s="49">
        <f t="shared" si="11"/>
        <v>500</v>
      </c>
      <c r="E60" s="49">
        <f t="shared" si="13"/>
        <v>2500</v>
      </c>
      <c r="F60" s="49"/>
      <c r="G60" s="49"/>
      <c r="H60" s="49">
        <f t="shared" si="12"/>
        <v>2000</v>
      </c>
      <c r="I60" s="49">
        <f t="shared" si="9"/>
        <v>500</v>
      </c>
      <c r="J60" s="49">
        <f t="shared" si="10"/>
        <v>2500</v>
      </c>
    </row>
    <row r="61" spans="1:10" ht="15" customHeight="1">
      <c r="A61" s="47" t="s">
        <v>175</v>
      </c>
      <c r="B61" s="70" t="s">
        <v>270</v>
      </c>
      <c r="C61" s="49">
        <v>74347</v>
      </c>
      <c r="D61" s="49">
        <f t="shared" si="11"/>
        <v>18586.75</v>
      </c>
      <c r="E61" s="49">
        <f t="shared" si="13"/>
        <v>92933.75</v>
      </c>
      <c r="F61" s="49"/>
      <c r="G61" s="49"/>
      <c r="H61" s="49">
        <f t="shared" si="12"/>
        <v>74347</v>
      </c>
      <c r="I61" s="49">
        <f t="shared" si="9"/>
        <v>18586.75</v>
      </c>
      <c r="J61" s="49">
        <f t="shared" si="10"/>
        <v>92933.75</v>
      </c>
    </row>
    <row r="62" spans="1:10" ht="17.25" customHeight="1">
      <c r="A62" s="47" t="s">
        <v>6</v>
      </c>
      <c r="B62" s="48" t="s">
        <v>256</v>
      </c>
      <c r="C62" s="49">
        <v>8000</v>
      </c>
      <c r="D62" s="49">
        <f t="shared" si="11"/>
        <v>2000</v>
      </c>
      <c r="E62" s="49">
        <f t="shared" si="13"/>
        <v>10000</v>
      </c>
      <c r="F62" s="49"/>
      <c r="G62" s="49"/>
      <c r="H62" s="49">
        <f t="shared" si="12"/>
        <v>8000</v>
      </c>
      <c r="I62" s="49">
        <f aca="true" t="shared" si="14" ref="I62:I69">SUM(D62+G62)</f>
        <v>2000</v>
      </c>
      <c r="J62" s="49">
        <f t="shared" si="10"/>
        <v>10000</v>
      </c>
    </row>
    <row r="63" spans="1:10" ht="17.25" customHeight="1">
      <c r="A63" s="47" t="s">
        <v>7</v>
      </c>
      <c r="B63" s="48" t="s">
        <v>315</v>
      </c>
      <c r="C63" s="49">
        <v>2580</v>
      </c>
      <c r="D63" s="49">
        <v>20</v>
      </c>
      <c r="E63" s="49">
        <f t="shared" si="13"/>
        <v>2600</v>
      </c>
      <c r="F63" s="49">
        <v>80</v>
      </c>
      <c r="G63" s="49">
        <f>F63*0.25</f>
        <v>20</v>
      </c>
      <c r="H63" s="49">
        <f t="shared" si="12"/>
        <v>2660</v>
      </c>
      <c r="I63" s="49">
        <f t="shared" si="14"/>
        <v>40</v>
      </c>
      <c r="J63" s="49">
        <f t="shared" si="10"/>
        <v>2700</v>
      </c>
    </row>
    <row r="64" spans="1:10" ht="17.25" customHeight="1">
      <c r="A64" s="47" t="s">
        <v>8</v>
      </c>
      <c r="B64" s="48" t="s">
        <v>316</v>
      </c>
      <c r="C64" s="49">
        <v>200</v>
      </c>
      <c r="D64" s="49"/>
      <c r="E64" s="49">
        <f t="shared" si="13"/>
        <v>200</v>
      </c>
      <c r="F64" s="49"/>
      <c r="G64" s="49"/>
      <c r="H64" s="49">
        <f t="shared" si="12"/>
        <v>200</v>
      </c>
      <c r="I64" s="49">
        <f t="shared" si="14"/>
        <v>0</v>
      </c>
      <c r="J64" s="49">
        <f t="shared" si="10"/>
        <v>200</v>
      </c>
    </row>
    <row r="65" spans="1:10" ht="17.25" customHeight="1">
      <c r="A65" s="47" t="s">
        <v>9</v>
      </c>
      <c r="B65" s="48" t="s">
        <v>542</v>
      </c>
      <c r="C65" s="49"/>
      <c r="D65" s="49"/>
      <c r="E65" s="49"/>
      <c r="F65" s="49">
        <v>300</v>
      </c>
      <c r="G65" s="49">
        <f>F65*0.25</f>
        <v>75</v>
      </c>
      <c r="H65" s="49">
        <f>SUM(C65+F65)</f>
        <v>300</v>
      </c>
      <c r="I65" s="49">
        <f t="shared" si="14"/>
        <v>75</v>
      </c>
      <c r="J65" s="49">
        <f>SUM(H65:I65)</f>
        <v>375</v>
      </c>
    </row>
    <row r="66" spans="1:10" ht="26.25" customHeight="1">
      <c r="A66" s="47" t="s">
        <v>10</v>
      </c>
      <c r="B66" s="48" t="s">
        <v>543</v>
      </c>
      <c r="C66" s="49"/>
      <c r="D66" s="49"/>
      <c r="E66" s="49"/>
      <c r="F66" s="49">
        <v>200</v>
      </c>
      <c r="G66" s="49">
        <v>0</v>
      </c>
      <c r="H66" s="49">
        <f>SUM(C66+F66)</f>
        <v>200</v>
      </c>
      <c r="I66" s="49">
        <f t="shared" si="14"/>
        <v>0</v>
      </c>
      <c r="J66" s="49">
        <f>SUM(H66:I66)</f>
        <v>200</v>
      </c>
    </row>
    <row r="67" spans="1:10" ht="17.25" customHeight="1">
      <c r="A67" s="47" t="s">
        <v>278</v>
      </c>
      <c r="B67" s="48" t="s">
        <v>544</v>
      </c>
      <c r="C67" s="49"/>
      <c r="D67" s="49"/>
      <c r="E67" s="49"/>
      <c r="F67" s="49">
        <v>2042</v>
      </c>
      <c r="G67" s="49">
        <v>0</v>
      </c>
      <c r="H67" s="49">
        <f>SUM(C67+F67)</f>
        <v>2042</v>
      </c>
      <c r="I67" s="49">
        <f t="shared" si="14"/>
        <v>0</v>
      </c>
      <c r="J67" s="49">
        <f>SUM(H67:I67)</f>
        <v>2042</v>
      </c>
    </row>
    <row r="68" spans="1:10" ht="27" customHeight="1">
      <c r="A68" s="47" t="s">
        <v>11</v>
      </c>
      <c r="B68" s="48" t="s">
        <v>545</v>
      </c>
      <c r="C68" s="49"/>
      <c r="D68" s="49"/>
      <c r="E68" s="49"/>
      <c r="F68" s="49">
        <v>150</v>
      </c>
      <c r="G68" s="49">
        <v>0</v>
      </c>
      <c r="H68" s="49">
        <f>SUM(C68+F68)</f>
        <v>150</v>
      </c>
      <c r="I68" s="49">
        <f t="shared" si="14"/>
        <v>0</v>
      </c>
      <c r="J68" s="49">
        <f>SUM(H68:I68)</f>
        <v>150</v>
      </c>
    </row>
    <row r="69" spans="1:10" ht="17.25" customHeight="1">
      <c r="A69" s="47" t="s">
        <v>12</v>
      </c>
      <c r="B69" s="48" t="s">
        <v>558</v>
      </c>
      <c r="C69" s="49"/>
      <c r="D69" s="49"/>
      <c r="E69" s="49"/>
      <c r="F69" s="49">
        <v>0</v>
      </c>
      <c r="G69" s="49">
        <v>67000</v>
      </c>
      <c r="H69" s="49">
        <f>SUM(C69+F69)</f>
        <v>0</v>
      </c>
      <c r="I69" s="49">
        <f t="shared" si="14"/>
        <v>67000</v>
      </c>
      <c r="J69" s="49">
        <f>SUM(H69:I69)</f>
        <v>67000</v>
      </c>
    </row>
    <row r="70" spans="1:10" ht="12.75">
      <c r="A70" s="47" t="s">
        <v>13</v>
      </c>
      <c r="B70" s="46" t="s">
        <v>139</v>
      </c>
      <c r="C70" s="68">
        <f aca="true" t="shared" si="15" ref="C70:J70">SUM(C48:C69)</f>
        <v>1079927</v>
      </c>
      <c r="D70" s="68">
        <f t="shared" si="15"/>
        <v>269306.75</v>
      </c>
      <c r="E70" s="68">
        <f t="shared" si="15"/>
        <v>1349233.75</v>
      </c>
      <c r="F70" s="68">
        <f t="shared" si="15"/>
        <v>-6433</v>
      </c>
      <c r="G70" s="68">
        <f t="shared" si="15"/>
        <v>-2218.75</v>
      </c>
      <c r="H70" s="68">
        <f t="shared" si="15"/>
        <v>1073494</v>
      </c>
      <c r="I70" s="68">
        <f t="shared" si="15"/>
        <v>267088</v>
      </c>
      <c r="J70" s="68">
        <f t="shared" si="15"/>
        <v>1340582</v>
      </c>
    </row>
    <row r="71" spans="1:10" ht="12.75">
      <c r="A71" s="47"/>
      <c r="B71" s="46"/>
      <c r="C71" s="68"/>
      <c r="D71" s="68"/>
      <c r="E71" s="68"/>
      <c r="F71" s="68"/>
      <c r="G71" s="68"/>
      <c r="H71" s="68"/>
      <c r="I71" s="68"/>
      <c r="J71" s="68"/>
    </row>
    <row r="72" spans="1:10" ht="13.5" customHeight="1">
      <c r="A72" s="47"/>
      <c r="B72" s="48"/>
      <c r="C72" s="49"/>
      <c r="D72" s="49"/>
      <c r="E72" s="49"/>
      <c r="F72" s="49"/>
      <c r="G72" s="49"/>
      <c r="H72" s="49"/>
      <c r="I72" s="49"/>
      <c r="J72" s="49"/>
    </row>
    <row r="73" spans="1:10" ht="13.5" customHeight="1">
      <c r="A73" s="47"/>
      <c r="B73" s="50" t="s">
        <v>176</v>
      </c>
      <c r="C73" s="49"/>
      <c r="D73" s="49"/>
      <c r="E73" s="49"/>
      <c r="F73" s="49"/>
      <c r="G73" s="49"/>
      <c r="H73" s="49"/>
      <c r="I73" s="49"/>
      <c r="J73" s="49"/>
    </row>
    <row r="74" spans="1:10" ht="15.75" customHeight="1">
      <c r="A74" s="47" t="s">
        <v>531</v>
      </c>
      <c r="B74" s="48" t="s">
        <v>261</v>
      </c>
      <c r="C74" s="49">
        <v>501</v>
      </c>
      <c r="D74" s="49">
        <f aca="true" t="shared" si="16" ref="D74:D80">C74*0.25</f>
        <v>125.25</v>
      </c>
      <c r="E74" s="49">
        <f aca="true" t="shared" si="17" ref="E74:E80">SUM(C74:D74)</f>
        <v>626.25</v>
      </c>
      <c r="F74" s="49">
        <v>-501</v>
      </c>
      <c r="G74" s="49">
        <v>-125</v>
      </c>
      <c r="H74" s="49">
        <f>C74+F74</f>
        <v>0</v>
      </c>
      <c r="I74" s="49">
        <f aca="true" t="shared" si="18" ref="I74:I88">H74*0.25</f>
        <v>0</v>
      </c>
      <c r="J74" s="49">
        <f aca="true" t="shared" si="19" ref="J74:J80">SUM(H74:I74)</f>
        <v>0</v>
      </c>
    </row>
    <row r="75" spans="1:10" ht="13.5" customHeight="1">
      <c r="A75" s="47" t="s">
        <v>320</v>
      </c>
      <c r="B75" s="48" t="s">
        <v>89</v>
      </c>
      <c r="C75" s="49">
        <v>300</v>
      </c>
      <c r="D75" s="49">
        <f t="shared" si="16"/>
        <v>75</v>
      </c>
      <c r="E75" s="49">
        <f t="shared" si="17"/>
        <v>375</v>
      </c>
      <c r="F75" s="49"/>
      <c r="G75" s="49"/>
      <c r="H75" s="49">
        <f aca="true" t="shared" si="20" ref="H75:H80">C75+F75</f>
        <v>300</v>
      </c>
      <c r="I75" s="49">
        <f t="shared" si="18"/>
        <v>75</v>
      </c>
      <c r="J75" s="49">
        <f t="shared" si="19"/>
        <v>375</v>
      </c>
    </row>
    <row r="76" spans="1:10" ht="13.5" customHeight="1">
      <c r="A76" s="47" t="s">
        <v>321</v>
      </c>
      <c r="B76" s="48" t="s">
        <v>127</v>
      </c>
      <c r="C76" s="49">
        <v>1000</v>
      </c>
      <c r="D76" s="49">
        <f t="shared" si="16"/>
        <v>250</v>
      </c>
      <c r="E76" s="49">
        <f t="shared" si="17"/>
        <v>1250</v>
      </c>
      <c r="F76" s="49">
        <v>6400</v>
      </c>
      <c r="G76" s="49">
        <v>1600</v>
      </c>
      <c r="H76" s="49">
        <f t="shared" si="20"/>
        <v>7400</v>
      </c>
      <c r="I76" s="49">
        <f t="shared" si="18"/>
        <v>1850</v>
      </c>
      <c r="J76" s="49">
        <f t="shared" si="19"/>
        <v>9250</v>
      </c>
    </row>
    <row r="77" spans="1:10" ht="15" customHeight="1">
      <c r="A77" s="47" t="s">
        <v>322</v>
      </c>
      <c r="B77" s="48" t="s">
        <v>317</v>
      </c>
      <c r="C77" s="49">
        <v>9500</v>
      </c>
      <c r="D77" s="49">
        <f t="shared" si="16"/>
        <v>2375</v>
      </c>
      <c r="E77" s="49">
        <f t="shared" si="17"/>
        <v>11875</v>
      </c>
      <c r="F77" s="49"/>
      <c r="G77" s="49"/>
      <c r="H77" s="49">
        <f t="shared" si="20"/>
        <v>9500</v>
      </c>
      <c r="I77" s="49">
        <f t="shared" si="18"/>
        <v>2375</v>
      </c>
      <c r="J77" s="49">
        <f t="shared" si="19"/>
        <v>11875</v>
      </c>
    </row>
    <row r="78" spans="1:10" ht="12.75">
      <c r="A78" s="47" t="s">
        <v>323</v>
      </c>
      <c r="B78" s="48" t="s">
        <v>229</v>
      </c>
      <c r="C78" s="49">
        <v>250</v>
      </c>
      <c r="D78" s="49">
        <f t="shared" si="16"/>
        <v>62.5</v>
      </c>
      <c r="E78" s="49">
        <f t="shared" si="17"/>
        <v>312.5</v>
      </c>
      <c r="F78" s="49"/>
      <c r="G78" s="49"/>
      <c r="H78" s="49">
        <f t="shared" si="20"/>
        <v>250</v>
      </c>
      <c r="I78" s="49">
        <f t="shared" si="18"/>
        <v>62.5</v>
      </c>
      <c r="J78" s="49">
        <f t="shared" si="19"/>
        <v>312.5</v>
      </c>
    </row>
    <row r="79" spans="1:10" ht="12.75">
      <c r="A79" s="47" t="s">
        <v>324</v>
      </c>
      <c r="B79" s="48" t="s">
        <v>318</v>
      </c>
      <c r="C79" s="49">
        <v>225</v>
      </c>
      <c r="D79" s="49">
        <f t="shared" si="16"/>
        <v>56.25</v>
      </c>
      <c r="E79" s="49">
        <f t="shared" si="17"/>
        <v>281.25</v>
      </c>
      <c r="F79" s="49"/>
      <c r="G79" s="49"/>
      <c r="H79" s="49">
        <f t="shared" si="20"/>
        <v>225</v>
      </c>
      <c r="I79" s="49">
        <f t="shared" si="18"/>
        <v>56.25</v>
      </c>
      <c r="J79" s="49">
        <f t="shared" si="19"/>
        <v>281.25</v>
      </c>
    </row>
    <row r="80" spans="1:10" ht="12.75">
      <c r="A80" s="47" t="s">
        <v>325</v>
      </c>
      <c r="B80" s="48" t="s">
        <v>319</v>
      </c>
      <c r="C80" s="49">
        <v>1900</v>
      </c>
      <c r="D80" s="49">
        <f t="shared" si="16"/>
        <v>475</v>
      </c>
      <c r="E80" s="49">
        <f t="shared" si="17"/>
        <v>2375</v>
      </c>
      <c r="F80" s="49"/>
      <c r="G80" s="49"/>
      <c r="H80" s="49">
        <f t="shared" si="20"/>
        <v>1900</v>
      </c>
      <c r="I80" s="49">
        <f t="shared" si="18"/>
        <v>475</v>
      </c>
      <c r="J80" s="49">
        <f t="shared" si="19"/>
        <v>2375</v>
      </c>
    </row>
    <row r="81" spans="1:10" ht="12.75">
      <c r="A81" s="47"/>
      <c r="B81" s="48"/>
      <c r="C81" s="49"/>
      <c r="D81" s="49"/>
      <c r="E81" s="49"/>
      <c r="F81" s="49"/>
      <c r="G81" s="49"/>
      <c r="H81" s="49"/>
      <c r="I81" s="49"/>
      <c r="J81" s="49"/>
    </row>
    <row r="82" spans="1:10" ht="12.75">
      <c r="A82" s="47"/>
      <c r="B82" s="48"/>
      <c r="C82" s="49"/>
      <c r="D82" s="49"/>
      <c r="E82" s="49"/>
      <c r="F82" s="49"/>
      <c r="G82" s="49"/>
      <c r="H82" s="49"/>
      <c r="I82" s="49"/>
      <c r="J82" s="49"/>
    </row>
    <row r="83" spans="1:10" ht="24.75" customHeight="1">
      <c r="A83" s="273" t="s">
        <v>243</v>
      </c>
      <c r="B83" s="276" t="s">
        <v>190</v>
      </c>
      <c r="C83" s="274" t="s">
        <v>360</v>
      </c>
      <c r="D83" s="274"/>
      <c r="E83" s="275"/>
      <c r="F83" s="213" t="s">
        <v>559</v>
      </c>
      <c r="G83" s="215"/>
      <c r="H83" s="274" t="s">
        <v>529</v>
      </c>
      <c r="I83" s="274"/>
      <c r="J83" s="275"/>
    </row>
    <row r="84" spans="1:10" ht="21" customHeight="1">
      <c r="A84" s="273"/>
      <c r="B84" s="276"/>
      <c r="C84" s="5" t="s">
        <v>264</v>
      </c>
      <c r="D84" s="5" t="s">
        <v>171</v>
      </c>
      <c r="E84" s="5" t="s">
        <v>269</v>
      </c>
      <c r="F84" s="5" t="s">
        <v>264</v>
      </c>
      <c r="G84" s="5" t="s">
        <v>171</v>
      </c>
      <c r="H84" s="5" t="s">
        <v>264</v>
      </c>
      <c r="I84" s="5" t="s">
        <v>171</v>
      </c>
      <c r="J84" s="5" t="s">
        <v>269</v>
      </c>
    </row>
    <row r="85" spans="1:10" ht="12.75">
      <c r="A85" s="47" t="s">
        <v>327</v>
      </c>
      <c r="B85" s="48" t="s">
        <v>547</v>
      </c>
      <c r="C85" s="49"/>
      <c r="D85" s="49"/>
      <c r="E85" s="49"/>
      <c r="F85" s="49">
        <v>4528</v>
      </c>
      <c r="G85" s="49">
        <v>1132</v>
      </c>
      <c r="H85" s="49">
        <f>C85+F85</f>
        <v>4528</v>
      </c>
      <c r="I85" s="49">
        <f t="shared" si="18"/>
        <v>1132</v>
      </c>
      <c r="J85" s="49">
        <f>SUM(H85:I85)</f>
        <v>5660</v>
      </c>
    </row>
    <row r="86" spans="1:10" ht="12.75">
      <c r="A86" s="47" t="s">
        <v>328</v>
      </c>
      <c r="B86" s="48" t="s">
        <v>549</v>
      </c>
      <c r="C86" s="49"/>
      <c r="D86" s="49"/>
      <c r="E86" s="49"/>
      <c r="F86" s="49">
        <v>8615</v>
      </c>
      <c r="G86" s="49">
        <v>2154</v>
      </c>
      <c r="H86" s="49">
        <f>C86+F86</f>
        <v>8615</v>
      </c>
      <c r="I86" s="49">
        <f t="shared" si="18"/>
        <v>2153.75</v>
      </c>
      <c r="J86" s="49">
        <f>SUM(H86:I86)</f>
        <v>10768.75</v>
      </c>
    </row>
    <row r="87" spans="1:10" ht="12.75">
      <c r="A87" s="47" t="s">
        <v>329</v>
      </c>
      <c r="B87" s="48" t="s">
        <v>550</v>
      </c>
      <c r="C87" s="49"/>
      <c r="D87" s="49"/>
      <c r="E87" s="49"/>
      <c r="F87" s="49">
        <v>1520</v>
      </c>
      <c r="G87" s="49">
        <v>380</v>
      </c>
      <c r="H87" s="49">
        <f>C87+F87</f>
        <v>1520</v>
      </c>
      <c r="I87" s="49">
        <f t="shared" si="18"/>
        <v>380</v>
      </c>
      <c r="J87" s="49">
        <f>SUM(H87:I87)</f>
        <v>1900</v>
      </c>
    </row>
    <row r="88" spans="1:10" ht="12.75">
      <c r="A88" s="47" t="s">
        <v>330</v>
      </c>
      <c r="B88" s="48" t="s">
        <v>551</v>
      </c>
      <c r="C88" s="49"/>
      <c r="D88" s="49"/>
      <c r="E88" s="49"/>
      <c r="F88" s="49">
        <v>200</v>
      </c>
      <c r="G88" s="49">
        <v>50</v>
      </c>
      <c r="H88" s="49">
        <f>C88+F88</f>
        <v>200</v>
      </c>
      <c r="I88" s="49">
        <f t="shared" si="18"/>
        <v>50</v>
      </c>
      <c r="J88" s="49">
        <f>SUM(H88:I88)</f>
        <v>250</v>
      </c>
    </row>
    <row r="89" spans="1:10" ht="13.5" customHeight="1">
      <c r="A89" s="47" t="s">
        <v>331</v>
      </c>
      <c r="B89" s="46" t="s">
        <v>178</v>
      </c>
      <c r="C89" s="68">
        <f>SUM(C74:C88)</f>
        <v>13676</v>
      </c>
      <c r="D89" s="68">
        <f aca="true" t="shared" si="21" ref="D89:J89">SUM(D74:D88)</f>
        <v>3419</v>
      </c>
      <c r="E89" s="68">
        <f t="shared" si="21"/>
        <v>17095</v>
      </c>
      <c r="F89" s="68">
        <f t="shared" si="21"/>
        <v>20762</v>
      </c>
      <c r="G89" s="68">
        <f t="shared" si="21"/>
        <v>5191</v>
      </c>
      <c r="H89" s="68">
        <f t="shared" si="21"/>
        <v>34438</v>
      </c>
      <c r="I89" s="68">
        <f t="shared" si="21"/>
        <v>8609.5</v>
      </c>
      <c r="J89" s="68">
        <f t="shared" si="21"/>
        <v>43047.5</v>
      </c>
    </row>
    <row r="90" spans="1:10" ht="12" customHeight="1">
      <c r="A90" s="47"/>
      <c r="B90" s="48"/>
      <c r="C90" s="49"/>
      <c r="D90" s="49"/>
      <c r="E90" s="49"/>
      <c r="F90" s="49"/>
      <c r="G90" s="49"/>
      <c r="H90" s="49"/>
      <c r="I90" s="49"/>
      <c r="J90" s="49"/>
    </row>
    <row r="91" spans="1:10" ht="13.5" customHeight="1">
      <c r="A91" s="74" t="s">
        <v>330</v>
      </c>
      <c r="B91" s="46" t="s">
        <v>179</v>
      </c>
      <c r="C91" s="68">
        <f aca="true" t="shared" si="22" ref="C91:J91">C41+C70+C89</f>
        <v>1109453</v>
      </c>
      <c r="D91" s="68">
        <f t="shared" si="22"/>
        <v>276687.75</v>
      </c>
      <c r="E91" s="68">
        <f t="shared" si="22"/>
        <v>1386140.75</v>
      </c>
      <c r="F91" s="68">
        <f t="shared" si="22"/>
        <v>14149</v>
      </c>
      <c r="G91" s="68">
        <f t="shared" si="22"/>
        <v>2752.25</v>
      </c>
      <c r="H91" s="68">
        <f t="shared" si="22"/>
        <v>1123602</v>
      </c>
      <c r="I91" s="68">
        <f t="shared" si="22"/>
        <v>279439.5</v>
      </c>
      <c r="J91" s="68">
        <f t="shared" si="22"/>
        <v>1403041.5</v>
      </c>
    </row>
    <row r="92" spans="1:10" ht="10.5" customHeight="1">
      <c r="A92" s="47"/>
      <c r="B92" s="48"/>
      <c r="C92" s="49"/>
      <c r="D92" s="49"/>
      <c r="E92" s="49"/>
      <c r="F92" s="49"/>
      <c r="G92" s="49"/>
      <c r="H92" s="49"/>
      <c r="I92" s="49"/>
      <c r="J92" s="49"/>
    </row>
    <row r="93" spans="1:10" ht="12.75">
      <c r="A93" s="47"/>
      <c r="B93" s="46" t="s">
        <v>135</v>
      </c>
      <c r="C93" s="49"/>
      <c r="D93" s="49"/>
      <c r="E93" s="49"/>
      <c r="F93" s="49"/>
      <c r="G93" s="49"/>
      <c r="H93" s="49"/>
      <c r="I93" s="49"/>
      <c r="J93" s="49"/>
    </row>
    <row r="94" spans="1:10" ht="12.75">
      <c r="A94" s="47" t="s">
        <v>331</v>
      </c>
      <c r="B94" s="48" t="s">
        <v>228</v>
      </c>
      <c r="C94" s="49">
        <v>0</v>
      </c>
      <c r="D94" s="49"/>
      <c r="E94" s="49">
        <f>SUM(C94:D94)</f>
        <v>0</v>
      </c>
      <c r="F94" s="49"/>
      <c r="G94" s="49"/>
      <c r="H94" s="49">
        <f>C94+F94</f>
        <v>0</v>
      </c>
      <c r="I94" s="49"/>
      <c r="J94" s="49">
        <f>SUM(H94:I94)</f>
        <v>0</v>
      </c>
    </row>
    <row r="95" spans="1:10" ht="12.75">
      <c r="A95" s="47" t="s">
        <v>332</v>
      </c>
      <c r="B95" s="48" t="s">
        <v>272</v>
      </c>
      <c r="C95" s="49">
        <v>700</v>
      </c>
      <c r="D95" s="49"/>
      <c r="E95" s="49">
        <v>700</v>
      </c>
      <c r="F95" s="49"/>
      <c r="G95" s="49"/>
      <c r="H95" s="49">
        <v>700</v>
      </c>
      <c r="I95" s="49"/>
      <c r="J95" s="49">
        <f aca="true" t="shared" si="23" ref="J95:J101">SUM(H95:I95)</f>
        <v>700</v>
      </c>
    </row>
    <row r="96" spans="1:10" ht="12.75">
      <c r="A96" s="47" t="s">
        <v>532</v>
      </c>
      <c r="B96" s="46" t="s">
        <v>136</v>
      </c>
      <c r="C96" s="68">
        <f>SUM(C94:C95)</f>
        <v>700</v>
      </c>
      <c r="D96" s="68">
        <f>SUM(D94:D94)</f>
        <v>0</v>
      </c>
      <c r="E96" s="68">
        <f>SUM(E94:E95)</f>
        <v>700</v>
      </c>
      <c r="F96" s="68">
        <f>SUM(F94+F95)</f>
        <v>0</v>
      </c>
      <c r="G96" s="68"/>
      <c r="H96" s="68">
        <f>SUM(H94+H95)</f>
        <v>700</v>
      </c>
      <c r="I96" s="68"/>
      <c r="J96" s="51">
        <f t="shared" si="23"/>
        <v>700</v>
      </c>
    </row>
    <row r="97" spans="1:10" ht="12.75">
      <c r="A97" s="47"/>
      <c r="B97" s="46"/>
      <c r="C97" s="68"/>
      <c r="D97" s="68"/>
      <c r="E97" s="68"/>
      <c r="F97" s="68"/>
      <c r="G97" s="68"/>
      <c r="H97" s="68"/>
      <c r="I97" s="68"/>
      <c r="J97" s="49"/>
    </row>
    <row r="98" spans="1:10" ht="12.75">
      <c r="A98" s="74"/>
      <c r="B98" s="46" t="s">
        <v>227</v>
      </c>
      <c r="C98" s="49"/>
      <c r="D98" s="49"/>
      <c r="E98" s="49"/>
      <c r="F98" s="49"/>
      <c r="G98" s="49"/>
      <c r="H98" s="49"/>
      <c r="I98" s="49"/>
      <c r="J98" s="49">
        <f t="shared" si="23"/>
        <v>0</v>
      </c>
    </row>
    <row r="99" spans="1:10" ht="12.75">
      <c r="A99" s="47" t="s">
        <v>534</v>
      </c>
      <c r="B99" s="48" t="s">
        <v>226</v>
      </c>
      <c r="C99" s="49">
        <v>457</v>
      </c>
      <c r="D99" s="49"/>
      <c r="E99" s="49">
        <f>SUM(C99:D99)</f>
        <v>457</v>
      </c>
      <c r="F99" s="49"/>
      <c r="G99" s="49"/>
      <c r="H99" s="49">
        <f>SUM(C99+F99)</f>
        <v>457</v>
      </c>
      <c r="I99" s="49"/>
      <c r="J99" s="49">
        <f t="shared" si="23"/>
        <v>457</v>
      </c>
    </row>
    <row r="100" spans="1:10" ht="12.75">
      <c r="A100" s="47" t="s">
        <v>536</v>
      </c>
      <c r="B100" s="48" t="s">
        <v>326</v>
      </c>
      <c r="C100" s="49">
        <v>1717</v>
      </c>
      <c r="D100" s="49"/>
      <c r="E100" s="49">
        <f>SUM(C100:D100)</f>
        <v>1717</v>
      </c>
      <c r="F100" s="49"/>
      <c r="G100" s="49"/>
      <c r="H100" s="49">
        <f>C100+F100</f>
        <v>1717</v>
      </c>
      <c r="I100" s="49"/>
      <c r="J100" s="49">
        <f t="shared" si="23"/>
        <v>1717</v>
      </c>
    </row>
    <row r="101" spans="1:10" ht="12.75">
      <c r="A101" s="47" t="s">
        <v>537</v>
      </c>
      <c r="B101" s="46" t="s">
        <v>225</v>
      </c>
      <c r="C101" s="68">
        <f>SUM(C98:C100)</f>
        <v>2174</v>
      </c>
      <c r="D101" s="68">
        <f>SUM(D98:D100)</f>
        <v>0</v>
      </c>
      <c r="E101" s="68">
        <f>SUM(E98:E100)</f>
        <v>2174</v>
      </c>
      <c r="F101" s="68">
        <f>SUM(F99+F100)</f>
        <v>0</v>
      </c>
      <c r="G101" s="68"/>
      <c r="H101" s="68">
        <f>SUM(H99:H100)</f>
        <v>2174</v>
      </c>
      <c r="I101" s="68"/>
      <c r="J101" s="51">
        <f t="shared" si="23"/>
        <v>2174</v>
      </c>
    </row>
    <row r="102" spans="1:10" ht="12.75">
      <c r="A102" s="47"/>
      <c r="B102" s="46"/>
      <c r="C102" s="68"/>
      <c r="D102" s="68"/>
      <c r="E102" s="68"/>
      <c r="F102" s="68"/>
      <c r="G102" s="68"/>
      <c r="H102" s="68"/>
      <c r="I102" s="68"/>
      <c r="J102" s="51"/>
    </row>
    <row r="103" spans="1:10" ht="12.75">
      <c r="A103" s="47"/>
      <c r="B103" s="46" t="s">
        <v>242</v>
      </c>
      <c r="C103" s="49"/>
      <c r="D103" s="49"/>
      <c r="E103" s="49"/>
      <c r="F103" s="49"/>
      <c r="G103" s="49"/>
      <c r="H103" s="49"/>
      <c r="I103" s="49"/>
      <c r="J103" s="49"/>
    </row>
    <row r="104" spans="1:10" ht="12.75">
      <c r="A104" s="47" t="s">
        <v>538</v>
      </c>
      <c r="B104" s="48" t="s">
        <v>224</v>
      </c>
      <c r="C104" s="49">
        <v>6600</v>
      </c>
      <c r="D104" s="49">
        <v>0</v>
      </c>
      <c r="E104" s="49">
        <f>SUM(C104:D104)</f>
        <v>6600</v>
      </c>
      <c r="F104" s="49"/>
      <c r="G104" s="49"/>
      <c r="H104" s="49">
        <v>6600</v>
      </c>
      <c r="I104" s="49">
        <v>0</v>
      </c>
      <c r="J104" s="49">
        <f>SUM(H104:I104)</f>
        <v>6600</v>
      </c>
    </row>
    <row r="105" spans="1:10" ht="12.75">
      <c r="A105" s="47" t="s">
        <v>539</v>
      </c>
      <c r="B105" s="48" t="s">
        <v>223</v>
      </c>
      <c r="C105" s="272">
        <v>4000</v>
      </c>
      <c r="D105" s="69"/>
      <c r="E105" s="272">
        <f>SUM(C105:D106)</f>
        <v>4000</v>
      </c>
      <c r="F105" s="69"/>
      <c r="G105" s="69"/>
      <c r="H105" s="272">
        <v>4000</v>
      </c>
      <c r="I105" s="69"/>
      <c r="J105" s="272">
        <f>SUM(H105:I106)</f>
        <v>4000</v>
      </c>
    </row>
    <row r="106" spans="1:10" ht="12.75">
      <c r="A106" s="47" t="s">
        <v>540</v>
      </c>
      <c r="B106" s="48" t="s">
        <v>222</v>
      </c>
      <c r="C106" s="272"/>
      <c r="D106" s="69"/>
      <c r="E106" s="272"/>
      <c r="F106" s="69"/>
      <c r="G106" s="69"/>
      <c r="H106" s="272"/>
      <c r="I106" s="69"/>
      <c r="J106" s="272"/>
    </row>
    <row r="107" spans="1:10" ht="12.75">
      <c r="A107" s="47" t="s">
        <v>541</v>
      </c>
      <c r="B107" s="46" t="s">
        <v>221</v>
      </c>
      <c r="C107" s="68">
        <f>SUM(C103:C105)</f>
        <v>10600</v>
      </c>
      <c r="D107" s="68">
        <f>SUM(D103:D106)</f>
        <v>0</v>
      </c>
      <c r="E107" s="68">
        <f>SUM(E103:E106)</f>
        <v>10600</v>
      </c>
      <c r="F107" s="68"/>
      <c r="G107" s="68"/>
      <c r="H107" s="68">
        <f>SUM(H103:H105)</f>
        <v>10600</v>
      </c>
      <c r="I107" s="68">
        <f>SUM(I103:I106)</f>
        <v>0</v>
      </c>
      <c r="J107" s="68">
        <f>SUM(J103:J106)</f>
        <v>10600</v>
      </c>
    </row>
    <row r="108" spans="1:10" ht="12.75">
      <c r="A108" s="47"/>
      <c r="B108" s="48"/>
      <c r="C108" s="49"/>
      <c r="D108" s="49"/>
      <c r="E108" s="49"/>
      <c r="F108" s="49"/>
      <c r="G108" s="49"/>
      <c r="H108" s="49"/>
      <c r="I108" s="49"/>
      <c r="J108" s="49"/>
    </row>
    <row r="109" spans="1:10" s="52" customFormat="1" ht="13.5" customHeight="1">
      <c r="A109" s="73" t="s">
        <v>546</v>
      </c>
      <c r="B109" s="46" t="s">
        <v>180</v>
      </c>
      <c r="C109" s="68">
        <f>C30+C91+C96+C107+C101</f>
        <v>1187471</v>
      </c>
      <c r="D109" s="68">
        <f>D30+D91+D96+D107+D101</f>
        <v>292823.75</v>
      </c>
      <c r="E109" s="68">
        <f>E30+E91+E96+E107+E101</f>
        <v>1480294.75</v>
      </c>
      <c r="F109" s="68">
        <f>F30+F91+F96+F107+F101</f>
        <v>15109</v>
      </c>
      <c r="G109" s="68">
        <f>G30+G91+G96+G107+G101</f>
        <v>2992.25</v>
      </c>
      <c r="H109" s="68">
        <f>SUM(C109+F109)</f>
        <v>1202580</v>
      </c>
      <c r="I109" s="68">
        <f>SUM(D109+G109)</f>
        <v>295816</v>
      </c>
      <c r="J109" s="68">
        <f>SUM(H109:I109)</f>
        <v>1498396</v>
      </c>
    </row>
    <row r="110" spans="1:10" s="52" customFormat="1" ht="12.75">
      <c r="A110" s="73" t="s">
        <v>548</v>
      </c>
      <c r="B110" s="46" t="s">
        <v>149</v>
      </c>
      <c r="C110" s="51">
        <f aca="true" t="shared" si="24" ref="C110:J110">C109</f>
        <v>1187471</v>
      </c>
      <c r="D110" s="51">
        <f t="shared" si="24"/>
        <v>292823.75</v>
      </c>
      <c r="E110" s="51">
        <f t="shared" si="24"/>
        <v>1480294.75</v>
      </c>
      <c r="F110" s="51">
        <f t="shared" si="24"/>
        <v>15109</v>
      </c>
      <c r="G110" s="51">
        <f t="shared" si="24"/>
        <v>2992.25</v>
      </c>
      <c r="H110" s="51">
        <f t="shared" si="24"/>
        <v>1202580</v>
      </c>
      <c r="I110" s="51">
        <f t="shared" si="24"/>
        <v>295816</v>
      </c>
      <c r="J110" s="51">
        <f t="shared" si="24"/>
        <v>1498396</v>
      </c>
    </row>
    <row r="112" spans="2:3" ht="13.5" customHeight="1">
      <c r="B112" s="45" t="s">
        <v>576</v>
      </c>
      <c r="C112" s="204" t="s">
        <v>575</v>
      </c>
    </row>
    <row r="113" spans="2:3" ht="13.5" customHeight="1">
      <c r="B113" s="45" t="s">
        <v>168</v>
      </c>
      <c r="C113" s="76">
        <v>950</v>
      </c>
    </row>
    <row r="114" spans="2:3" ht="13.5" customHeight="1">
      <c r="B114" s="45" t="s">
        <v>82</v>
      </c>
      <c r="C114" s="76">
        <v>10</v>
      </c>
    </row>
    <row r="115" spans="2:3" ht="13.5" customHeight="1">
      <c r="B115" s="45" t="s">
        <v>83</v>
      </c>
      <c r="C115" s="76">
        <v>1.875</v>
      </c>
    </row>
    <row r="116" spans="2:3" ht="13.5" customHeight="1">
      <c r="B116" s="45" t="s">
        <v>84</v>
      </c>
      <c r="C116" s="76">
        <v>3.75</v>
      </c>
    </row>
    <row r="117" spans="2:3" ht="13.5" customHeight="1">
      <c r="B117" s="45" t="s">
        <v>85</v>
      </c>
      <c r="C117" s="76">
        <v>3.5</v>
      </c>
    </row>
    <row r="118" spans="2:3" ht="13.5" customHeight="1">
      <c r="B118" s="45" t="s">
        <v>86</v>
      </c>
      <c r="C118" s="76">
        <v>9.525</v>
      </c>
    </row>
    <row r="119" spans="2:3" ht="13.5" customHeight="1">
      <c r="B119" s="45" t="s">
        <v>333</v>
      </c>
      <c r="C119" s="76">
        <v>4.001</v>
      </c>
    </row>
    <row r="120" spans="2:3" ht="13.5" customHeight="1">
      <c r="B120" s="45" t="s">
        <v>87</v>
      </c>
      <c r="C120" s="76">
        <v>3.61</v>
      </c>
    </row>
    <row r="121" spans="1:3" ht="13.5" customHeight="1">
      <c r="A121" s="45" t="s">
        <v>273</v>
      </c>
      <c r="B121" s="45" t="s">
        <v>274</v>
      </c>
      <c r="C121" s="76">
        <v>5</v>
      </c>
    </row>
    <row r="122" spans="2:3" ht="13.5" customHeight="1">
      <c r="B122" s="45" t="s">
        <v>334</v>
      </c>
      <c r="C122" s="76">
        <v>36.085</v>
      </c>
    </row>
    <row r="123" spans="2:3" ht="13.5" customHeight="1">
      <c r="B123" s="45" t="s">
        <v>335</v>
      </c>
      <c r="C123" s="76">
        <v>0.313</v>
      </c>
    </row>
    <row r="124" spans="2:3" ht="13.5" customHeight="1">
      <c r="B124" s="45" t="s">
        <v>552</v>
      </c>
      <c r="C124" s="76">
        <v>1.25</v>
      </c>
    </row>
    <row r="125" spans="2:3" ht="13.5" customHeight="1">
      <c r="B125" s="45" t="s">
        <v>553</v>
      </c>
      <c r="C125" s="76">
        <v>0.75</v>
      </c>
    </row>
    <row r="126" spans="2:3" ht="13.5" customHeight="1">
      <c r="B126" s="45" t="s">
        <v>554</v>
      </c>
      <c r="C126" s="76">
        <v>0.3</v>
      </c>
    </row>
    <row r="127" spans="2:3" ht="15.75" customHeight="1">
      <c r="B127" s="184" t="s">
        <v>555</v>
      </c>
      <c r="C127" s="76">
        <v>0.813</v>
      </c>
    </row>
    <row r="128" spans="2:3" ht="13.5" customHeight="1">
      <c r="B128" s="45" t="s">
        <v>556</v>
      </c>
      <c r="C128" s="76">
        <v>-67</v>
      </c>
    </row>
    <row r="129" spans="2:3" ht="13.5" customHeight="1">
      <c r="B129" s="52" t="s">
        <v>88</v>
      </c>
      <c r="C129" s="77">
        <f>SUM(C113:C128)</f>
        <v>963.7720000000002</v>
      </c>
    </row>
  </sheetData>
  <mergeCells count="25">
    <mergeCell ref="H44:J44"/>
    <mergeCell ref="A83:A84"/>
    <mergeCell ref="B83:B84"/>
    <mergeCell ref="C83:E83"/>
    <mergeCell ref="F83:G83"/>
    <mergeCell ref="H83:J83"/>
    <mergeCell ref="A44:A45"/>
    <mergeCell ref="B44:B45"/>
    <mergeCell ref="C44:E44"/>
    <mergeCell ref="F44:G44"/>
    <mergeCell ref="C7:E7"/>
    <mergeCell ref="A3:J3"/>
    <mergeCell ref="A4:J4"/>
    <mergeCell ref="A5:J5"/>
    <mergeCell ref="A6:B6"/>
    <mergeCell ref="A1:J1"/>
    <mergeCell ref="C105:C106"/>
    <mergeCell ref="A7:A8"/>
    <mergeCell ref="E105:E106"/>
    <mergeCell ref="F7:G7"/>
    <mergeCell ref="H7:J7"/>
    <mergeCell ref="H105:H106"/>
    <mergeCell ref="J105:J106"/>
    <mergeCell ref="B7:B8"/>
    <mergeCell ref="A2:J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M30"/>
  <sheetViews>
    <sheetView workbookViewId="0" topLeftCell="A1">
      <selection activeCell="I30" sqref="I30"/>
    </sheetView>
  </sheetViews>
  <sheetFormatPr defaultColWidth="9.140625" defaultRowHeight="12.75"/>
  <cols>
    <col min="1" max="1" width="2.8515625" style="98" customWidth="1"/>
    <col min="2" max="3" width="9.140625" style="98" customWidth="1"/>
    <col min="4" max="4" width="10.28125" style="98" customWidth="1"/>
    <col min="5" max="5" width="11.421875" style="98" customWidth="1"/>
    <col min="6" max="7" width="9.140625" style="98" customWidth="1"/>
    <col min="8" max="8" width="13.8515625" style="98" customWidth="1"/>
    <col min="9" max="9" width="10.00390625" style="98" customWidth="1"/>
    <col min="10" max="11" width="9.140625" style="98" customWidth="1"/>
    <col min="12" max="12" width="10.8515625" style="98" customWidth="1"/>
    <col min="13" max="13" width="11.140625" style="98" customWidth="1"/>
    <col min="14" max="16384" width="9.140625" style="98" customWidth="1"/>
  </cols>
  <sheetData>
    <row r="1" spans="1:13" ht="12.75">
      <c r="A1" s="11"/>
      <c r="B1" s="66"/>
      <c r="C1" s="66"/>
      <c r="D1" s="66"/>
      <c r="E1" s="66"/>
      <c r="F1" s="66"/>
      <c r="G1" s="265" t="s">
        <v>530</v>
      </c>
      <c r="H1" s="265"/>
      <c r="I1" s="265"/>
      <c r="J1" s="265"/>
      <c r="K1" s="265"/>
      <c r="L1" s="265"/>
      <c r="M1" s="265"/>
    </row>
    <row r="2" spans="1:13" ht="12.75">
      <c r="A2" s="97"/>
      <c r="B2" s="97"/>
      <c r="C2" s="97"/>
      <c r="D2" s="97"/>
      <c r="E2" s="97"/>
      <c r="F2" s="97"/>
      <c r="G2" s="97"/>
      <c r="H2" s="97"/>
      <c r="I2" s="97"/>
      <c r="J2" s="11"/>
      <c r="K2" s="11"/>
      <c r="L2" s="11"/>
      <c r="M2" s="11"/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99" customFormat="1" ht="14.25">
      <c r="A4" s="255" t="s">
        <v>253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</row>
    <row r="5" spans="1:13" s="99" customFormat="1" ht="12.75">
      <c r="A5" s="237" t="s">
        <v>247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3" s="99" customFormat="1" ht="12.75">
      <c r="A6" s="237" t="s">
        <v>344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</row>
    <row r="7" spans="1:13" s="99" customFormat="1" ht="12.75">
      <c r="A7" s="288" t="s">
        <v>189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13" ht="23.25" customHeight="1">
      <c r="A8" s="289" t="s">
        <v>345</v>
      </c>
      <c r="B8" s="206" t="s">
        <v>346</v>
      </c>
      <c r="C8" s="206"/>
      <c r="D8" s="206"/>
      <c r="E8" s="285" t="s">
        <v>560</v>
      </c>
      <c r="F8" s="285"/>
      <c r="G8" s="285"/>
      <c r="H8" s="193"/>
      <c r="I8" s="290" t="s">
        <v>561</v>
      </c>
      <c r="J8" s="290"/>
      <c r="K8" s="290"/>
      <c r="L8" s="205" t="s">
        <v>564</v>
      </c>
      <c r="M8" s="205" t="s">
        <v>562</v>
      </c>
    </row>
    <row r="9" spans="1:13" ht="40.5" customHeight="1">
      <c r="A9" s="289"/>
      <c r="B9" s="206"/>
      <c r="C9" s="206"/>
      <c r="D9" s="206"/>
      <c r="E9" s="24" t="s">
        <v>347</v>
      </c>
      <c r="F9" s="194" t="s">
        <v>348</v>
      </c>
      <c r="G9" s="24" t="s">
        <v>349</v>
      </c>
      <c r="H9" s="194" t="s">
        <v>350</v>
      </c>
      <c r="I9" s="24" t="s">
        <v>347</v>
      </c>
      <c r="J9" s="194" t="s">
        <v>348</v>
      </c>
      <c r="K9" s="24" t="s">
        <v>349</v>
      </c>
      <c r="L9" s="205"/>
      <c r="M9" s="205"/>
    </row>
    <row r="10" spans="1:13" ht="23.25" customHeight="1">
      <c r="A10" s="195"/>
      <c r="B10" s="97"/>
      <c r="C10" s="97"/>
      <c r="D10" s="97"/>
      <c r="E10" s="11"/>
      <c r="F10" s="196"/>
      <c r="G10" s="11"/>
      <c r="H10" s="196"/>
      <c r="I10" s="11"/>
      <c r="J10" s="11"/>
      <c r="K10" s="11"/>
      <c r="L10" s="11"/>
      <c r="M10" s="11"/>
    </row>
    <row r="11" spans="1:13" ht="29.25" customHeight="1">
      <c r="A11" s="197" t="s">
        <v>248</v>
      </c>
      <c r="B11" s="284" t="s">
        <v>351</v>
      </c>
      <c r="C11" s="284"/>
      <c r="D11" s="284"/>
      <c r="E11" s="198">
        <v>10000</v>
      </c>
      <c r="F11" s="198">
        <v>9200</v>
      </c>
      <c r="G11" s="198">
        <f>E11-F11</f>
        <v>800</v>
      </c>
      <c r="H11" s="199" t="s">
        <v>352</v>
      </c>
      <c r="I11" s="199">
        <v>9800</v>
      </c>
      <c r="J11" s="199">
        <v>8998</v>
      </c>
      <c r="K11" s="199">
        <v>802</v>
      </c>
      <c r="L11" s="199" t="s">
        <v>561</v>
      </c>
      <c r="M11" s="200">
        <v>42004</v>
      </c>
    </row>
    <row r="12" spans="1:13" ht="25.5" customHeight="1">
      <c r="A12" s="282" t="s">
        <v>249</v>
      </c>
      <c r="B12" s="284" t="s">
        <v>353</v>
      </c>
      <c r="C12" s="284"/>
      <c r="D12" s="284"/>
      <c r="E12" s="283">
        <v>963772</v>
      </c>
      <c r="F12" s="283">
        <v>471204</v>
      </c>
      <c r="G12" s="283">
        <f>E12-F12</f>
        <v>492568</v>
      </c>
      <c r="H12" s="281" t="s">
        <v>352</v>
      </c>
      <c r="I12" s="280"/>
      <c r="J12" s="280"/>
      <c r="K12" s="280"/>
      <c r="L12" s="281" t="s">
        <v>563</v>
      </c>
      <c r="M12" s="280"/>
    </row>
    <row r="13" spans="1:13" ht="15.75" customHeight="1">
      <c r="A13" s="282"/>
      <c r="B13" s="284"/>
      <c r="C13" s="284"/>
      <c r="D13" s="284"/>
      <c r="E13" s="283"/>
      <c r="F13" s="283"/>
      <c r="G13" s="283"/>
      <c r="H13" s="281"/>
      <c r="I13" s="280"/>
      <c r="J13" s="280"/>
      <c r="K13" s="280"/>
      <c r="L13" s="281"/>
      <c r="M13" s="280"/>
    </row>
    <row r="14" spans="1:13" ht="27" customHeight="1">
      <c r="A14" s="197" t="s">
        <v>233</v>
      </c>
      <c r="B14" s="284" t="s">
        <v>354</v>
      </c>
      <c r="C14" s="284"/>
      <c r="D14" s="284"/>
      <c r="E14" s="198">
        <v>64000</v>
      </c>
      <c r="F14" s="198">
        <v>64000</v>
      </c>
      <c r="G14" s="198">
        <f>E14-F14</f>
        <v>0</v>
      </c>
      <c r="H14" s="197" t="s">
        <v>352</v>
      </c>
      <c r="I14" s="11"/>
      <c r="J14" s="11"/>
      <c r="K14" s="11"/>
      <c r="L14" s="199" t="s">
        <v>563</v>
      </c>
      <c r="M14" s="11"/>
    </row>
    <row r="15" spans="1:13" ht="38.25" customHeight="1">
      <c r="A15" s="197" t="s">
        <v>5</v>
      </c>
      <c r="B15" s="284" t="s">
        <v>25</v>
      </c>
      <c r="C15" s="284"/>
      <c r="D15" s="284"/>
      <c r="E15" s="198">
        <v>105301</v>
      </c>
      <c r="F15" s="198">
        <v>80000</v>
      </c>
      <c r="G15" s="198">
        <f>E15-F15</f>
        <v>25301</v>
      </c>
      <c r="H15" s="197" t="s">
        <v>352</v>
      </c>
      <c r="I15" s="11"/>
      <c r="J15" s="11"/>
      <c r="K15" s="11"/>
      <c r="L15" s="199" t="s">
        <v>563</v>
      </c>
      <c r="M15" s="11"/>
    </row>
    <row r="16" spans="1:13" ht="17.25" customHeight="1">
      <c r="A16" s="282" t="s">
        <v>279</v>
      </c>
      <c r="B16" s="284" t="s">
        <v>355</v>
      </c>
      <c r="C16" s="284"/>
      <c r="D16" s="284"/>
      <c r="E16" s="283">
        <v>164770</v>
      </c>
      <c r="F16" s="54">
        <v>56022</v>
      </c>
      <c r="G16" s="54">
        <v>9886</v>
      </c>
      <c r="H16" s="97" t="s">
        <v>356</v>
      </c>
      <c r="I16" s="11"/>
      <c r="J16" s="11"/>
      <c r="K16" s="11"/>
      <c r="L16" s="199" t="s">
        <v>563</v>
      </c>
      <c r="M16" s="11"/>
    </row>
    <row r="17" spans="1:13" ht="12.75">
      <c r="A17" s="282"/>
      <c r="B17" s="284"/>
      <c r="C17" s="284"/>
      <c r="D17" s="284"/>
      <c r="E17" s="283"/>
      <c r="F17" s="54">
        <v>84033</v>
      </c>
      <c r="G17" s="54">
        <v>14829</v>
      </c>
      <c r="H17" s="97" t="s">
        <v>352</v>
      </c>
      <c r="I17" s="11"/>
      <c r="J17" s="11"/>
      <c r="K17" s="11"/>
      <c r="L17" s="199"/>
      <c r="M17" s="11"/>
    </row>
    <row r="18" spans="1:13" ht="12.75">
      <c r="A18" s="11"/>
      <c r="B18" s="282" t="s">
        <v>357</v>
      </c>
      <c r="C18" s="282"/>
      <c r="D18" s="282"/>
      <c r="E18" s="283">
        <v>6842</v>
      </c>
      <c r="F18" s="283">
        <v>0</v>
      </c>
      <c r="G18" s="54">
        <v>2737</v>
      </c>
      <c r="H18" s="97" t="s">
        <v>356</v>
      </c>
      <c r="I18" s="11"/>
      <c r="J18" s="11"/>
      <c r="K18" s="11"/>
      <c r="L18" s="11"/>
      <c r="M18" s="11"/>
    </row>
    <row r="19" spans="1:13" ht="12.75">
      <c r="A19" s="11"/>
      <c r="B19" s="282"/>
      <c r="C19" s="282"/>
      <c r="D19" s="282"/>
      <c r="E19" s="283"/>
      <c r="F19" s="283"/>
      <c r="G19" s="54">
        <v>4105</v>
      </c>
      <c r="H19" s="97" t="s">
        <v>352</v>
      </c>
      <c r="I19" s="11"/>
      <c r="J19" s="11"/>
      <c r="K19" s="11"/>
      <c r="L19" s="11"/>
      <c r="M19" s="11"/>
    </row>
    <row r="20" spans="1:13" ht="17.25" customHeight="1">
      <c r="A20" s="11"/>
      <c r="B20" s="239" t="s">
        <v>252</v>
      </c>
      <c r="C20" s="239"/>
      <c r="D20" s="239"/>
      <c r="E20" s="201">
        <f>SUM(E16:E19)</f>
        <v>171612</v>
      </c>
      <c r="F20" s="201">
        <f>SUM(F16:F19)</f>
        <v>140055</v>
      </c>
      <c r="G20" s="201">
        <f>SUM(G16:G19)</f>
        <v>31557</v>
      </c>
      <c r="H20" s="11"/>
      <c r="I20" s="54">
        <f>SUM(I11:I19)</f>
        <v>9800</v>
      </c>
      <c r="J20" s="54">
        <f>SUM(J11:J19)</f>
        <v>8998</v>
      </c>
      <c r="K20" s="54">
        <f>SUM(K11:K19)</f>
        <v>802</v>
      </c>
      <c r="L20" s="11"/>
      <c r="M20" s="11"/>
    </row>
    <row r="21" spans="1:13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1"/>
      <c r="B22" s="286" t="s">
        <v>156</v>
      </c>
      <c r="C22" s="286"/>
      <c r="D22" s="286"/>
      <c r="E22" s="53">
        <f>E11+E12+E14+E15+E20</f>
        <v>1314685</v>
      </c>
      <c r="F22" s="53">
        <f>F11+F12+F14+F15+F20</f>
        <v>764459</v>
      </c>
      <c r="G22" s="53">
        <f>G11+G12+G14+G15+G20</f>
        <v>550226</v>
      </c>
      <c r="H22" s="11"/>
      <c r="I22" s="11"/>
      <c r="J22" s="11"/>
      <c r="K22" s="11"/>
      <c r="L22" s="11"/>
      <c r="M22" s="11"/>
    </row>
    <row r="23" spans="1:1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1"/>
      <c r="B24" s="287" t="s">
        <v>358</v>
      </c>
      <c r="C24" s="287"/>
      <c r="D24" s="287"/>
      <c r="E24" s="11"/>
      <c r="F24" s="11"/>
      <c r="G24" s="54">
        <f>G11+G12+G14+G15+G17+G19</f>
        <v>537603</v>
      </c>
      <c r="H24" s="11"/>
      <c r="I24" s="11"/>
      <c r="J24" s="11"/>
      <c r="K24" s="11">
        <v>802</v>
      </c>
      <c r="L24" s="11"/>
      <c r="M24" s="11"/>
    </row>
    <row r="25" spans="1:13" ht="12.75">
      <c r="A25" s="11"/>
      <c r="B25" s="287" t="s">
        <v>359</v>
      </c>
      <c r="C25" s="287"/>
      <c r="D25" s="287"/>
      <c r="E25" s="11"/>
      <c r="F25" s="11"/>
      <c r="G25" s="54">
        <f>G16+G18</f>
        <v>12623</v>
      </c>
      <c r="H25" s="11"/>
      <c r="I25" s="11"/>
      <c r="J25" s="11"/>
      <c r="K25" s="11"/>
      <c r="L25" s="11"/>
      <c r="M25" s="11"/>
    </row>
    <row r="26" spans="1:1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30" ht="12.75">
      <c r="G30" s="202"/>
    </row>
  </sheetData>
  <mergeCells count="35">
    <mergeCell ref="A6:M6"/>
    <mergeCell ref="A7:M7"/>
    <mergeCell ref="B8:D9"/>
    <mergeCell ref="A8:A9"/>
    <mergeCell ref="I8:K8"/>
    <mergeCell ref="L8:L9"/>
    <mergeCell ref="B20:D20"/>
    <mergeCell ref="B22:D22"/>
    <mergeCell ref="B24:D24"/>
    <mergeCell ref="B25:D25"/>
    <mergeCell ref="B11:D11"/>
    <mergeCell ref="A12:A13"/>
    <mergeCell ref="E8:G8"/>
    <mergeCell ref="A16:A17"/>
    <mergeCell ref="E16:E17"/>
    <mergeCell ref="B14:D14"/>
    <mergeCell ref="G12:G13"/>
    <mergeCell ref="B18:D19"/>
    <mergeCell ref="E18:E19"/>
    <mergeCell ref="F18:F19"/>
    <mergeCell ref="E12:E13"/>
    <mergeCell ref="F12:F13"/>
    <mergeCell ref="B12:D13"/>
    <mergeCell ref="B15:D15"/>
    <mergeCell ref="B16:D17"/>
    <mergeCell ref="G1:M1"/>
    <mergeCell ref="I12:I13"/>
    <mergeCell ref="J12:J13"/>
    <mergeCell ref="K12:K13"/>
    <mergeCell ref="M12:M13"/>
    <mergeCell ref="L12:L13"/>
    <mergeCell ref="H12:H13"/>
    <mergeCell ref="M8:M9"/>
    <mergeCell ref="A4:M4"/>
    <mergeCell ref="A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U22"/>
  <sheetViews>
    <sheetView workbookViewId="0" topLeftCell="B1">
      <selection activeCell="G9" sqref="G9"/>
    </sheetView>
  </sheetViews>
  <sheetFormatPr defaultColWidth="9.140625" defaultRowHeight="12.75"/>
  <cols>
    <col min="1" max="1" width="25.140625" style="11" customWidth="1"/>
    <col min="2" max="2" width="8.57421875" style="11" customWidth="1"/>
    <col min="3" max="3" width="7.8515625" style="11" customWidth="1"/>
    <col min="4" max="4" width="9.57421875" style="11" customWidth="1"/>
    <col min="5" max="5" width="8.421875" style="11" customWidth="1"/>
    <col min="6" max="6" width="7.8515625" style="11" customWidth="1"/>
    <col min="7" max="7" width="7.57421875" style="11" customWidth="1"/>
    <col min="8" max="8" width="8.421875" style="11" customWidth="1"/>
    <col min="9" max="9" width="8.00390625" style="11" customWidth="1"/>
    <col min="10" max="10" width="7.140625" style="11" customWidth="1"/>
    <col min="11" max="11" width="8.00390625" style="11" customWidth="1"/>
    <col min="12" max="12" width="7.00390625" style="11" customWidth="1"/>
    <col min="13" max="13" width="7.28125" style="11" customWidth="1"/>
    <col min="14" max="14" width="5.140625" style="11" customWidth="1"/>
    <col min="15" max="15" width="8.00390625" style="11" customWidth="1"/>
    <col min="16" max="17" width="7.7109375" style="11" customWidth="1"/>
    <col min="18" max="18" width="8.8515625" style="11" customWidth="1"/>
    <col min="19" max="19" width="7.28125" style="11" customWidth="1"/>
    <col min="20" max="20" width="9.421875" style="11" customWidth="1"/>
    <col min="21" max="21" width="11.421875" style="11" customWidth="1"/>
    <col min="22" max="16384" width="9.140625" style="11" customWidth="1"/>
  </cols>
  <sheetData>
    <row r="1" spans="15:21" ht="15.75">
      <c r="O1" s="221" t="s">
        <v>420</v>
      </c>
      <c r="P1" s="221"/>
      <c r="Q1" s="221"/>
      <c r="R1" s="221"/>
      <c r="S1" s="221"/>
      <c r="T1" s="221"/>
      <c r="U1" s="118"/>
    </row>
    <row r="2" spans="1:21" s="1" customFormat="1" ht="15.75">
      <c r="A2" s="220" t="s">
        <v>253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102"/>
    </row>
    <row r="3" spans="1:21" s="1" customFormat="1" ht="15.75">
      <c r="A3" s="220" t="s">
        <v>247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102"/>
    </row>
    <row r="4" spans="1:21" s="1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02"/>
    </row>
    <row r="5" spans="1:21" s="1" customFormat="1" ht="15.75">
      <c r="A5" s="220" t="s">
        <v>421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102"/>
    </row>
    <row r="6" spans="1:20" s="1" customFormat="1" ht="15.75">
      <c r="A6" s="220" t="s">
        <v>189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</row>
    <row r="7" spans="1:20" ht="24.75" customHeight="1">
      <c r="A7" s="97"/>
      <c r="B7" s="97"/>
      <c r="C7" s="97"/>
      <c r="D7" s="97"/>
      <c r="E7" s="97"/>
      <c r="F7" s="97"/>
      <c r="G7" s="97"/>
      <c r="H7" s="3"/>
      <c r="I7" s="3"/>
      <c r="J7" s="3"/>
      <c r="K7" s="3"/>
      <c r="L7" s="3"/>
      <c r="M7" s="3"/>
      <c r="N7" s="3"/>
      <c r="O7" s="1"/>
      <c r="P7" s="1"/>
      <c r="Q7" s="1"/>
      <c r="R7" s="1"/>
      <c r="S7" s="1"/>
      <c r="T7" s="1"/>
    </row>
    <row r="8" spans="1:20" ht="39.75" customHeight="1">
      <c r="A8" s="263" t="s">
        <v>190</v>
      </c>
      <c r="B8" s="260" t="s">
        <v>422</v>
      </c>
      <c r="C8" s="261"/>
      <c r="D8" s="262"/>
      <c r="E8" s="260" t="s">
        <v>423</v>
      </c>
      <c r="F8" s="261"/>
      <c r="G8" s="262"/>
      <c r="H8" s="291" t="s">
        <v>424</v>
      </c>
      <c r="I8" s="292"/>
      <c r="J8" s="293"/>
      <c r="K8" s="260" t="s">
        <v>425</v>
      </c>
      <c r="L8" s="261"/>
      <c r="M8" s="262"/>
      <c r="N8" s="294" t="s">
        <v>426</v>
      </c>
      <c r="O8" s="291" t="s">
        <v>427</v>
      </c>
      <c r="P8" s="292"/>
      <c r="Q8" s="293"/>
      <c r="R8" s="260" t="s">
        <v>255</v>
      </c>
      <c r="S8" s="261"/>
      <c r="T8" s="262"/>
    </row>
    <row r="9" spans="1:20" ht="51" customHeight="1">
      <c r="A9" s="264"/>
      <c r="B9" s="17" t="s">
        <v>361</v>
      </c>
      <c r="C9" s="94" t="s">
        <v>275</v>
      </c>
      <c r="D9" s="17" t="s">
        <v>519</v>
      </c>
      <c r="E9" s="17" t="s">
        <v>361</v>
      </c>
      <c r="F9" s="94" t="s">
        <v>275</v>
      </c>
      <c r="G9" s="203" t="s">
        <v>519</v>
      </c>
      <c r="H9" s="17" t="s">
        <v>361</v>
      </c>
      <c r="I9" s="94" t="s">
        <v>275</v>
      </c>
      <c r="J9" s="17" t="s">
        <v>519</v>
      </c>
      <c r="K9" s="17" t="s">
        <v>361</v>
      </c>
      <c r="L9" s="94" t="s">
        <v>275</v>
      </c>
      <c r="M9" s="17" t="s">
        <v>519</v>
      </c>
      <c r="N9" s="295"/>
      <c r="O9" s="17" t="s">
        <v>361</v>
      </c>
      <c r="P9" s="94" t="s">
        <v>275</v>
      </c>
      <c r="Q9" s="203" t="s">
        <v>519</v>
      </c>
      <c r="R9" s="203" t="s">
        <v>361</v>
      </c>
      <c r="S9" s="94" t="s">
        <v>275</v>
      </c>
      <c r="T9" s="17" t="s">
        <v>519</v>
      </c>
    </row>
    <row r="10" spans="1:20" ht="15" customHeight="1">
      <c r="A10" s="119"/>
      <c r="B10" s="119"/>
      <c r="C10" s="119"/>
      <c r="D10" s="119"/>
      <c r="E10" s="119"/>
      <c r="F10" s="119"/>
      <c r="G10" s="119"/>
      <c r="H10" s="119"/>
      <c r="I10" s="120"/>
      <c r="J10" s="120"/>
      <c r="K10" s="120"/>
      <c r="L10" s="120"/>
      <c r="M10" s="120"/>
      <c r="N10" s="119"/>
      <c r="O10" s="119"/>
      <c r="P10" s="119"/>
      <c r="Q10" s="119"/>
      <c r="R10" s="119"/>
      <c r="S10" s="119"/>
      <c r="T10" s="119"/>
    </row>
    <row r="11" spans="1:20" s="1" customFormat="1" ht="15.75" customHeight="1">
      <c r="A11" s="120"/>
      <c r="B11" s="120"/>
      <c r="C11" s="120"/>
      <c r="D11" s="120"/>
      <c r="E11" s="120"/>
      <c r="F11" s="120"/>
      <c r="G11" s="120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</row>
    <row r="12" spans="1:20" s="1" customFormat="1" ht="24.75" customHeight="1">
      <c r="A12" s="122" t="s">
        <v>0</v>
      </c>
      <c r="B12" s="123">
        <v>291517</v>
      </c>
      <c r="C12" s="123">
        <v>-10584</v>
      </c>
      <c r="D12" s="123">
        <f aca="true" t="shared" si="0" ref="D12:D19">B12+C12</f>
        <v>280933</v>
      </c>
      <c r="E12" s="123">
        <v>74476</v>
      </c>
      <c r="F12" s="122">
        <v>-3214</v>
      </c>
      <c r="G12" s="123">
        <f aca="true" t="shared" si="1" ref="G12:G20">E12+F12</f>
        <v>71262</v>
      </c>
      <c r="H12" s="123">
        <v>277862</v>
      </c>
      <c r="I12" s="123">
        <v>261067</v>
      </c>
      <c r="J12" s="123">
        <f aca="true" t="shared" si="2" ref="J12:J19">SUM(H12:I12)</f>
        <v>538929</v>
      </c>
      <c r="K12" s="123">
        <v>122831</v>
      </c>
      <c r="L12" s="123">
        <v>12770</v>
      </c>
      <c r="M12" s="123">
        <f>SUM(K12:L12)</f>
        <v>135601</v>
      </c>
      <c r="N12" s="123">
        <v>0</v>
      </c>
      <c r="O12" s="158">
        <v>35147</v>
      </c>
      <c r="P12" s="158">
        <v>200</v>
      </c>
      <c r="Q12" s="158">
        <f>SUM(O12:P12)</f>
        <v>35347</v>
      </c>
      <c r="R12" s="124">
        <f>B12+E12+H12+K12+N12+O12</f>
        <v>801833</v>
      </c>
      <c r="S12" s="124">
        <f>C12+F12+I12+L12+P12</f>
        <v>260239</v>
      </c>
      <c r="T12" s="124">
        <f aca="true" t="shared" si="3" ref="T12:T20">SUM(R12+S12)</f>
        <v>1062072</v>
      </c>
    </row>
    <row r="13" spans="1:20" s="1" customFormat="1" ht="24.75" customHeight="1">
      <c r="A13" s="120" t="s">
        <v>1</v>
      </c>
      <c r="B13" s="125">
        <v>170283</v>
      </c>
      <c r="C13" s="125"/>
      <c r="D13" s="125">
        <f t="shared" si="0"/>
        <v>170283</v>
      </c>
      <c r="E13" s="125">
        <v>39305</v>
      </c>
      <c r="F13" s="125"/>
      <c r="G13" s="125">
        <f t="shared" si="1"/>
        <v>39305</v>
      </c>
      <c r="H13" s="125">
        <v>139001</v>
      </c>
      <c r="I13" s="125">
        <v>10500</v>
      </c>
      <c r="J13" s="123">
        <f t="shared" si="2"/>
        <v>149501</v>
      </c>
      <c r="K13" s="125"/>
      <c r="L13" s="125"/>
      <c r="M13" s="125"/>
      <c r="N13" s="125"/>
      <c r="O13" s="159"/>
      <c r="P13" s="159"/>
      <c r="Q13" s="159"/>
      <c r="R13" s="124">
        <f aca="true" t="shared" si="4" ref="R13:R19">B13+E13+H13+K13+N13+O13</f>
        <v>348589</v>
      </c>
      <c r="S13" s="124">
        <f aca="true" t="shared" si="5" ref="S13:S19">C13+F13+I13+L13+P13</f>
        <v>10500</v>
      </c>
      <c r="T13" s="124">
        <f t="shared" si="3"/>
        <v>359089</v>
      </c>
    </row>
    <row r="14" spans="1:20" s="1" customFormat="1" ht="24.75" customHeight="1">
      <c r="A14" s="120" t="s">
        <v>2</v>
      </c>
      <c r="B14" s="125">
        <v>101124</v>
      </c>
      <c r="C14" s="125">
        <v>4434</v>
      </c>
      <c r="D14" s="125">
        <f t="shared" si="0"/>
        <v>105558</v>
      </c>
      <c r="E14" s="125">
        <v>24442</v>
      </c>
      <c r="F14" s="125">
        <v>1096</v>
      </c>
      <c r="G14" s="125">
        <f t="shared" si="1"/>
        <v>25538</v>
      </c>
      <c r="H14" s="125">
        <v>15827</v>
      </c>
      <c r="I14" s="125">
        <v>44</v>
      </c>
      <c r="J14" s="123">
        <f t="shared" si="2"/>
        <v>15871</v>
      </c>
      <c r="K14" s="125"/>
      <c r="L14" s="125"/>
      <c r="M14" s="125"/>
      <c r="N14" s="125">
        <v>1200</v>
      </c>
      <c r="O14" s="159"/>
      <c r="P14" s="159"/>
      <c r="Q14" s="159"/>
      <c r="R14" s="124">
        <f t="shared" si="4"/>
        <v>142593</v>
      </c>
      <c r="S14" s="124">
        <f t="shared" si="5"/>
        <v>5574</v>
      </c>
      <c r="T14" s="124">
        <f t="shared" si="3"/>
        <v>148167</v>
      </c>
    </row>
    <row r="15" spans="1:20" s="1" customFormat="1" ht="24.75" customHeight="1">
      <c r="A15" s="120" t="s">
        <v>371</v>
      </c>
      <c r="B15" s="125">
        <v>172147</v>
      </c>
      <c r="C15" s="125">
        <v>5779</v>
      </c>
      <c r="D15" s="125">
        <f t="shared" si="0"/>
        <v>177926</v>
      </c>
      <c r="E15" s="125">
        <v>41494</v>
      </c>
      <c r="F15" s="125">
        <v>1462</v>
      </c>
      <c r="G15" s="125">
        <f t="shared" si="1"/>
        <v>42956</v>
      </c>
      <c r="H15" s="125">
        <v>35886</v>
      </c>
      <c r="I15" s="125">
        <v>713</v>
      </c>
      <c r="J15" s="123">
        <f t="shared" si="2"/>
        <v>36599</v>
      </c>
      <c r="K15" s="125"/>
      <c r="L15" s="125"/>
      <c r="M15" s="125"/>
      <c r="N15" s="125">
        <v>1300</v>
      </c>
      <c r="O15" s="159"/>
      <c r="P15" s="159"/>
      <c r="Q15" s="159"/>
      <c r="R15" s="124">
        <f t="shared" si="4"/>
        <v>250827</v>
      </c>
      <c r="S15" s="124">
        <f t="shared" si="5"/>
        <v>7954</v>
      </c>
      <c r="T15" s="124">
        <f t="shared" si="3"/>
        <v>258781</v>
      </c>
    </row>
    <row r="16" spans="1:20" s="1" customFormat="1" ht="24.75" customHeight="1">
      <c r="A16" s="120" t="s">
        <v>428</v>
      </c>
      <c r="B16" s="125">
        <v>71328</v>
      </c>
      <c r="C16" s="125">
        <v>3841</v>
      </c>
      <c r="D16" s="120">
        <f t="shared" si="0"/>
        <v>75169</v>
      </c>
      <c r="E16" s="125">
        <v>16982</v>
      </c>
      <c r="F16" s="125">
        <v>929</v>
      </c>
      <c r="G16" s="125">
        <f t="shared" si="1"/>
        <v>17911</v>
      </c>
      <c r="H16" s="125">
        <v>15337</v>
      </c>
      <c r="I16" s="125">
        <v>1437</v>
      </c>
      <c r="J16" s="123">
        <f t="shared" si="2"/>
        <v>16774</v>
      </c>
      <c r="K16" s="125"/>
      <c r="L16" s="125"/>
      <c r="M16" s="125"/>
      <c r="N16" s="125"/>
      <c r="O16" s="159"/>
      <c r="P16" s="159"/>
      <c r="Q16" s="159"/>
      <c r="R16" s="124">
        <f t="shared" si="4"/>
        <v>103647</v>
      </c>
      <c r="S16" s="124">
        <f t="shared" si="5"/>
        <v>6207</v>
      </c>
      <c r="T16" s="124">
        <f t="shared" si="3"/>
        <v>109854</v>
      </c>
    </row>
    <row r="17" spans="1:20" s="1" customFormat="1" ht="24.75" customHeight="1">
      <c r="A17" s="120" t="s">
        <v>429</v>
      </c>
      <c r="B17" s="125">
        <v>117166</v>
      </c>
      <c r="C17" s="125">
        <v>2381</v>
      </c>
      <c r="D17" s="120">
        <f t="shared" si="0"/>
        <v>119547</v>
      </c>
      <c r="E17" s="125">
        <v>27265</v>
      </c>
      <c r="F17" s="125">
        <v>829</v>
      </c>
      <c r="G17" s="125">
        <f t="shared" si="1"/>
        <v>28094</v>
      </c>
      <c r="H17" s="125">
        <v>66159</v>
      </c>
      <c r="I17" s="125">
        <v>343</v>
      </c>
      <c r="J17" s="123">
        <f t="shared" si="2"/>
        <v>66502</v>
      </c>
      <c r="K17" s="125"/>
      <c r="L17" s="125"/>
      <c r="M17" s="125"/>
      <c r="N17" s="125"/>
      <c r="O17" s="159"/>
      <c r="P17" s="159"/>
      <c r="Q17" s="159"/>
      <c r="R17" s="124">
        <f t="shared" si="4"/>
        <v>210590</v>
      </c>
      <c r="S17" s="124">
        <f t="shared" si="5"/>
        <v>3553</v>
      </c>
      <c r="T17" s="124">
        <f t="shared" si="3"/>
        <v>214143</v>
      </c>
    </row>
    <row r="18" spans="1:20" s="1" customFormat="1" ht="24.75" customHeight="1">
      <c r="A18" s="120" t="s">
        <v>430</v>
      </c>
      <c r="B18" s="125">
        <v>35098</v>
      </c>
      <c r="C18" s="125"/>
      <c r="D18" s="120">
        <f t="shared" si="0"/>
        <v>35098</v>
      </c>
      <c r="E18" s="125">
        <v>8292</v>
      </c>
      <c r="F18" s="125"/>
      <c r="G18" s="125">
        <f t="shared" si="1"/>
        <v>8292</v>
      </c>
      <c r="H18" s="125">
        <v>29356</v>
      </c>
      <c r="I18" s="125">
        <v>-66</v>
      </c>
      <c r="J18" s="123">
        <f t="shared" si="2"/>
        <v>29290</v>
      </c>
      <c r="K18" s="125"/>
      <c r="L18" s="125"/>
      <c r="M18" s="125"/>
      <c r="N18" s="125"/>
      <c r="O18" s="159"/>
      <c r="P18" s="159"/>
      <c r="Q18" s="159"/>
      <c r="R18" s="124">
        <f t="shared" si="4"/>
        <v>72746</v>
      </c>
      <c r="S18" s="124">
        <f t="shared" si="5"/>
        <v>-66</v>
      </c>
      <c r="T18" s="124">
        <f t="shared" si="3"/>
        <v>72680</v>
      </c>
    </row>
    <row r="19" spans="1:20" s="1" customFormat="1" ht="24.75" customHeight="1">
      <c r="A19" s="122" t="s">
        <v>431</v>
      </c>
      <c r="B19" s="123">
        <f>SUM(B13:B18)</f>
        <v>667146</v>
      </c>
      <c r="C19" s="123">
        <f>SUM(C13:C18)</f>
        <v>16435</v>
      </c>
      <c r="D19" s="122">
        <f t="shared" si="0"/>
        <v>683581</v>
      </c>
      <c r="E19" s="123">
        <f>SUM(E13:E18)</f>
        <v>157780</v>
      </c>
      <c r="F19" s="123">
        <f>SUM(F13:F18)</f>
        <v>4316</v>
      </c>
      <c r="G19" s="123">
        <f t="shared" si="1"/>
        <v>162096</v>
      </c>
      <c r="H19" s="123">
        <f>SUM(H13:H18)</f>
        <v>301566</v>
      </c>
      <c r="I19" s="123">
        <f>SUM(I13:I18)</f>
        <v>12971</v>
      </c>
      <c r="J19" s="123">
        <f t="shared" si="2"/>
        <v>314537</v>
      </c>
      <c r="K19" s="123">
        <f aca="true" t="shared" si="6" ref="K19:Q19">SUM(K13:K18)</f>
        <v>0</v>
      </c>
      <c r="L19" s="123">
        <f t="shared" si="6"/>
        <v>0</v>
      </c>
      <c r="M19" s="123">
        <f t="shared" si="6"/>
        <v>0</v>
      </c>
      <c r="N19" s="123">
        <f t="shared" si="6"/>
        <v>2500</v>
      </c>
      <c r="O19" s="160">
        <f t="shared" si="6"/>
        <v>0</v>
      </c>
      <c r="P19" s="160">
        <f t="shared" si="6"/>
        <v>0</v>
      </c>
      <c r="Q19" s="160">
        <f t="shared" si="6"/>
        <v>0</v>
      </c>
      <c r="R19" s="124">
        <f t="shared" si="4"/>
        <v>1128992</v>
      </c>
      <c r="S19" s="124">
        <f t="shared" si="5"/>
        <v>33722</v>
      </c>
      <c r="T19" s="124">
        <f t="shared" si="3"/>
        <v>1162714</v>
      </c>
    </row>
    <row r="20" spans="1:20" ht="19.5" customHeight="1">
      <c r="A20" s="122" t="s">
        <v>376</v>
      </c>
      <c r="B20" s="123">
        <f>B12+B19</f>
        <v>958663</v>
      </c>
      <c r="C20" s="123">
        <f>C12+C19</f>
        <v>5851</v>
      </c>
      <c r="D20" s="123">
        <f>D12+D19</f>
        <v>964514</v>
      </c>
      <c r="E20" s="123">
        <f>E12+E19</f>
        <v>232256</v>
      </c>
      <c r="F20" s="123">
        <f>F12+F19</f>
        <v>1102</v>
      </c>
      <c r="G20" s="123">
        <f t="shared" si="1"/>
        <v>233358</v>
      </c>
      <c r="H20" s="123">
        <f aca="true" t="shared" si="7" ref="H20:O20">H12+H19</f>
        <v>579428</v>
      </c>
      <c r="I20" s="123">
        <f t="shared" si="7"/>
        <v>274038</v>
      </c>
      <c r="J20" s="123">
        <f t="shared" si="7"/>
        <v>853466</v>
      </c>
      <c r="K20" s="123">
        <f t="shared" si="7"/>
        <v>122831</v>
      </c>
      <c r="L20" s="123">
        <f t="shared" si="7"/>
        <v>12770</v>
      </c>
      <c r="M20" s="123">
        <f t="shared" si="7"/>
        <v>135601</v>
      </c>
      <c r="N20" s="123">
        <f t="shared" si="7"/>
        <v>2500</v>
      </c>
      <c r="O20" s="160">
        <f t="shared" si="7"/>
        <v>35147</v>
      </c>
      <c r="P20" s="160">
        <f>P12+P19</f>
        <v>200</v>
      </c>
      <c r="Q20" s="160">
        <f>Q12+Q19</f>
        <v>35347</v>
      </c>
      <c r="R20" s="124">
        <f>B20+E20+H20+K20+N20+O20</f>
        <v>1930825</v>
      </c>
      <c r="S20" s="124">
        <f>C20+F20+I20+L20+P20</f>
        <v>293961</v>
      </c>
      <c r="T20" s="124">
        <f t="shared" si="3"/>
        <v>2224786</v>
      </c>
    </row>
    <row r="21" spans="15:17" ht="12.75">
      <c r="O21" s="161"/>
      <c r="P21" s="161"/>
      <c r="Q21" s="161"/>
    </row>
    <row r="22" spans="15:17" ht="12.75">
      <c r="O22" s="161"/>
      <c r="P22" s="161"/>
      <c r="Q22" s="161"/>
    </row>
  </sheetData>
  <mergeCells count="13">
    <mergeCell ref="H8:J8"/>
    <mergeCell ref="K8:M8"/>
    <mergeCell ref="R8:T8"/>
    <mergeCell ref="A8:A9"/>
    <mergeCell ref="N8:N9"/>
    <mergeCell ref="B8:D8"/>
    <mergeCell ref="E8:G8"/>
    <mergeCell ref="O8:Q8"/>
    <mergeCell ref="A6:T6"/>
    <mergeCell ref="O1:T1"/>
    <mergeCell ref="A2:T2"/>
    <mergeCell ref="A3:T3"/>
    <mergeCell ref="A5:T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bereczkyne</cp:lastModifiedBy>
  <cp:lastPrinted>2010-10-20T08:38:17Z</cp:lastPrinted>
  <dcterms:created xsi:type="dcterms:W3CDTF">2007-01-15T16:24:15Z</dcterms:created>
  <dcterms:modified xsi:type="dcterms:W3CDTF">2010-10-21T06:56:58Z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