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tabRatio="602" firstSheet="6" activeTab="7"/>
  </bookViews>
  <sheets>
    <sheet name="új mérleg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EU-tábla" sheetId="8" r:id="rId8"/>
    <sheet name="műk. és egyéb kiad. int." sheetId="9" r:id="rId9"/>
    <sheet name="m.c.kiad. PH szf." sheetId="10" r:id="rId10"/>
    <sheet name="tartalék" sheetId="11" r:id="rId11"/>
    <sheet name="int.tám" sheetId="12" r:id="rId12"/>
    <sheet name="gördülő " sheetId="13" r:id="rId13"/>
    <sheet name="létszám" sheetId="14" r:id="rId14"/>
  </sheets>
  <definedNames>
    <definedName name="_xlnm.Print_Titles" localSheetId="13">'létszám'!$6:$9</definedName>
    <definedName name="_xlnm.Print_Titles" localSheetId="4">'m.c.bev PH szf.'!$8:$9</definedName>
  </definedNames>
  <calcPr fullCalcOnLoad="1"/>
</workbook>
</file>

<file path=xl/sharedStrings.xml><?xml version="1.0" encoding="utf-8"?>
<sst xmlns="http://schemas.openxmlformats.org/spreadsheetml/2006/main" count="1086" uniqueCount="747">
  <si>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</si>
  <si>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</si>
  <si>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</si>
  <si>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</si>
  <si>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</si>
  <si>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4.</t>
  </si>
  <si>
    <t>38.</t>
  </si>
  <si>
    <t>39.</t>
  </si>
  <si>
    <t>40.</t>
  </si>
  <si>
    <t>41.</t>
  </si>
  <si>
    <t>42.</t>
  </si>
  <si>
    <t>44.</t>
  </si>
  <si>
    <t>45.</t>
  </si>
  <si>
    <t>46.</t>
  </si>
  <si>
    <t>1/c. számú melléklet</t>
  </si>
  <si>
    <t>Helyi védelem alá eső épületek felújításának támogatása (16/2007. (VI. 1.) Ör.)</t>
  </si>
  <si>
    <t>Vízjogi üzemeltetési engedélyek a város csapadékcsatorna rendszeréhez</t>
  </si>
  <si>
    <t xml:space="preserve">Sugár utcai játszótérfejlesztés </t>
  </si>
  <si>
    <t xml:space="preserve">Zrinyi utcai játszótérfejlesztés </t>
  </si>
  <si>
    <t xml:space="preserve">Hévíz Város Közlekedési koncepciója </t>
  </si>
  <si>
    <t>Petőfi u. útburkolat felújítás</t>
  </si>
  <si>
    <t>Vörösmarty u. útburkolat felújítás, kerékpárút ép. tervezés</t>
  </si>
  <si>
    <t>Sugár-Semmelweis-Dr. Korányi u. útburkolat felújítás tervezés</t>
  </si>
  <si>
    <t xml:space="preserve">Gépjármű-várakozóhely Építési Alap </t>
  </si>
  <si>
    <t>Költségvetési hiány</t>
  </si>
  <si>
    <t>Brunszvik Teréz Napközi Otthonos Óvoda Bölcsődei egység kialakítása</t>
  </si>
  <si>
    <t>Környezetvédelmi Alap</t>
  </si>
  <si>
    <t>Hévíz gyógyhely városközpont rehabilitációja I. ütem *</t>
  </si>
  <si>
    <t>Állami támogatás (központosított)</t>
  </si>
  <si>
    <t>Honvéd, József  A u.útburkolat felújítás (NYDRFT)</t>
  </si>
  <si>
    <t>Közoktatás fejlesztési célok támogatása</t>
  </si>
  <si>
    <t>Polgármesteri Hivatal szervezet fejlesztése (ÁROP-1.A.2/A-2008-0147)</t>
  </si>
  <si>
    <t>Orvosi rendelő akadálymentesítésére pályázati forrás (NYDOP-2007-5.1.1/E)</t>
  </si>
  <si>
    <t>Kompetendia alapú oktatás (TÁMOP-3.1.4-8/2-2009-0134)</t>
  </si>
  <si>
    <t>Brunszvik Teréz Napk. Otth.Óvoda Egregy ép. felújítás</t>
  </si>
  <si>
    <t>Városközpont funkció bővítés NYDOP pályázat</t>
  </si>
  <si>
    <t>Halmozódás nélküli felhalm. célú bevétel önk. mindössz.</t>
  </si>
  <si>
    <t>Felhalmozási és tőkejellegű bevétel</t>
  </si>
  <si>
    <t>DRV üzemi területén közösségi funkció kialakítása</t>
  </si>
  <si>
    <t>6.</t>
  </si>
  <si>
    <t>7.</t>
  </si>
  <si>
    <t>8.</t>
  </si>
  <si>
    <t>9.</t>
  </si>
  <si>
    <t>Általános tartalék</t>
  </si>
  <si>
    <t>Testületi hatáskörben felhasználható</t>
  </si>
  <si>
    <t>Általános tartalék összesen:</t>
  </si>
  <si>
    <t>Vállalkozásoktól szakképzési hozzájárulás átvétele fejlesztésre</t>
  </si>
  <si>
    <t>Finanszírozási célú kiadási műveletek összesen</t>
  </si>
  <si>
    <t xml:space="preserve">                      ebből felhalmozási hitel kamata</t>
  </si>
  <si>
    <t>Pénzmaradvánnyal számított bevételek és kiadások különbözete (többlet)</t>
  </si>
  <si>
    <t xml:space="preserve">       b,Általános tartalék működési</t>
  </si>
  <si>
    <t xml:space="preserve">               Működési </t>
  </si>
  <si>
    <t xml:space="preserve">               Felhalmozási</t>
  </si>
  <si>
    <t>Önkormányzati kinevezett dolgozók juttatása</t>
  </si>
  <si>
    <t>ÁHT-n kívüli felhalmozási pénzeszköz átvétel</t>
  </si>
  <si>
    <t>GAMESZ és közint. össz.</t>
  </si>
  <si>
    <t>Felhalmozási pénzforgalmi kiadás összesen:</t>
  </si>
  <si>
    <t>Polgármesteri hatáskörben felhasználható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</si>
  <si>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</si>
  <si>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</si>
  <si>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</si>
  <si>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</si>
  <si>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</si>
  <si>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</si>
  <si>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</si>
  <si>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</si>
  <si>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</si>
  <si>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</si>
  <si>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</si>
  <si>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 xml:space="preserve">    e, Felhalmozási kölcsön nyújtása</t>
  </si>
  <si>
    <t>3. Költségvetési kiadások összesen:</t>
  </si>
  <si>
    <t>Hévíz déli elkerülő út hatástanulmányterv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</si>
  <si>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</si>
  <si>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</si>
  <si>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</si>
  <si>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b,Forgatási célú értékpapír vásárlás</t>
  </si>
  <si>
    <t>Pénzforgalom nélküli kiadások összesen</t>
  </si>
  <si>
    <t>Finanszírozási célú bevételi műveletek összesen</t>
  </si>
  <si>
    <t>Árpád kori templom és a Római kori villa állagmegóvása</t>
  </si>
  <si>
    <t>Épületfelújítás</t>
  </si>
  <si>
    <t>Városfejlesztési feladatok érdekében tartalék</t>
  </si>
  <si>
    <t>1. számú melléklet</t>
  </si>
  <si>
    <t xml:space="preserve">                          megvalósítási tanulmány                           </t>
  </si>
  <si>
    <t xml:space="preserve">                          könyvvizsgálat                                            </t>
  </si>
  <si>
    <t xml:space="preserve">                          tervellenőrzés                                               </t>
  </si>
  <si>
    <t xml:space="preserve">                          műszaki ellenőrzés                                        </t>
  </si>
  <si>
    <t xml:space="preserve">                          nyilvánosság                                                 </t>
  </si>
  <si>
    <t xml:space="preserve">                         aknafedlap + kiadása                                     </t>
  </si>
  <si>
    <t xml:space="preserve">                         összesen:                                                   </t>
  </si>
  <si>
    <t xml:space="preserve">Dr Mikolics Ferenc emléktábla (Hévíz Pantheon falán elhelyezés)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</si>
  <si>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</si>
  <si>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</si>
  <si>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</si>
  <si>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</si>
  <si>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</si>
  <si>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</si>
  <si>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</si>
  <si>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</si>
  <si>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</si>
  <si>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</si>
  <si>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</si>
  <si>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</si>
  <si>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</si>
  <si>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1/a. számú  melléklet</t>
  </si>
  <si>
    <t>1/a/1. számú melléklet</t>
  </si>
  <si>
    <t>beruházási és felhalmozási kiadásai</t>
  </si>
  <si>
    <t>Felújítás</t>
  </si>
  <si>
    <t>32.</t>
  </si>
  <si>
    <t>33.</t>
  </si>
  <si>
    <t>Magyar Labdarúgó Szöv.Illyés Gy. Á. M. I. műfüves kispálya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</si>
  <si>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</si>
  <si>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</si>
  <si>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</si>
  <si>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</si>
  <si>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</si>
  <si>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</si>
  <si>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</si>
  <si>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</si>
  <si>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</si>
  <si>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</si>
  <si>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</si>
  <si>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</si>
  <si>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</si>
  <si>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</si>
  <si>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</si>
  <si>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</si>
  <si>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</si>
  <si>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Számítástechnikai eszközök beszerzése</t>
  </si>
  <si>
    <t>Kiadási tartalék mindösszesen:</t>
  </si>
  <si>
    <t>Működési célú pénzmaradvány</t>
  </si>
  <si>
    <t>Felhalmozási célú pénzmaradvány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</si>
  <si>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</si>
  <si>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</si>
  <si>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</si>
  <si>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</si>
  <si>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</si>
  <si>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</si>
  <si>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</si>
  <si>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</si>
  <si>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</si>
  <si>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Peres- kártérítési ügyekből származó kötelezettségek</t>
  </si>
  <si>
    <t>Tóvédelmi program</t>
  </si>
  <si>
    <t>Városszemléből adódó feladatok</t>
  </si>
  <si>
    <t>Alapítványtól átvett pénzeszköz</t>
  </si>
  <si>
    <t>Tárgyi eszköz értékesítés</t>
  </si>
  <si>
    <t>Bibó I Gimnáziumért Alapítvány fejlesztési támogatása</t>
  </si>
  <si>
    <t>Sajátos felhalmozási bevétel</t>
  </si>
  <si>
    <t>Bevételek</t>
  </si>
  <si>
    <t>Kiadások</t>
  </si>
  <si>
    <t>Felhalmozási kiadások összesen:</t>
  </si>
  <si>
    <t xml:space="preserve">         Ebből felhalmozási többlet</t>
  </si>
  <si>
    <t xml:space="preserve">                    működési többlet</t>
  </si>
  <si>
    <t>Támogatás felügyeleti szervtől felhalmozásra</t>
  </si>
  <si>
    <t>Pénzügyi befektetés</t>
  </si>
  <si>
    <t>Felhalmozási célú kölcsön visszatér.</t>
  </si>
  <si>
    <t>Alsópáhok-Hévíz kerékpárút (NFÜ)</t>
  </si>
  <si>
    <t>Mindösszesen</t>
  </si>
  <si>
    <t>Felhalm. kölcs. nyújtása</t>
  </si>
  <si>
    <t>Áht-n kív.felh.pe.átadás</t>
  </si>
  <si>
    <t>Támog.értékű felhalm. pe.</t>
  </si>
  <si>
    <t>I.    Polgármesteri hivatal</t>
  </si>
  <si>
    <t>II/1.GAMESZ</t>
  </si>
  <si>
    <t>II/2.Bibó István AGSZ</t>
  </si>
  <si>
    <t>II/4.Brunszvik T. N. O. Óvoda</t>
  </si>
  <si>
    <t>II/5.Teréz Anya Szoc. Integr. Int.</t>
  </si>
  <si>
    <t>II/6.Gróf I. Festetics Műv. Kp.</t>
  </si>
  <si>
    <t>Gamesz és önáll. műk. közint.</t>
  </si>
  <si>
    <t>Módosított összesen</t>
  </si>
  <si>
    <t xml:space="preserve">                          kivitelezés                                                                                                  </t>
  </si>
  <si>
    <t>GAMESZ</t>
  </si>
  <si>
    <t>Állami támogatás összesen:</t>
  </si>
  <si>
    <t>ÁFA</t>
  </si>
  <si>
    <t>Brunszvik Teréz Napközi Otthonos Óvoda Sugár u.-i épület bővítése pály.forrás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</si>
  <si>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</si>
  <si>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</si>
  <si>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</si>
  <si>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</si>
  <si>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</si>
  <si>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</si>
  <si>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</si>
  <si>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</si>
  <si>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</si>
  <si>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</si>
  <si>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</si>
  <si>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</si>
  <si>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</si>
  <si>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</si>
  <si>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</si>
  <si>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</si>
  <si>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e Ft</t>
  </si>
  <si>
    <t>Megnevezés</t>
  </si>
  <si>
    <t>Polgármesteri Hivatal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</si>
  <si>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</si>
  <si>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</si>
  <si>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</si>
  <si>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</si>
  <si>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</si>
  <si>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</si>
  <si>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</si>
  <si>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</si>
  <si>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</si>
  <si>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</si>
  <si>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</si>
  <si>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</si>
  <si>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</si>
  <si>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</si>
  <si>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</si>
  <si>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</si>
  <si>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</si>
  <si>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</si>
  <si>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</si>
  <si>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Teréz Anya Szociális Integrált Intézmény</t>
  </si>
  <si>
    <t>1/c/1. számú melléklet</t>
  </si>
  <si>
    <t>1/e. számú melléklet</t>
  </si>
  <si>
    <t>Brunszvik Teréz Napköziotthonos Óvoda</t>
  </si>
  <si>
    <t>Brunszvik Teréz Napköziotthonos Óvoda összesen: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</si>
  <si>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</si>
  <si>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</si>
  <si>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</si>
  <si>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</si>
  <si>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Nehéz helyzetbe került Hévízi lakosok támogatási alapja</t>
  </si>
  <si>
    <t>Felhalmozási kölcsön nyújtása összesen:</t>
  </si>
  <si>
    <t>Felhalmozási kölcsön nyújtása önkormányzati dolgozóknak</t>
  </si>
  <si>
    <t>Felhalmozási kölcsön nyújtása lakosságnak</t>
  </si>
  <si>
    <t xml:space="preserve">Hosszú lejáratú fejlesztési kölcsön </t>
  </si>
  <si>
    <t>Támogatás értékű felhalmozási pénzeszköz átadás összesen:</t>
  </si>
  <si>
    <t>Alsópáhok Község Önkormányzata (kerékpárút tervezés)</t>
  </si>
  <si>
    <t>Támogatás értékű felhalmozási pénzeszköz átadás</t>
  </si>
  <si>
    <t>Eon közműfejlesztési hozzájárulás beruházásra (Martinovics utca)</t>
  </si>
  <si>
    <t xml:space="preserve">Marton László Kossuth díja szobrász önportré </t>
  </si>
  <si>
    <t>4. Előző évi pénzmaradvány igénybevétele</t>
  </si>
  <si>
    <t>Forgatási célú értékpapír beváltás</t>
  </si>
  <si>
    <t>Illyés Gyula Ált. és Műv. Iskola</t>
  </si>
  <si>
    <t>3.</t>
  </si>
  <si>
    <t>Polgármesteri hivatal</t>
  </si>
  <si>
    <t>Tárgyi eszközök értékesítése</t>
  </si>
  <si>
    <t>Ingatlanértékesítés</t>
  </si>
  <si>
    <t>GAMESZ összesen:</t>
  </si>
  <si>
    <t>Bibó István AGSZ.</t>
  </si>
  <si>
    <t>Felhalmozási célú bevétel mindösszesen:</t>
  </si>
  <si>
    <t>Támogatás felügyeleti szervtől felhalmozásra: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</si>
  <si>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</si>
  <si>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</si>
  <si>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</si>
  <si>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</si>
  <si>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</si>
  <si>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II/6. Gróf I. Festetics Gy. M. Kp.</t>
  </si>
  <si>
    <t>2010. évi költségvetési rendelet</t>
  </si>
  <si>
    <t>1.</t>
  </si>
  <si>
    <t>2.</t>
  </si>
  <si>
    <t>Immateriális javak vásárlása összesen:</t>
  </si>
  <si>
    <t>Környezetvédelmi és Vízügyi Célelőirányzat 2005.</t>
  </si>
  <si>
    <t>Összesen:</t>
  </si>
  <si>
    <t>Hévíz Város Önkormányzat</t>
  </si>
  <si>
    <t>Intézmény</t>
  </si>
  <si>
    <t>Összesen</t>
  </si>
  <si>
    <t>Hévíz gyógyhely városközpont rehab.  II. ütem  pályázati anyag előkész.</t>
  </si>
  <si>
    <t>Szoftvervásárlás, szoftverfejl. (Ikt.program, ügyv. feladatokat tám. rend.)</t>
  </si>
  <si>
    <t>Kompetencia alapú okt. pályázati projekt szoftver beszerzése (TÁMOP)</t>
  </si>
  <si>
    <t>Polgármesteri Hiv. szervezetfejlesztéséhez szükséges szoftver (ÁROP)</t>
  </si>
  <si>
    <t>Hévíz gyógyhely városközpont rehab. tartalék alap (47.500-3.610 e Ft)</t>
  </si>
  <si>
    <t>Kompetencia alapú okt. pályázati projekt eszköz beszerzése (TÁMOP)</t>
  </si>
  <si>
    <t>Kisfaludy u, Dózsa u, Veres P. u.Budai N. A u., Gelsei  P u. útfelúj. terv.</t>
  </si>
  <si>
    <t>Brunszvik T.N.O.Ó. Sugár u. épület bőv. akadálymentesítése I. ütem</t>
  </si>
  <si>
    <t>Nettó</t>
  </si>
  <si>
    <t>Brunszvik T. Napközi O. Óvoda Egregyi u. ép. infr. fejl. (tetőfelúj.szig.)</t>
  </si>
  <si>
    <t xml:space="preserve">Illyés Gyula Ált. Iskola főép. és tornaterem összekötő folyosó felújítása </t>
  </si>
  <si>
    <t>Árpád u. útburk.felúj., parkoló kiép. csapadékvíz elvez. eng. terv készítés</t>
  </si>
  <si>
    <t>DRV.üzemi területén közösségi funkció kialak. (sátor alá térburkolat)</t>
  </si>
  <si>
    <t>Bruttó</t>
  </si>
  <si>
    <t>Alsópáhok-Hévíz kerékpárút</t>
  </si>
  <si>
    <t>Immateriális javak vásárlása:</t>
  </si>
  <si>
    <t>Hévízi Önkéntes Tűzoltó Egyesület</t>
  </si>
  <si>
    <t xml:space="preserve">       </t>
  </si>
  <si>
    <t xml:space="preserve">                         gyalogos övezet áram-közműfejlesztés</t>
  </si>
  <si>
    <t>Mód. összeg</t>
  </si>
  <si>
    <t>Felhalmozási célú pénzmaradvány (-)</t>
  </si>
  <si>
    <t>Felhalmozási pénzforgalmi bevétel összesen:</t>
  </si>
  <si>
    <t>43.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</si>
  <si>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</si>
  <si>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</si>
  <si>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</si>
  <si>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</si>
  <si>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</si>
  <si>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</si>
  <si>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</si>
  <si>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</si>
  <si>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</si>
  <si>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</si>
  <si>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1. Működési bevétel</t>
  </si>
  <si>
    <t>Működési pénzforgalmi kiadás összesen:</t>
  </si>
  <si>
    <t xml:space="preserve">Polgármesteri Hivatal akadálymentesítése (mosdók átalakítása) </t>
  </si>
  <si>
    <t>4. Kiadási tartalék</t>
  </si>
  <si>
    <t>Felhalmozási kiadásokra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</si>
  <si>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</si>
  <si>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</si>
  <si>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</si>
  <si>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</si>
  <si>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</si>
  <si>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>Költségvetési hiány felhalmozási</t>
  </si>
  <si>
    <t>GAMESZ és közintézmények felhalmozási bev. összesen:</t>
  </si>
  <si>
    <t>Céltartalék összesen:</t>
  </si>
  <si>
    <t>felhalmozási pénzforgalmi bevételei kiemelt előirányzatonként</t>
  </si>
  <si>
    <t>felhalmozási  bevétel</t>
  </si>
  <si>
    <t>36.</t>
  </si>
  <si>
    <t>II/3.Illyés Gyula Általános Isk.</t>
  </si>
  <si>
    <t>II/3. Illyés Gyula Általános Isk.</t>
  </si>
  <si>
    <t>Árpádkori templom állagmegóvása</t>
  </si>
  <si>
    <t>Egyéb építmény felújítása</t>
  </si>
  <si>
    <t>Petőfi u. járda felújítása</t>
  </si>
  <si>
    <t>Egregyi u. járda felújítás</t>
  </si>
  <si>
    <t>Római kori villa állagmegóvása</t>
  </si>
  <si>
    <t>ORGAN-P közzétételi díj</t>
  </si>
  <si>
    <t>ISO 14001 tan.megszerz.fenntarthatósági tanulmányi körny.telj.(ÁROP)</t>
  </si>
  <si>
    <t>Brunszvik T.N.O.Óvoda bölcsödei épület kialakítása</t>
  </si>
  <si>
    <t>Sírkőműhely vásárlása és járulékos kiadásai</t>
  </si>
  <si>
    <t>Mezőgazdasági utak (hatósági engedély + díj)</t>
  </si>
  <si>
    <t xml:space="preserve">DRV területére rendezvénysátor beszerzése </t>
  </si>
  <si>
    <t>Effinger-Nagy Imre u.térfigyelő-kamera vill.fogy. hely kialakítása</t>
  </si>
  <si>
    <t>Fénymásoló beszerzése</t>
  </si>
  <si>
    <t>48.</t>
  </si>
  <si>
    <t>49.</t>
  </si>
  <si>
    <t>50.</t>
  </si>
  <si>
    <t>51.</t>
  </si>
  <si>
    <t>52.</t>
  </si>
  <si>
    <t>53.</t>
  </si>
  <si>
    <t>Hévíz Kistérség Önkormányzatainak Többcélú Társulása</t>
  </si>
  <si>
    <t>54.</t>
  </si>
  <si>
    <t>55.</t>
  </si>
  <si>
    <t>56.</t>
  </si>
  <si>
    <t>57.</t>
  </si>
  <si>
    <t>58.</t>
  </si>
  <si>
    <t>59.</t>
  </si>
  <si>
    <t xml:space="preserve">                         egyéb előre nem terv.(E.on Áramszolg.Zrt.közműcsatl.)                                    </t>
  </si>
  <si>
    <t xml:space="preserve">                         pótmunkák</t>
  </si>
  <si>
    <t xml:space="preserve">                        Rózsakert Belv.Kult.Közösségi Közp.tervdokumentáció</t>
  </si>
  <si>
    <t>Bölcsöde létesítése (NYDOP-5.1.1/B-09-2009-006)</t>
  </si>
  <si>
    <t>Üdülőhelyi feladatok kiegészítő támogatása</t>
  </si>
  <si>
    <t>Kiegészítő támogatások összesen</t>
  </si>
  <si>
    <t>ÁHT-n kívüli felhalm. pénzeszk átvétel</t>
  </si>
  <si>
    <t>Támogatás</t>
  </si>
  <si>
    <t>Költségvetési többlet/hiány működési</t>
  </si>
  <si>
    <t>Pénzügyi mérleg ( e Ft)</t>
  </si>
  <si>
    <t xml:space="preserve">    h, Kiegészítő támogatás</t>
  </si>
  <si>
    <t>Európai Uniós támogatással megvalósuló projektek</t>
  </si>
  <si>
    <t>sorszám</t>
  </si>
  <si>
    <t>Projekt megnevezése</t>
  </si>
  <si>
    <t>Bruttó érték</t>
  </si>
  <si>
    <t>Pályázati forrás</t>
  </si>
  <si>
    <t>Önrész</t>
  </si>
  <si>
    <t>Önrészt finanszírozza</t>
  </si>
  <si>
    <t>Polgármesteri Hivatal szervezetfejlesztése</t>
  </si>
  <si>
    <t>Hévíz</t>
  </si>
  <si>
    <t>Hévíz gyógyhely városközpont rehabilitációja</t>
  </si>
  <si>
    <t>Kompetencia alapú oktatás közoktatási intézményekben</t>
  </si>
  <si>
    <t>Kerékpárút fejlesztése Alsópáhok-Hévíz között, Gesztor Alsópáhok</t>
  </si>
  <si>
    <t>Alsópáhok</t>
  </si>
  <si>
    <t>a projekt nem támogatott része</t>
  </si>
  <si>
    <t>Hévíz önrésze</t>
  </si>
  <si>
    <t>Alsópáhok önrésze</t>
  </si>
  <si>
    <t>felhalmozási kiadások jogcím szerint intézményenként</t>
  </si>
  <si>
    <t>1/b. számú melléklet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</si>
  <si>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</si>
  <si>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</si>
  <si>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</si>
  <si>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</si>
  <si>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Támogatás felügyeleti szervtől</t>
  </si>
  <si>
    <t>Működési bevétel összesen</t>
  </si>
  <si>
    <t>I.     Polgármesteri hivatal</t>
  </si>
  <si>
    <t>II/3. Illyés Gyula Általános Iskola</t>
  </si>
  <si>
    <t>II/4. Brunszvik Teréz Napközi Otthonos Óvoda</t>
  </si>
  <si>
    <t>II/5. Teréz Anya Szociális Integrált Intézmény</t>
  </si>
  <si>
    <t>II/6. Gróf I. Festetics György Művelődési Kp.</t>
  </si>
  <si>
    <t>II. GAMESZ és  önállóan műk. közint. ö.:</t>
  </si>
  <si>
    <t>Mindösszesen:</t>
  </si>
  <si>
    <t>Intézményfinanszírozás</t>
  </si>
  <si>
    <t>Működési kiadás önkormányzati szinten</t>
  </si>
  <si>
    <t>1/b/1. számú melléklet</t>
  </si>
  <si>
    <t>Hévíz Város Polgármesteri Hivatala</t>
  </si>
  <si>
    <t xml:space="preserve">működési célú és egyéb bevételek  </t>
  </si>
  <si>
    <t>Támogatás, végleges pénzeszköz átv.</t>
  </si>
  <si>
    <t>370000 Szennyvízelvezetés- és kezelés</t>
  </si>
  <si>
    <t>421100 Út, autópálya építése</t>
  </si>
  <si>
    <t xml:space="preserve">581100  Könyvkiadás </t>
  </si>
  <si>
    <t>581400 Folyóirat, időszaki kiadvány kiadása</t>
  </si>
  <si>
    <t>682001 Lakóingatlan bérbeadása, üzemeltetése</t>
  </si>
  <si>
    <t>682002 Nem lakóingatlanok bérbeadása üzemeltetése</t>
  </si>
  <si>
    <t>841114 Országgyűlési képviselőv. kapcs. tevékenységek</t>
  </si>
  <si>
    <t>841115 Önkormányzati képviselőv. Kapcs tev.</t>
  </si>
  <si>
    <t>841116 Orsz.települési és területi kisebbségi választás</t>
  </si>
  <si>
    <t>841124 Területi általános végrehajtó igazgatási tev.</t>
  </si>
  <si>
    <t>841126 Önkormányzatok és többc. Kist.társ. Igazga.tev.</t>
  </si>
  <si>
    <t>841133 Adó, illeték kiszabása, veszedése ellenőrzése</t>
  </si>
  <si>
    <t>841225 Környezetvédelem. Terül igazgatása</t>
  </si>
  <si>
    <t>841325 Építésügy területp.területi igazgatása</t>
  </si>
  <si>
    <t>841403 Város és községgazd. (gyepmesteri feladat)</t>
  </si>
  <si>
    <t>841901 Önkormányzatok, valamint többc.kist. Társ. Elsz</t>
  </si>
  <si>
    <t xml:space="preserve">             Normatív állami támogatás</t>
  </si>
  <si>
    <t xml:space="preserve">             Normatív kötött felhaszn. tám.</t>
  </si>
  <si>
    <t xml:space="preserve">            üdülőhelyi feladatok kiegészítő támogatása</t>
  </si>
  <si>
    <t xml:space="preserve">            Központosított állami támogatás</t>
  </si>
  <si>
    <t xml:space="preserve">            Támogatás értékű bevétel</t>
  </si>
  <si>
    <t xml:space="preserve">            Helyi adók, pótlék, bírság</t>
  </si>
  <si>
    <t xml:space="preserve">            Átengedett központi adók</t>
  </si>
  <si>
    <t xml:space="preserve">            SZJA 8%, adóerőképesség miatti elvonás</t>
  </si>
  <si>
    <t xml:space="preserve">            Gépjárműadó</t>
  </si>
  <si>
    <t>842421 Közterület rendjének fenntartása</t>
  </si>
  <si>
    <t>856011 Pedagógiai szakszolgálat</t>
  </si>
  <si>
    <t>862102 Háziorvosi szolgálat (orvosi ügyelet)</t>
  </si>
  <si>
    <t>873011 Időskorúak tartós bentlakásos szociális ellátása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</si>
  <si>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</si>
  <si>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</si>
  <si>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</si>
  <si>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</si>
  <si>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</si>
  <si>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</si>
  <si>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</si>
  <si>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r>
      <t xml:space="preserve"> </t>
    </r>
    <r>
      <rPr>
        <b/>
        <sz val="11"/>
        <rFont val="Times New Roman"/>
        <family val="1"/>
      </rPr>
      <t>e Ft</t>
    </r>
  </si>
  <si>
    <t>1/d. számú melléklet</t>
  </si>
  <si>
    <t>működési és egyéb kiadásai kiemelt előirányzatonként</t>
  </si>
  <si>
    <t>Személyi juttatás</t>
  </si>
  <si>
    <t>Munkaadót terhelő járulék</t>
  </si>
  <si>
    <t>Dologi jellegű és egyéb folyó kiadás eredeti</t>
  </si>
  <si>
    <t>Támogatás ért. és ÁHT-n kív.műk.célú pe. átadás</t>
  </si>
  <si>
    <t>Ellátott pénzbeli juttatása</t>
  </si>
  <si>
    <t>Szocp. juttat.</t>
  </si>
  <si>
    <t>II/4. Brunszvik Teréz N.O. Óvoda</t>
  </si>
  <si>
    <t>II/5. Teréz Anya Szoc. Integr.Int.</t>
  </si>
  <si>
    <t>II/6. Festetics György Műv.Közp.</t>
  </si>
  <si>
    <t>II. GAMESZ és intézm. össz.:</t>
  </si>
  <si>
    <t>1/d/1. számú melléklet</t>
  </si>
  <si>
    <t>Hévíz Város Polgármesteri Hivatal</t>
  </si>
  <si>
    <t xml:space="preserve">működési célú és egyéb kiadások </t>
  </si>
  <si>
    <t>Személyi juttatás összesen</t>
  </si>
  <si>
    <t>Munkaadót terhelő elvonás</t>
  </si>
  <si>
    <t>Dologi jellegű kiadás, egyéb folyó kiadás</t>
  </si>
  <si>
    <t>Támogatás értékű működési célú pénzeszköz átadás</t>
  </si>
  <si>
    <t>ÁHT-n kívüli működési pénzeszköz átadás</t>
  </si>
  <si>
    <t>Szoc.pol.    juttatás</t>
  </si>
  <si>
    <t>360000 Víztermelés,kezelés</t>
  </si>
  <si>
    <t>370000 Szennyvíz gy. tisztitás.</t>
  </si>
  <si>
    <t>412000 Lakó és n.lakó épü.épít.</t>
  </si>
  <si>
    <t>421100 Út - autópálya építése</t>
  </si>
  <si>
    <t>522110 Közutak, hidak üzemelt.</t>
  </si>
  <si>
    <t>581100 Könyvkiadás</t>
  </si>
  <si>
    <t>581400 Folyóirat, idősz.kiad.</t>
  </si>
  <si>
    <t>639100 Sajtófigyelés</t>
  </si>
  <si>
    <t>682001 Lakóingat. Bérbead. Ü.</t>
  </si>
  <si>
    <t>682002 Nem lakóing.bérb.üzem.</t>
  </si>
  <si>
    <t>711000Építészmérnöki tevéke.</t>
  </si>
  <si>
    <t>750000 Állateg..ellátás</t>
  </si>
  <si>
    <t>811000 Építmény üzemeltetés</t>
  </si>
  <si>
    <t>841112 Önkormány.jogalk.</t>
  </si>
  <si>
    <t>841114 Országgy képv.v.</t>
  </si>
  <si>
    <t>841115 Önk.képv.válsz.</t>
  </si>
  <si>
    <t>841116 Orsz.telep.és ter.kisebbségi</t>
  </si>
  <si>
    <t>Területi ált. végreh. Igazg. Tev.</t>
  </si>
  <si>
    <t>841124/2Hatósági feladatok</t>
  </si>
  <si>
    <t>841124/3 Anyakönyv. Felad.</t>
  </si>
  <si>
    <t>841124/4 Okmányirodai fel.</t>
  </si>
  <si>
    <t>841124/5 Gyámügyi feladatok</t>
  </si>
  <si>
    <t>Igazgatási . Tevékenység.</t>
  </si>
  <si>
    <t>841126 Önkorm.igazg.tev.</t>
  </si>
  <si>
    <t>841126/2 Szervezési és j.oszt</t>
  </si>
  <si>
    <t>841126/3 Pályázati felad.</t>
  </si>
  <si>
    <t>8411265 Támogatások</t>
  </si>
  <si>
    <t>841133 Adó,illeték kiszab. Ell.</t>
  </si>
  <si>
    <t>842155 Önk.nemz.kapcsolat</t>
  </si>
  <si>
    <t>841191 Nemzeti ünn programja</t>
  </si>
  <si>
    <t>841192  Kiemelt áll. És önk. Ü</t>
  </si>
  <si>
    <t xml:space="preserve">841225 Környezetvédelem </t>
  </si>
  <si>
    <t>841325 Építésügy</t>
  </si>
  <si>
    <t>841328 Turizmus területi igaz.</t>
  </si>
  <si>
    <t>841401 Önkorm. közb.kapcs.</t>
  </si>
  <si>
    <t>841402 Közvilágítás</t>
  </si>
  <si>
    <t>841403 Város- és községgazd.</t>
  </si>
  <si>
    <t>842421Közterület rend. Fennta.</t>
  </si>
  <si>
    <t>842510 Tűz és polgári kataszt.</t>
  </si>
  <si>
    <t>851011/1Óvodai nevelés Tag</t>
  </si>
  <si>
    <t>851011/2 Óvodai nevelés Sugár</t>
  </si>
  <si>
    <t>852000Ált. iskolai oktatás, nev.</t>
  </si>
  <si>
    <t>853111Gimnáziumi oktatás, nev.</t>
  </si>
  <si>
    <t>Egészségügyi ellátás egyéb fel.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</si>
  <si>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</si>
  <si>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</si>
  <si>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</si>
  <si>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</si>
  <si>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</si>
  <si>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 xml:space="preserve">             Étkezési hozzájárulás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</si>
  <si>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</si>
  <si>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</si>
  <si>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</si>
  <si>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</si>
  <si>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</si>
  <si>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</si>
  <si>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882123 Temetési segély</t>
  </si>
  <si>
    <t>890441Közcélú foglalkoztatás</t>
  </si>
  <si>
    <t>Működési c. kiadások össz.:</t>
  </si>
  <si>
    <t>11. sz. melléklet</t>
  </si>
  <si>
    <t>intézmények támogatása</t>
  </si>
  <si>
    <t>Működési támogatás</t>
  </si>
  <si>
    <t>Működési támogatás összesen</t>
  </si>
  <si>
    <t>Fejlesztési tám.</t>
  </si>
  <si>
    <t>állami</t>
  </si>
  <si>
    <t>kistérségi</t>
  </si>
  <si>
    <t>saját erő</t>
  </si>
  <si>
    <t>II/1.</t>
  </si>
  <si>
    <t>II/2.</t>
  </si>
  <si>
    <t>II/3.</t>
  </si>
  <si>
    <t>Illyés Gyula Általános Iskola</t>
  </si>
  <si>
    <t>II/4.</t>
  </si>
  <si>
    <t>Brunszvik Teréz Napközi Otthonos Óvoda</t>
  </si>
  <si>
    <t>II/5.</t>
  </si>
  <si>
    <t>II/6.</t>
  </si>
  <si>
    <t>Költségvetési támogatás összesen:</t>
  </si>
  <si>
    <t>Római kori romok zöld felület rehab. és turisztikai hasznosítás</t>
  </si>
  <si>
    <t>Osztályfőnöki pótlék</t>
  </si>
  <si>
    <t>2010.X.27. mód. ei.</t>
  </si>
  <si>
    <t>853111/1 Középfokú oktatás, nevelés (9-13)</t>
  </si>
  <si>
    <t>8510001 Óvodai nevelés</t>
  </si>
  <si>
    <t>Római kori romok zöldterületi rehabilitációja (előleg)</t>
  </si>
  <si>
    <t>Egyéb központi támogatás</t>
  </si>
  <si>
    <t xml:space="preserve">841129 Önk. Tev. Pénzügyi ig. </t>
  </si>
  <si>
    <t>8520111 Ált. isk. oktatás (1-4.)</t>
  </si>
  <si>
    <t>8521211 Ált. isk. oktatás (5-8.)</t>
  </si>
  <si>
    <t xml:space="preserve">           Egyéb központi támogatás</t>
  </si>
  <si>
    <t xml:space="preserve">     i, Egyéb központi támogatás </t>
  </si>
  <si>
    <t>2010.X.27-ei módosított előirányzat</t>
  </si>
  <si>
    <t>1/c/2. számú melléklet</t>
  </si>
  <si>
    <t>47.</t>
  </si>
  <si>
    <t>60.</t>
  </si>
  <si>
    <t>Ady utcai közvilágítás nélküli szakasz közvilágításának tervezése</t>
  </si>
  <si>
    <t>61.</t>
  </si>
  <si>
    <t>Római kori romok zöldfelületi rehabilitációja</t>
  </si>
  <si>
    <t>62.</t>
  </si>
  <si>
    <t>63.</t>
  </si>
  <si>
    <t>64.</t>
  </si>
  <si>
    <t>65.</t>
  </si>
  <si>
    <t>66.</t>
  </si>
  <si>
    <t>67.</t>
  </si>
  <si>
    <t>Nemesbüki bekötőút (73178 jelű) környezetvédelmi eng.mód.tervdok.</t>
  </si>
  <si>
    <t>939/1 hrsz ingatlanrész átadás-átvétellel járó telekalakítási, területrendezési feladatok</t>
  </si>
  <si>
    <t>Balázs István 1624/2 hrsz földértékesítés ügye</t>
  </si>
  <si>
    <t>1295/4 hrsz ingatlan közút céljára ingyenes átvételt terhelő ing.nyilvt.átvez.kiad.</t>
  </si>
  <si>
    <t>68.</t>
  </si>
  <si>
    <t>Zrínyi u. játszótér gép, berendezés beszerzése</t>
  </si>
  <si>
    <t>69.</t>
  </si>
  <si>
    <t>Sugár u. játszótér gép, berendezés beszerzése</t>
  </si>
  <si>
    <t>Elektromos elosztó és fogyasztásmérő központ (piac-rendezvénytér)</t>
  </si>
  <si>
    <t>Kézfogás harangjának poliészter másolata</t>
  </si>
  <si>
    <t xml:space="preserve">                        tervezői felügyelet ellátása</t>
  </si>
  <si>
    <t xml:space="preserve">                        Festetics téri ivó- és szennyvíz közmű tervezés</t>
  </si>
  <si>
    <t xml:space="preserve">                        Rózsakert módosított építési engedélyhez másolási ktg-ek</t>
  </si>
  <si>
    <t xml:space="preserve">                        Rózsakert ép.mód.eng.és konyhatechnológiai terv készítés</t>
  </si>
  <si>
    <t xml:space="preserve">                        Visszaigényelhető fordított áfa</t>
  </si>
  <si>
    <t>1550/4 és 1550/5 hrsz ingatlanok (közút) térítésmentes átvétele</t>
  </si>
  <si>
    <t>Felhalmozási kiadások visszaigényelhető fordított áfa Belváros: Rózsakert)</t>
  </si>
  <si>
    <t>Elszámolt</t>
  </si>
  <si>
    <t>Fenntartási kötelezettség</t>
  </si>
  <si>
    <t>Folyamatban</t>
  </si>
  <si>
    <t>Megvalósítás státusza</t>
  </si>
  <si>
    <t>8/2010.(IX.10.)NGM téjékozt.szerint</t>
  </si>
  <si>
    <t xml:space="preserve">                       ebből: Fordított áfa bevétel</t>
  </si>
  <si>
    <t xml:space="preserve">            Építésügyi bírság, Talajterhelési díj,</t>
  </si>
  <si>
    <t>851000 Óvodai nevelés int. Komplex tám.(TÁMOP)</t>
  </si>
  <si>
    <t xml:space="preserve">851011 Óvodai nevelés </t>
  </si>
  <si>
    <t>852000 Alapfokú okt.int. Komplex tám.(TÁMOP)</t>
  </si>
  <si>
    <t>852011 Ált. isk. nappali rendsz. Okt.(1-4 évfolym.)</t>
  </si>
  <si>
    <t>852021 Ált. isk. nappali rendsz. Okt.(5-8 évfolym.)</t>
  </si>
  <si>
    <t>853000 Középfokú okt. int. Komplex tám.(TÁMOP)</t>
  </si>
  <si>
    <t xml:space="preserve">           ebből: efizetendő fordított áfa</t>
  </si>
  <si>
    <t>millió Ft</t>
  </si>
  <si>
    <t xml:space="preserve">*Tartalmazza:                                                                       </t>
  </si>
  <si>
    <t>12. számú melléklet</t>
  </si>
  <si>
    <t>bevétel-kiadás 2010. évi előirányzata és 2011., 2012. évi terve</t>
  </si>
  <si>
    <t>2012. év</t>
  </si>
  <si>
    <t>Működési célú bevételek és kiadások</t>
  </si>
  <si>
    <t>Önkormányzatok sajátos működési bevételei</t>
  </si>
  <si>
    <t>Önkorm. költségvetési tám. és átengedett SZJA</t>
  </si>
  <si>
    <t>Támogatásértékű működési pénzeszköz átvétel</t>
  </si>
  <si>
    <t>ÁHT-n kívüli működési pénzeszköz átvétel</t>
  </si>
  <si>
    <t>Pénzforgalom nélküli bevételi működési pénzmaradvány</t>
  </si>
  <si>
    <t>Működési bevételek összesen:</t>
  </si>
  <si>
    <t>Személyi jellegű kiadás</t>
  </si>
  <si>
    <t>Támogatás értékű müködési  pénzeszköz átadás</t>
  </si>
  <si>
    <t>Ellátottak pénzbeli juttatása</t>
  </si>
  <si>
    <t>Szociálpolitikai juttatás</t>
  </si>
  <si>
    <t>Pénzforgalom nélküli kiadás (tartalék)</t>
  </si>
  <si>
    <t>Működési kiadások összesen:</t>
  </si>
  <si>
    <t>Felhalmozási bevételek és kiadások</t>
  </si>
  <si>
    <t>a.) Tárgyi eszközök, immateriális javak értékesítése</t>
  </si>
  <si>
    <t>b.) Sajátos felhalmozási bevétel</t>
  </si>
  <si>
    <t>c.) Pénzügyi felhalmozási befektetések</t>
  </si>
  <si>
    <t>e.) ÁHT-n kívüli felhalmozási pénzeszköz-átvétel</t>
  </si>
  <si>
    <t>f.) Felhalmozási célú kölcsön-visszatérülés</t>
  </si>
  <si>
    <t>g.) Pénzforgalom nélküli bevételi felhalmozási pénzmaradvány</t>
  </si>
  <si>
    <t>Felhalmozási bevételek összesen:</t>
  </si>
  <si>
    <t>a.) Felújítás</t>
  </si>
  <si>
    <t>b.) Támogatás értékű felhalmozási pénzeszköz-átadás</t>
  </si>
  <si>
    <t xml:space="preserve">     ebből Európai Uniós támogatással megvalósuló</t>
  </si>
  <si>
    <t>c.) ÁHT-n kívüli felhalmozási pénzeszköz-átadás</t>
  </si>
  <si>
    <t>d.) Felhalmozási célú kölcsön nyújtása</t>
  </si>
  <si>
    <t xml:space="preserve">Finanszírozási műveletek:  </t>
  </si>
  <si>
    <t>Értékpapír beváltás befektetési célú</t>
  </si>
  <si>
    <t xml:space="preserve">Értékpapír beváltás forgatási célú </t>
  </si>
  <si>
    <t>Finanszírozási  bevételek összesen:</t>
  </si>
  <si>
    <t>Finanszírozási kiadás befektetési célú</t>
  </si>
  <si>
    <t>Önkormányzati bevételek összesen:</t>
  </si>
  <si>
    <t>Önkormányzati kiadások összesen:</t>
  </si>
  <si>
    <r>
      <t xml:space="preserve">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e Ft</t>
    </r>
  </si>
  <si>
    <t>2011.év.mód ei.</t>
  </si>
  <si>
    <t>2010. év er. ei.</t>
  </si>
  <si>
    <t>d.) Támogatás értékű felhalmozási pénzeszköz átvétel*</t>
  </si>
  <si>
    <t>b.) Beruházás**</t>
  </si>
  <si>
    <t>2010.XII.15-ei módosítás</t>
  </si>
  <si>
    <t>2010.XII.15-ei módosított előirányzat</t>
  </si>
  <si>
    <t>Piac és rendezvénytér villamoshálózat kiépítése</t>
  </si>
  <si>
    <t>Piac és rendezvénytér ivóvíz és csatorna hálózat kiépítése</t>
  </si>
  <si>
    <t>Rákóczi u. és Széchenyi u. torkolatában rendszámfelismerő rendszer</t>
  </si>
  <si>
    <t>70.</t>
  </si>
  <si>
    <t>71.</t>
  </si>
  <si>
    <t>72.</t>
  </si>
  <si>
    <t>73.</t>
  </si>
  <si>
    <t>74.</t>
  </si>
  <si>
    <t>Felhalmozási támogatás intézmények részére</t>
  </si>
  <si>
    <t>Bibó I. AGSZ</t>
  </si>
  <si>
    <t>Hálózati fénymásoló</t>
  </si>
  <si>
    <t>Szerver</t>
  </si>
  <si>
    <t>Mobil Interaktív Tábla Másoló Rendszer</t>
  </si>
  <si>
    <t>Iskolaadminisztrációs szoftver</t>
  </si>
  <si>
    <t>Bibó I. AGSZ összesen:</t>
  </si>
  <si>
    <t>Illyés Gy. Általános Iskola</t>
  </si>
  <si>
    <t>Digitális tábla</t>
  </si>
  <si>
    <t>Illyés Gy. Általános Iskola összesen:</t>
  </si>
  <si>
    <t>Festetics Gy. Művelődési Központ</t>
  </si>
  <si>
    <t>Projektor</t>
  </si>
  <si>
    <t>Festetics Gy. Művelődési Központ összesen:</t>
  </si>
  <si>
    <t>Gamesz és önállóan működő intézmények felhalmozási kiadásai</t>
  </si>
  <si>
    <t>Felügyeleti szervtől felhalmozási célra átadott támogatása (-)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</si>
  <si>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</si>
  <si>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</si>
  <si>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</si>
  <si>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</si>
  <si>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</si>
  <si>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</si>
  <si>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</si>
  <si>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</si>
  <si>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</si>
  <si>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</si>
  <si>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</si>
  <si>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</si>
  <si>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2010.XII.15. mód. ei.</t>
  </si>
  <si>
    <t>Pályázati Alap lekötött összege: Brunszvik TNO Óvoda Bölcsödei épület kialakítása</t>
  </si>
  <si>
    <t>Brunszvik TNO Óvoda Bölcsödei épület kialakítása</t>
  </si>
  <si>
    <t>Pályázati Alap lekötött összege: Hévíz-Alsópáhok kerékpárút megvalósítása</t>
  </si>
  <si>
    <t>Hévíz-Alsópáhok kerékpárút megvalósítása</t>
  </si>
  <si>
    <t>Szakmai informatikai normatív támogatás</t>
  </si>
  <si>
    <t>Illyés Gyula Ált. és Műv. Iskola összesen:</t>
  </si>
  <si>
    <t>8520211 Ált.isk.tanulók nappali rendsz. okt. (5-8. évfolyam)</t>
  </si>
  <si>
    <t>889921 Szociális étkezés</t>
  </si>
  <si>
    <t>900400 Kulturális műsorok, rendezv,kiállítások szervezése</t>
  </si>
  <si>
    <t>932918 Mindenféle máshová nem sorolható szabadidős szolgáltatás</t>
  </si>
  <si>
    <t>882117 Rendszeres gyermekvédelmi pénzbeli ellátás</t>
  </si>
  <si>
    <t>13. számú melléklet</t>
  </si>
  <si>
    <t>létszámkeret</t>
  </si>
  <si>
    <t>Munkaviszonyban foglalk.</t>
  </si>
  <si>
    <t>Közalkalmazott</t>
  </si>
  <si>
    <t>Létszám keret</t>
  </si>
  <si>
    <t>főfoglalkozású</t>
  </si>
  <si>
    <t>részfog-lalkoz.</t>
  </si>
  <si>
    <t>Főfoglalkozású</t>
  </si>
  <si>
    <t>Részfoglalkozású</t>
  </si>
  <si>
    <t>2010. év</t>
  </si>
  <si>
    <t>Mód.</t>
  </si>
  <si>
    <t>jún.30.</t>
  </si>
  <si>
    <t>Polgármesteri Hiv. összesen:</t>
  </si>
  <si>
    <t>Konyha</t>
  </si>
  <si>
    <t>Kisegítő mezőgazd.szolg.</t>
  </si>
  <si>
    <t>Önkorm.int.ell.szolg.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</si>
  <si>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</si>
  <si>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</si>
  <si>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</si>
  <si>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</si>
  <si>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</si>
  <si>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Saját v. bérelt ingatlan hasznosítása (parkolási rendszer üzemeltetése)</t>
  </si>
  <si>
    <t>Pedagógus</t>
  </si>
  <si>
    <t>Szakképző évfolyam</t>
  </si>
  <si>
    <t>Kollégium</t>
  </si>
  <si>
    <t>Technikai személyzet</t>
  </si>
  <si>
    <t>Bibó AGSZ. összesen:</t>
  </si>
  <si>
    <t>Illyés Gyula Ált. és M. Isk.</t>
  </si>
  <si>
    <t>Nappali oktatás</t>
  </si>
  <si>
    <t>Napközi</t>
  </si>
  <si>
    <t>Alapfokú művészeti oktatás</t>
  </si>
  <si>
    <t xml:space="preserve">Pedagógiai szakszolgálat </t>
  </si>
  <si>
    <t xml:space="preserve">          Intézményegység-vezető</t>
  </si>
  <si>
    <t xml:space="preserve">          Pszichológus</t>
  </si>
  <si>
    <t xml:space="preserve">          Logopédus</t>
  </si>
  <si>
    <t xml:space="preserve">         Gyógytestnevelő</t>
  </si>
  <si>
    <t>Illyés Gyula Ált. és Műv. Isk. össz.:</t>
  </si>
  <si>
    <t>59,.5</t>
  </si>
  <si>
    <t>Brunszvik Teréz N. O. Óvoda</t>
  </si>
  <si>
    <t xml:space="preserve">Óvónő </t>
  </si>
  <si>
    <t>Kisegítő személyzet</t>
  </si>
  <si>
    <t>Brunszvik T. N. O Óvoda össz.:</t>
  </si>
  <si>
    <t>Teréz Anya Szoc.Integrált Intézmény</t>
  </si>
  <si>
    <t>Házi segítségnyújtás</t>
  </si>
  <si>
    <t>Jelzőrendsz. házi segítségnyújtás</t>
  </si>
  <si>
    <t>Nappali szociális ellátás</t>
  </si>
  <si>
    <t>Ápolás, gondozás, otthoni ellátás</t>
  </si>
  <si>
    <t>Védőnő</t>
  </si>
  <si>
    <t>Családsegítő Szolgálat</t>
  </si>
  <si>
    <t>Egyéb szoc. és gyermekjóléti szolg.</t>
  </si>
  <si>
    <t>Szociális étkeztetés</t>
  </si>
  <si>
    <t>Központi igazgatás</t>
  </si>
  <si>
    <t>Teréz A. Szoc. Integr. Int. össz.: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</si>
  <si>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</si>
  <si>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</si>
  <si>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</si>
  <si>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</si>
  <si>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</si>
  <si>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</si>
  <si>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</si>
  <si>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</si>
  <si>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</si>
  <si>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</si>
  <si>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Mozgókönyvtári feladatok ellátása</t>
  </si>
  <si>
    <t>Gr. I. Festetics Gy. Műv. Kp. össz:</t>
  </si>
  <si>
    <t>GAMESZ és közint. összesen:</t>
  </si>
  <si>
    <t>Közcélú foglalkoztatottak létszáma</t>
  </si>
  <si>
    <t>Teréz Anya Szociális Integrált Int.</t>
  </si>
  <si>
    <t>Gróf I. Festetics György Műv. Int.</t>
  </si>
  <si>
    <t>Polgármesteri Hiv.</t>
  </si>
  <si>
    <t>Településőrök</t>
  </si>
  <si>
    <t>dec.16.</t>
  </si>
  <si>
    <t xml:space="preserve"> Köztisztviselő</t>
  </si>
  <si>
    <t>Benyújtott pályázat szerint</t>
  </si>
  <si>
    <t>Polgármesteri Hivatal-201.iroda Polgármesteri galéria átépítése</t>
  </si>
  <si>
    <t>2011. év er. ei.</t>
  </si>
  <si>
    <t xml:space="preserve">* 2011. évi módosított előirányzata </t>
  </si>
  <si>
    <t xml:space="preserve">                 Római kori romok zöldfelülei rehab. pályázati forrás</t>
  </si>
  <si>
    <t xml:space="preserve">             Bölcsőbe építéséhez pályázati forrás</t>
  </si>
  <si>
    <t xml:space="preserve">                  Alsópáhok-Hévíz kerékpárút épí.-hez pályázati forrás</t>
  </si>
  <si>
    <t xml:space="preserve">                 Összesen</t>
  </si>
  <si>
    <t>**2011. évi módosított előirányzatából</t>
  </si>
  <si>
    <t xml:space="preserve">                  Római kori romok zöldfelülei rehab. </t>
  </si>
  <si>
    <t xml:space="preserve">             Bölcsőbe építése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</si>
</sst>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  <numFmt numFmtId="173" formatCode="m\.\ d\.;@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59"/>
      <name val="Times New Roman"/>
      <family val="1"/>
    </font>
    <font>
      <b/>
      <sz val="10"/>
      <color indexed="59"/>
      <name val="Times New Roman"/>
      <family val="1"/>
    </font>
    <font>
      <b/>
      <sz val="12"/>
      <color indexed="5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3" fillId="0" borderId="0" xfId="20" applyFont="1">
      <alignment/>
      <protection/>
    </xf>
    <xf numFmtId="0" fontId="11" fillId="0" borderId="0" xfId="20" applyFont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11" fillId="0" borderId="0" xfId="21" applyFont="1">
      <alignment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20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Alignment="1">
      <alignment/>
    </xf>
    <xf numFmtId="3" fontId="18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26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4" fillId="0" borderId="0" xfId="21" applyNumberFormat="1" applyFont="1" applyBorder="1">
      <alignment/>
      <protection/>
    </xf>
    <xf numFmtId="3" fontId="11" fillId="0" borderId="0" xfId="21" applyNumberFormat="1" applyFont="1" applyAlignment="1">
      <alignment/>
      <protection/>
    </xf>
    <xf numFmtId="0" fontId="11" fillId="0" borderId="0" xfId="21" applyFont="1" applyFill="1" applyAlignment="1">
      <alignment horizontal="left" vertical="center" wrapText="1"/>
      <protection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172" fontId="11" fillId="0" borderId="0" xfId="21" applyNumberFormat="1" applyFont="1">
      <alignment/>
      <protection/>
    </xf>
    <xf numFmtId="172" fontId="4" fillId="0" borderId="0" xfId="21" applyNumberFormat="1" applyFont="1">
      <alignment/>
      <protection/>
    </xf>
    <xf numFmtId="0" fontId="9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>
      <alignment/>
      <protection/>
    </xf>
    <xf numFmtId="3" fontId="9" fillId="0" borderId="0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3" fontId="16" fillId="0" borderId="0" xfId="20" applyNumberFormat="1" applyFont="1" applyBorder="1">
      <alignment/>
      <protection/>
    </xf>
    <xf numFmtId="0" fontId="8" fillId="0" borderId="0" xfId="20" applyFont="1" applyBorder="1">
      <alignment/>
      <protection/>
    </xf>
    <xf numFmtId="3" fontId="8" fillId="0" borderId="0" xfId="20" applyNumberFormat="1" applyFont="1" applyBorder="1">
      <alignment/>
      <protection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2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32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right" wrapText="1"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 wrapText="1"/>
    </xf>
    <xf numFmtId="3" fontId="24" fillId="0" borderId="4" xfId="0" applyNumberFormat="1" applyFont="1" applyBorder="1" applyAlignment="1">
      <alignment horizontal="center" wrapText="1"/>
    </xf>
    <xf numFmtId="3" fontId="33" fillId="0" borderId="4" xfId="0" applyNumberFormat="1" applyFont="1" applyBorder="1" applyAlignment="1">
      <alignment horizontal="center" wrapText="1"/>
    </xf>
    <xf numFmtId="3" fontId="32" fillId="0" borderId="4" xfId="0" applyNumberFormat="1" applyFont="1" applyBorder="1" applyAlignment="1">
      <alignment horizontal="right" wrapText="1"/>
    </xf>
    <xf numFmtId="3" fontId="24" fillId="0" borderId="4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 wrapText="1"/>
    </xf>
    <xf numFmtId="3" fontId="33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3" fontId="35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3" fontId="34" fillId="0" borderId="0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right"/>
    </xf>
    <xf numFmtId="3" fontId="34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" fontId="24" fillId="0" borderId="0" xfId="0" applyNumberFormat="1" applyFont="1" applyFill="1" applyAlignment="1">
      <alignment/>
    </xf>
    <xf numFmtId="1" fontId="32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3" fontId="36" fillId="0" borderId="7" xfId="0" applyNumberFormat="1" applyFont="1" applyBorder="1" applyAlignment="1">
      <alignment/>
    </xf>
    <xf numFmtId="0" fontId="36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17" fillId="0" borderId="8" xfId="0" applyFont="1" applyBorder="1" applyAlignment="1">
      <alignment/>
    </xf>
    <xf numFmtId="0" fontId="4" fillId="0" borderId="0" xfId="0" applyFont="1" applyBorder="1" applyAlignment="1">
      <alignment wrapText="1"/>
    </xf>
    <xf numFmtId="0" fontId="11" fillId="0" borderId="0" xfId="21" applyFont="1" applyAlignment="1">
      <alignment wrapText="1"/>
      <protection/>
    </xf>
    <xf numFmtId="0" fontId="2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32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textRotation="90"/>
    </xf>
    <xf numFmtId="0" fontId="11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/>
    </xf>
    <xf numFmtId="0" fontId="37" fillId="0" borderId="0" xfId="0" applyFont="1" applyAlignment="1">
      <alignment/>
    </xf>
    <xf numFmtId="0" fontId="11" fillId="0" borderId="0" xfId="21" applyFont="1" applyAlignment="1">
      <alignment horizontal="center"/>
      <protection/>
    </xf>
    <xf numFmtId="0" fontId="12" fillId="0" borderId="0" xfId="0" applyFont="1" applyAlignment="1">
      <alignment horizontal="right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19" applyFont="1" applyBorder="1">
      <alignment/>
      <protection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8" fillId="0" borderId="0" xfId="0" applyNumberFormat="1" applyFont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11" fillId="0" borderId="0" xfId="21" applyNumberFormat="1" applyFont="1" applyBorder="1">
      <alignment/>
      <protection/>
    </xf>
    <xf numFmtId="0" fontId="36" fillId="0" borderId="0" xfId="21" applyFont="1" applyAlignment="1">
      <alignment horizontal="center"/>
      <protection/>
    </xf>
    <xf numFmtId="0" fontId="36" fillId="0" borderId="0" xfId="21" applyFont="1" applyAlignment="1">
      <alignment horizontal="left" vertical="center" wrapText="1"/>
      <protection/>
    </xf>
    <xf numFmtId="3" fontId="36" fillId="0" borderId="0" xfId="21" applyNumberFormat="1" applyFont="1" applyBorder="1">
      <alignment/>
      <protection/>
    </xf>
    <xf numFmtId="0" fontId="36" fillId="0" borderId="0" xfId="21" applyFont="1">
      <alignment/>
      <protection/>
    </xf>
    <xf numFmtId="0" fontId="24" fillId="0" borderId="6" xfId="20" applyFont="1" applyBorder="1" applyAlignment="1">
      <alignment horizontal="center" vertical="center" textRotation="90" wrapText="1"/>
      <protection/>
    </xf>
    <xf numFmtId="0" fontId="3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6" fillId="0" borderId="4" xfId="0" applyFont="1" applyBorder="1" applyAlignment="1">
      <alignment/>
    </xf>
    <xf numFmtId="0" fontId="36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36" fillId="0" borderId="1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wrapText="1" shrinkToFit="1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39" fillId="0" borderId="0" xfId="0" applyNumberFormat="1" applyFont="1" applyAlignment="1">
      <alignment horizontal="right"/>
    </xf>
    <xf numFmtId="0" fontId="24" fillId="0" borderId="4" xfId="20" applyFont="1" applyBorder="1" applyAlignment="1">
      <alignment horizontal="center" vertical="center" textRotation="90" wrapText="1"/>
      <protection/>
    </xf>
    <xf numFmtId="0" fontId="24" fillId="0" borderId="5" xfId="20" applyFont="1" applyBorder="1" applyAlignment="1">
      <alignment horizontal="center" vertical="center" textRotation="90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textRotation="1" wrapText="1"/>
      <protection/>
    </xf>
    <xf numFmtId="0" fontId="4" fillId="0" borderId="10" xfId="20" applyFont="1" applyBorder="1" applyAlignment="1">
      <alignment horizontal="center" vertical="center" textRotation="1" wrapText="1"/>
      <protection/>
    </xf>
    <xf numFmtId="0" fontId="4" fillId="0" borderId="2" xfId="20" applyFont="1" applyBorder="1" applyAlignment="1">
      <alignment horizontal="center" vertical="center" textRotation="1" wrapText="1"/>
      <protection/>
    </xf>
    <xf numFmtId="0" fontId="24" fillId="0" borderId="6" xfId="20" applyFont="1" applyBorder="1" applyAlignment="1">
      <alignment horizontal="center" vertical="center" textRotation="90" wrapText="1"/>
      <protection/>
    </xf>
    <xf numFmtId="0" fontId="4" fillId="0" borderId="12" xfId="20" applyFont="1" applyBorder="1" applyAlignment="1">
      <alignment horizontal="center" vertical="center" textRotation="90" wrapText="1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4" fillId="0" borderId="13" xfId="20" applyFont="1" applyBorder="1" applyAlignment="1">
      <alignment horizontal="center" vertical="center" textRotation="90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4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0" xfId="21" applyFont="1" applyAlignment="1">
      <alignment horizontal="right"/>
      <protection/>
    </xf>
    <xf numFmtId="3" fontId="11" fillId="0" borderId="0" xfId="21" applyNumberFormat="1" applyFont="1" applyAlignment="1">
      <alignment horizontal="right" vertical="center"/>
      <protection/>
    </xf>
    <xf numFmtId="0" fontId="4" fillId="0" borderId="1" xfId="21" applyFont="1" applyBorder="1" applyAlignment="1">
      <alignment horizontal="center" textRotation="90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9" xfId="21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4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textRotation="90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textRotation="90" wrapText="1"/>
    </xf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71"/>
  <sheetViews>
    <sheetView workbookViewId="0" topLeftCell="A13">
      <selection activeCell="D36" sqref="D36"/>
    </sheetView>
  </sheetViews>
  <sheetFormatPr defaultColWidth="9.140625" defaultRowHeight="12.75"/>
  <cols>
    <col min="1" max="1" width="44.57421875" style="11" bestFit="1" customWidth="1"/>
    <col min="2" max="2" width="10.57421875" style="11" customWidth="1"/>
    <col min="3" max="3" width="9.421875" style="11" bestFit="1" customWidth="1"/>
    <col min="4" max="4" width="10.28125" style="11" customWidth="1"/>
    <col min="5" max="5" width="43.421875" style="11" bestFit="1" customWidth="1"/>
    <col min="6" max="6" width="10.7109375" style="11" customWidth="1"/>
    <col min="7" max="7" width="9.421875" style="11" bestFit="1" customWidth="1"/>
    <col min="8" max="8" width="10.421875" style="11" customWidth="1"/>
    <col min="9" max="16384" width="9.140625" style="11" customWidth="1"/>
  </cols>
  <sheetData>
    <row r="1" spans="7:8" ht="12.75">
      <c r="G1" s="274" t="s">
        <v>81</v>
      </c>
      <c r="H1" s="274"/>
    </row>
    <row r="2" spans="1:10" s="66" customFormat="1" ht="12.75">
      <c r="A2" s="272" t="s">
        <v>253</v>
      </c>
      <c r="B2" s="273"/>
      <c r="C2" s="273"/>
      <c r="D2" s="273"/>
      <c r="E2" s="273"/>
      <c r="F2" s="273"/>
      <c r="G2" s="273"/>
      <c r="H2" s="273"/>
      <c r="I2" s="156"/>
      <c r="J2" s="156"/>
    </row>
    <row r="3" spans="1:10" s="66" customFormat="1" ht="12.75">
      <c r="A3" s="272" t="s">
        <v>247</v>
      </c>
      <c r="B3" s="273"/>
      <c r="C3" s="273"/>
      <c r="D3" s="273"/>
      <c r="E3" s="273"/>
      <c r="F3" s="273"/>
      <c r="G3" s="273"/>
      <c r="H3" s="273"/>
      <c r="I3" s="156"/>
      <c r="J3" s="156"/>
    </row>
    <row r="4" spans="1:10" s="66" customFormat="1" ht="12.75">
      <c r="A4" s="272" t="s">
        <v>342</v>
      </c>
      <c r="B4" s="273"/>
      <c r="C4" s="273"/>
      <c r="D4" s="273"/>
      <c r="E4" s="273"/>
      <c r="F4" s="273"/>
      <c r="G4" s="273"/>
      <c r="H4" s="273"/>
      <c r="I4" s="156"/>
      <c r="J4" s="156"/>
    </row>
    <row r="5" spans="1:10" s="66" customFormat="1" ht="14.25" customHeight="1">
      <c r="A5" s="272"/>
      <c r="B5" s="273"/>
      <c r="C5" s="273"/>
      <c r="D5" s="273"/>
      <c r="E5" s="273"/>
      <c r="F5" s="273"/>
      <c r="G5" s="273"/>
      <c r="H5" s="273"/>
      <c r="I5" s="156"/>
      <c r="J5" s="156"/>
    </row>
    <row r="6" spans="1:8" s="157" customFormat="1" ht="29.25" customHeight="1">
      <c r="A6" s="126" t="s">
        <v>147</v>
      </c>
      <c r="B6" s="17" t="s">
        <v>517</v>
      </c>
      <c r="C6" s="94" t="s">
        <v>275</v>
      </c>
      <c r="D6" s="17" t="s">
        <v>651</v>
      </c>
      <c r="E6" s="24" t="s">
        <v>148</v>
      </c>
      <c r="F6" s="17" t="s">
        <v>517</v>
      </c>
      <c r="G6" s="94" t="s">
        <v>275</v>
      </c>
      <c r="H6" s="17" t="s">
        <v>651</v>
      </c>
    </row>
    <row r="7" spans="1:8" ht="12.75">
      <c r="A7" s="158" t="s">
        <v>289</v>
      </c>
      <c r="B7" s="25"/>
      <c r="C7" s="159"/>
      <c r="D7" s="160"/>
      <c r="E7" s="161" t="s">
        <v>208</v>
      </c>
      <c r="F7" s="159"/>
      <c r="G7" s="159"/>
      <c r="H7" s="159"/>
    </row>
    <row r="8" spans="1:9" ht="12.75">
      <c r="A8" s="25" t="s">
        <v>192</v>
      </c>
      <c r="B8" s="26">
        <v>613251</v>
      </c>
      <c r="C8" s="26">
        <v>13950</v>
      </c>
      <c r="D8" s="162">
        <f aca="true" t="shared" si="0" ref="D8:D13">SUM(B8:C8)</f>
        <v>627201</v>
      </c>
      <c r="E8" s="163" t="s">
        <v>209</v>
      </c>
      <c r="F8" s="26">
        <v>964514</v>
      </c>
      <c r="G8" s="26">
        <v>-4736</v>
      </c>
      <c r="H8" s="26">
        <f>SUM(F8:G8)</f>
        <v>959778</v>
      </c>
      <c r="I8" s="54"/>
    </row>
    <row r="9" spans="1:8" ht="12.75">
      <c r="A9" s="25" t="s">
        <v>193</v>
      </c>
      <c r="B9" s="26">
        <v>860217</v>
      </c>
      <c r="C9" s="26"/>
      <c r="D9" s="162">
        <f t="shared" si="0"/>
        <v>860217</v>
      </c>
      <c r="E9" s="163" t="s">
        <v>210</v>
      </c>
      <c r="F9" s="26">
        <v>233358</v>
      </c>
      <c r="G9" s="26">
        <v>23</v>
      </c>
      <c r="H9" s="26">
        <f aca="true" t="shared" si="1" ref="H9:H15">SUM(F9:G9)</f>
        <v>233381</v>
      </c>
    </row>
    <row r="10" spans="1:8" ht="12.75">
      <c r="A10" s="25" t="s">
        <v>194</v>
      </c>
      <c r="B10" s="26"/>
      <c r="C10" s="26"/>
      <c r="D10" s="162"/>
      <c r="E10" s="163" t="s">
        <v>58</v>
      </c>
      <c r="F10" s="26">
        <v>853466</v>
      </c>
      <c r="G10" s="26">
        <v>49483</v>
      </c>
      <c r="H10" s="26">
        <f t="shared" si="1"/>
        <v>902949</v>
      </c>
    </row>
    <row r="11" spans="1:8" ht="12.75">
      <c r="A11" s="25" t="s">
        <v>195</v>
      </c>
      <c r="B11" s="26">
        <v>654835</v>
      </c>
      <c r="C11" s="26">
        <v>4099</v>
      </c>
      <c r="D11" s="162">
        <f t="shared" si="0"/>
        <v>658934</v>
      </c>
      <c r="E11" s="11" t="s">
        <v>48</v>
      </c>
      <c r="F11" s="54">
        <v>10000</v>
      </c>
      <c r="H11" s="26">
        <f t="shared" si="1"/>
        <v>10000</v>
      </c>
    </row>
    <row r="12" spans="1:8" ht="12.75">
      <c r="A12" s="25" t="s">
        <v>196</v>
      </c>
      <c r="B12" s="26">
        <v>123598</v>
      </c>
      <c r="C12" s="26">
        <v>-534</v>
      </c>
      <c r="D12" s="162">
        <f t="shared" si="0"/>
        <v>123064</v>
      </c>
      <c r="E12" s="163" t="s">
        <v>59</v>
      </c>
      <c r="F12" s="26">
        <v>45391</v>
      </c>
      <c r="G12" s="26"/>
      <c r="H12" s="26">
        <f t="shared" si="1"/>
        <v>45391</v>
      </c>
    </row>
    <row r="13" spans="1:8" ht="12.75">
      <c r="A13" s="25" t="s">
        <v>197</v>
      </c>
      <c r="B13" s="26">
        <v>4013</v>
      </c>
      <c r="C13" s="26"/>
      <c r="D13" s="162">
        <f t="shared" si="0"/>
        <v>4013</v>
      </c>
      <c r="E13" s="163" t="s">
        <v>60</v>
      </c>
      <c r="F13" s="26">
        <v>90210</v>
      </c>
      <c r="G13" s="26">
        <v>-770</v>
      </c>
      <c r="H13" s="26">
        <f t="shared" si="1"/>
        <v>89440</v>
      </c>
    </row>
    <row r="14" spans="1:8" ht="12.75">
      <c r="A14" s="164" t="s">
        <v>198</v>
      </c>
      <c r="B14" s="165">
        <f>SUM(B11:B13)</f>
        <v>782446</v>
      </c>
      <c r="C14" s="165">
        <f>SUM(C11:C13)</f>
        <v>3565</v>
      </c>
      <c r="D14" s="166">
        <f>SUM(D11:D13)</f>
        <v>786011</v>
      </c>
      <c r="E14" s="163" t="s">
        <v>61</v>
      </c>
      <c r="F14" s="26">
        <v>2500</v>
      </c>
      <c r="G14" s="26">
        <v>572</v>
      </c>
      <c r="H14" s="26">
        <f t="shared" si="1"/>
        <v>3072</v>
      </c>
    </row>
    <row r="15" spans="1:8" s="167" customFormat="1" ht="13.5">
      <c r="A15" s="164"/>
      <c r="B15" s="165"/>
      <c r="C15" s="165"/>
      <c r="D15" s="166"/>
      <c r="E15" s="163" t="s">
        <v>62</v>
      </c>
      <c r="F15" s="26">
        <v>35347</v>
      </c>
      <c r="G15" s="26">
        <v>326</v>
      </c>
      <c r="H15" s="26">
        <f t="shared" si="1"/>
        <v>35673</v>
      </c>
    </row>
    <row r="16" spans="1:8" ht="13.5">
      <c r="A16" s="168" t="s">
        <v>199</v>
      </c>
      <c r="B16" s="169">
        <f>SUM(B8:B9,B14)</f>
        <v>2255914</v>
      </c>
      <c r="C16" s="169">
        <f>SUM(C8:C9,C14)</f>
        <v>17515</v>
      </c>
      <c r="D16" s="170">
        <f>SUM(D8:D9,D14)</f>
        <v>2273429</v>
      </c>
      <c r="E16" s="171" t="s">
        <v>290</v>
      </c>
      <c r="F16" s="169">
        <f>F8+F9+F10+F12+F13+F14+F15</f>
        <v>2224786</v>
      </c>
      <c r="G16" s="169">
        <f>G8+G9+G10+G12+G13+G14+G15</f>
        <v>44898</v>
      </c>
      <c r="H16" s="169">
        <f>H8+H9+H10+H12+H13+H14+H15</f>
        <v>2269684</v>
      </c>
    </row>
    <row r="17" spans="1:8" ht="12.75">
      <c r="A17" s="172" t="s">
        <v>200</v>
      </c>
      <c r="B17" s="26"/>
      <c r="C17" s="26"/>
      <c r="D17" s="162"/>
      <c r="E17" s="173" t="s">
        <v>64</v>
      </c>
      <c r="F17" s="26"/>
      <c r="G17" s="26"/>
      <c r="H17" s="26"/>
    </row>
    <row r="18" spans="1:8" ht="12.75">
      <c r="A18" s="25" t="s">
        <v>201</v>
      </c>
      <c r="B18" s="26">
        <v>21142</v>
      </c>
      <c r="C18" s="26">
        <v>-12463</v>
      </c>
      <c r="D18" s="162">
        <f>SUM(B18:C18)</f>
        <v>8679</v>
      </c>
      <c r="E18" s="163" t="s">
        <v>65</v>
      </c>
      <c r="F18" s="26">
        <v>81880</v>
      </c>
      <c r="G18" s="26">
        <v>-400</v>
      </c>
      <c r="H18" s="26">
        <f>SUM(F18:G18)</f>
        <v>81480</v>
      </c>
    </row>
    <row r="19" spans="1:8" ht="12.75">
      <c r="A19" s="25" t="s">
        <v>202</v>
      </c>
      <c r="B19" s="26">
        <v>1575</v>
      </c>
      <c r="C19" s="26">
        <v>-375</v>
      </c>
      <c r="D19" s="162">
        <f aca="true" t="shared" si="2" ref="D19:D26">SUM(B19:C19)</f>
        <v>1200</v>
      </c>
      <c r="E19" s="163" t="s">
        <v>66</v>
      </c>
      <c r="F19" s="26">
        <v>1403042</v>
      </c>
      <c r="G19" s="26">
        <v>-196034</v>
      </c>
      <c r="H19" s="26">
        <f>SUM(F19:G19)</f>
        <v>1207008</v>
      </c>
    </row>
    <row r="20" spans="1:8" ht="12.75">
      <c r="A20" s="25" t="s">
        <v>203</v>
      </c>
      <c r="B20" s="26">
        <v>400</v>
      </c>
      <c r="C20" s="26"/>
      <c r="D20" s="162">
        <f t="shared" si="2"/>
        <v>400</v>
      </c>
      <c r="E20" s="163" t="s">
        <v>67</v>
      </c>
      <c r="F20" s="26">
        <v>2174</v>
      </c>
      <c r="G20" s="26"/>
      <c r="H20" s="26">
        <f>SUM(F20:G20)</f>
        <v>2174</v>
      </c>
    </row>
    <row r="21" spans="1:8" ht="12.75">
      <c r="A21" s="25" t="s">
        <v>204</v>
      </c>
      <c r="B21" s="26">
        <v>659737</v>
      </c>
      <c r="C21" s="26">
        <v>-114960</v>
      </c>
      <c r="D21" s="162">
        <f t="shared" si="2"/>
        <v>544777</v>
      </c>
      <c r="E21" s="163" t="s">
        <v>68</v>
      </c>
      <c r="F21" s="26">
        <v>700</v>
      </c>
      <c r="G21" s="26"/>
      <c r="H21" s="26">
        <f>SUM(F21:G21)</f>
        <v>700</v>
      </c>
    </row>
    <row r="22" spans="1:8" ht="12.75">
      <c r="A22" s="25" t="s">
        <v>205</v>
      </c>
      <c r="B22" s="26"/>
      <c r="C22" s="26"/>
      <c r="D22" s="162">
        <f t="shared" si="2"/>
        <v>0</v>
      </c>
      <c r="E22" s="163" t="s">
        <v>69</v>
      </c>
      <c r="F22" s="26">
        <v>10600</v>
      </c>
      <c r="G22" s="26"/>
      <c r="H22" s="26">
        <f>SUM(F22:G22)</f>
        <v>10600</v>
      </c>
    </row>
    <row r="23" spans="1:8" ht="12.75">
      <c r="A23" s="25" t="s">
        <v>206</v>
      </c>
      <c r="B23" s="26">
        <v>3506</v>
      </c>
      <c r="C23" s="26"/>
      <c r="D23" s="162">
        <f t="shared" si="2"/>
        <v>3506</v>
      </c>
      <c r="E23" s="163"/>
      <c r="F23" s="26"/>
      <c r="G23" s="26"/>
      <c r="H23" s="26"/>
    </row>
    <row r="24" spans="1:8" s="167" customFormat="1" ht="13.5">
      <c r="A24" s="25" t="s">
        <v>207</v>
      </c>
      <c r="B24" s="26"/>
      <c r="C24" s="26">
        <v>2000</v>
      </c>
      <c r="D24" s="162">
        <f t="shared" si="2"/>
        <v>2000</v>
      </c>
      <c r="E24" s="163"/>
      <c r="F24" s="26"/>
      <c r="G24" s="26"/>
      <c r="H24" s="26"/>
    </row>
    <row r="25" spans="1:8" s="167" customFormat="1" ht="13.5">
      <c r="A25" s="25" t="s">
        <v>343</v>
      </c>
      <c r="B25" s="26">
        <v>0</v>
      </c>
      <c r="C25" s="26"/>
      <c r="D25" s="162">
        <f t="shared" si="2"/>
        <v>0</v>
      </c>
      <c r="E25" s="163"/>
      <c r="F25" s="26"/>
      <c r="G25" s="26"/>
      <c r="H25" s="26"/>
    </row>
    <row r="26" spans="1:8" s="167" customFormat="1" ht="13.5">
      <c r="A26" s="25" t="s">
        <v>526</v>
      </c>
      <c r="B26" s="26">
        <v>74152</v>
      </c>
      <c r="C26" s="26"/>
      <c r="D26" s="162">
        <f t="shared" si="2"/>
        <v>74152</v>
      </c>
      <c r="E26" s="163"/>
      <c r="F26" s="26"/>
      <c r="G26" s="26"/>
      <c r="H26" s="26"/>
    </row>
    <row r="27" spans="1:8" ht="13.5">
      <c r="A27" s="168" t="s">
        <v>277</v>
      </c>
      <c r="B27" s="169">
        <f>SUM(B18:B26)</f>
        <v>760512</v>
      </c>
      <c r="C27" s="169">
        <f>SUM(C18:C26)</f>
        <v>-125798</v>
      </c>
      <c r="D27" s="169">
        <f>SUM(D18:D26)</f>
        <v>634714</v>
      </c>
      <c r="E27" s="171" t="s">
        <v>56</v>
      </c>
      <c r="F27" s="169">
        <f>SUM(F18:F22)</f>
        <v>1498396</v>
      </c>
      <c r="G27" s="169">
        <f>SUM(G18:G22)</f>
        <v>-196434</v>
      </c>
      <c r="H27" s="169">
        <f>SUM(H18:H22)</f>
        <v>1301962</v>
      </c>
    </row>
    <row r="28" spans="1:8" s="38" customFormat="1" ht="12.75">
      <c r="A28" s="172" t="s">
        <v>63</v>
      </c>
      <c r="B28" s="174">
        <f>SUM(B16,B27)</f>
        <v>3016426</v>
      </c>
      <c r="C28" s="174">
        <f>SUM(C16,C27)</f>
        <v>-108283</v>
      </c>
      <c r="D28" s="175">
        <f>SUM(D16,D27)</f>
        <v>2908143</v>
      </c>
      <c r="E28" s="173" t="s">
        <v>70</v>
      </c>
      <c r="F28" s="174">
        <f>SUM(F16,F27)</f>
        <v>3723182</v>
      </c>
      <c r="G28" s="174">
        <f>SUM(G16,G27)</f>
        <v>-151536</v>
      </c>
      <c r="H28" s="174">
        <f>SUM(H16,H27)</f>
        <v>3571646</v>
      </c>
    </row>
    <row r="29" spans="1:8" ht="12.75">
      <c r="A29" s="172" t="s">
        <v>24</v>
      </c>
      <c r="B29" s="174">
        <f>B28-F28</f>
        <v>-706756</v>
      </c>
      <c r="C29" s="174">
        <f>C28-G28</f>
        <v>43253</v>
      </c>
      <c r="D29" s="174">
        <f>D28-H28</f>
        <v>-663503</v>
      </c>
      <c r="E29" s="173"/>
      <c r="F29" s="174"/>
      <c r="G29" s="174"/>
      <c r="H29" s="174"/>
    </row>
    <row r="30" spans="1:5" ht="12.75">
      <c r="A30" s="11" t="s">
        <v>341</v>
      </c>
      <c r="B30" s="26">
        <v>41128</v>
      </c>
      <c r="C30" s="54">
        <v>-27383</v>
      </c>
      <c r="D30" s="162">
        <f>SUM(B30:C30)</f>
        <v>13745</v>
      </c>
      <c r="E30" s="163"/>
    </row>
    <row r="31" spans="1:5" ht="12.75">
      <c r="A31" s="11" t="s">
        <v>299</v>
      </c>
      <c r="B31" s="26">
        <v>-747884</v>
      </c>
      <c r="C31" s="54">
        <v>70636</v>
      </c>
      <c r="D31" s="162">
        <f>SUM(B31:C31)</f>
        <v>-677248</v>
      </c>
      <c r="E31" s="163"/>
    </row>
    <row r="32" spans="1:8" ht="12.75">
      <c r="A32" s="172" t="s">
        <v>230</v>
      </c>
      <c r="B32" s="26"/>
      <c r="C32" s="26"/>
      <c r="D32" s="162"/>
      <c r="E32" s="173" t="s">
        <v>292</v>
      </c>
      <c r="F32" s="174"/>
      <c r="G32" s="174"/>
      <c r="H32" s="174"/>
    </row>
    <row r="33" spans="1:8" ht="12.75">
      <c r="A33" s="25" t="s">
        <v>129</v>
      </c>
      <c r="B33" s="26">
        <v>475820</v>
      </c>
      <c r="C33" s="26">
        <v>-408</v>
      </c>
      <c r="D33" s="162">
        <f>SUM(B33:C33)</f>
        <v>475412</v>
      </c>
      <c r="E33" s="163" t="s">
        <v>72</v>
      </c>
      <c r="F33" s="26"/>
      <c r="G33" s="26"/>
      <c r="H33" s="26"/>
    </row>
    <row r="34" spans="1:8" ht="13.5" customHeight="1">
      <c r="A34" s="25" t="s">
        <v>130</v>
      </c>
      <c r="B34" s="26">
        <v>864817</v>
      </c>
      <c r="C34" s="26"/>
      <c r="D34" s="162">
        <f>SUM(B34:C34)</f>
        <v>864817</v>
      </c>
      <c r="E34" s="163" t="s">
        <v>51</v>
      </c>
      <c r="F34" s="26">
        <v>20190</v>
      </c>
      <c r="G34" s="26">
        <v>-160</v>
      </c>
      <c r="H34" s="26">
        <f>SUM(F34:G34)</f>
        <v>20030</v>
      </c>
    </row>
    <row r="35" spans="1:8" ht="13.5" customHeight="1">
      <c r="A35" s="25"/>
      <c r="B35" s="26"/>
      <c r="C35" s="26"/>
      <c r="D35" s="162"/>
      <c r="E35" s="163" t="s">
        <v>52</v>
      </c>
      <c r="F35" s="26">
        <v>533520</v>
      </c>
      <c r="G35" s="26">
        <v>11522</v>
      </c>
      <c r="H35" s="26">
        <f>SUM(F35:G35)</f>
        <v>545042</v>
      </c>
    </row>
    <row r="36" spans="1:8" ht="12.75">
      <c r="A36" s="25"/>
      <c r="B36" s="26"/>
      <c r="C36" s="26"/>
      <c r="D36" s="162"/>
      <c r="E36" s="176" t="s">
        <v>73</v>
      </c>
      <c r="F36" s="165">
        <f>SUM(F34:F35)</f>
        <v>553710</v>
      </c>
      <c r="G36" s="165">
        <f>SUM(G34:G35)</f>
        <v>11362</v>
      </c>
      <c r="H36" s="165">
        <f>SUM(H34:H35)</f>
        <v>565072</v>
      </c>
    </row>
    <row r="37" spans="1:8" ht="12.75">
      <c r="A37" s="25"/>
      <c r="B37" s="26"/>
      <c r="C37" s="26"/>
      <c r="D37" s="162"/>
      <c r="E37" s="163" t="s">
        <v>50</v>
      </c>
      <c r="F37" s="26">
        <v>52091</v>
      </c>
      <c r="G37" s="26">
        <v>31483</v>
      </c>
      <c r="H37" s="26">
        <f>SUM(F37:G37)</f>
        <v>83574</v>
      </c>
    </row>
    <row r="38" spans="1:8" ht="12.75">
      <c r="A38" s="172" t="s">
        <v>219</v>
      </c>
      <c r="B38" s="174">
        <f>SUM(B33:B34)</f>
        <v>1340637</v>
      </c>
      <c r="C38" s="174">
        <f>SUM(C33:C34)</f>
        <v>-408</v>
      </c>
      <c r="D38" s="175">
        <f>SUM(D33:D34)</f>
        <v>1340229</v>
      </c>
      <c r="E38" s="173" t="s">
        <v>76</v>
      </c>
      <c r="F38" s="174">
        <f>F36+F37</f>
        <v>605801</v>
      </c>
      <c r="G38" s="174">
        <f>G36+G37</f>
        <v>42845</v>
      </c>
      <c r="H38" s="174">
        <f>H36+H37</f>
        <v>648646</v>
      </c>
    </row>
    <row r="39" spans="1:8" ht="25.5">
      <c r="A39" s="177" t="s">
        <v>49</v>
      </c>
      <c r="B39" s="174">
        <f>B38+B29</f>
        <v>633881</v>
      </c>
      <c r="C39" s="174">
        <f>C38+C29</f>
        <v>42845</v>
      </c>
      <c r="D39" s="175">
        <f>D38+D29</f>
        <v>676726</v>
      </c>
      <c r="E39" s="173"/>
      <c r="F39" s="174"/>
      <c r="G39" s="174"/>
      <c r="H39" s="174"/>
    </row>
    <row r="40" spans="1:4" s="38" customFormat="1" ht="12.75">
      <c r="A40" s="25" t="s">
        <v>150</v>
      </c>
      <c r="B40" s="26">
        <v>116933</v>
      </c>
      <c r="C40" s="26">
        <v>70636</v>
      </c>
      <c r="D40" s="162">
        <f>SUM(B40:C40)</f>
        <v>187569</v>
      </c>
    </row>
    <row r="41" spans="1:4" s="38" customFormat="1" ht="12.75">
      <c r="A41" s="25" t="s">
        <v>151</v>
      </c>
      <c r="B41" s="26">
        <v>516948</v>
      </c>
      <c r="C41" s="26">
        <v>-27791</v>
      </c>
      <c r="D41" s="162">
        <f>SUM(B41:C41)</f>
        <v>489157</v>
      </c>
    </row>
    <row r="42" spans="1:8" ht="12.75">
      <c r="A42" s="172" t="s">
        <v>217</v>
      </c>
      <c r="B42" s="26"/>
      <c r="C42" s="26"/>
      <c r="D42" s="162"/>
      <c r="E42" s="173" t="s">
        <v>297</v>
      </c>
      <c r="F42" s="26"/>
      <c r="G42" s="26"/>
      <c r="H42" s="26"/>
    </row>
    <row r="43" spans="1:8" ht="12.75">
      <c r="A43" s="25" t="s">
        <v>216</v>
      </c>
      <c r="B43" s="26">
        <v>9420</v>
      </c>
      <c r="C43" s="26"/>
      <c r="D43" s="162">
        <f>SUM(B43:C43)</f>
        <v>9420</v>
      </c>
      <c r="E43" s="163" t="s">
        <v>74</v>
      </c>
      <c r="F43" s="25">
        <v>37500</v>
      </c>
      <c r="G43" s="25"/>
      <c r="H43" s="25">
        <v>37500</v>
      </c>
    </row>
    <row r="44" spans="1:8" ht="12.75">
      <c r="A44" s="25" t="s">
        <v>231</v>
      </c>
      <c r="B44" s="26"/>
      <c r="C44" s="26"/>
      <c r="D44" s="162"/>
      <c r="E44" s="163" t="s">
        <v>75</v>
      </c>
      <c r="F44" s="25"/>
      <c r="G44" s="25"/>
      <c r="H44" s="25"/>
    </row>
    <row r="45" spans="1:8" ht="12.75">
      <c r="A45" s="172" t="s">
        <v>77</v>
      </c>
      <c r="B45" s="174">
        <f>SUM(B43:B44)</f>
        <v>9420</v>
      </c>
      <c r="C45" s="174">
        <f>SUM(C43:C44)</f>
        <v>0</v>
      </c>
      <c r="D45" s="175">
        <f>SUM(D43:D44)</f>
        <v>9420</v>
      </c>
      <c r="E45" s="173" t="s">
        <v>47</v>
      </c>
      <c r="F45" s="172">
        <f>SUM(F43:F44)</f>
        <v>37500</v>
      </c>
      <c r="G45" s="172">
        <f>SUM(G43:G44)</f>
        <v>0</v>
      </c>
      <c r="H45" s="172">
        <f>SUM(H43:H44)</f>
        <v>37500</v>
      </c>
    </row>
    <row r="46" spans="1:8" ht="12.75">
      <c r="A46" s="172" t="s">
        <v>218</v>
      </c>
      <c r="B46" s="174">
        <f>B28+B38+B45</f>
        <v>4366483</v>
      </c>
      <c r="C46" s="174">
        <f>C28+C38+C45</f>
        <v>-108691</v>
      </c>
      <c r="D46" s="175">
        <f>D28+D38+D45</f>
        <v>4257792</v>
      </c>
      <c r="E46" s="173" t="s">
        <v>298</v>
      </c>
      <c r="F46" s="174">
        <f>F28+F45+F38</f>
        <v>4366483</v>
      </c>
      <c r="G46" s="174">
        <f>G28+G45+G38</f>
        <v>-108691</v>
      </c>
      <c r="H46" s="174">
        <f>H28+H45+H38</f>
        <v>4257792</v>
      </c>
    </row>
    <row r="47" spans="1:8" ht="12.75">
      <c r="A47" s="38"/>
      <c r="B47" s="53"/>
      <c r="C47" s="53"/>
      <c r="D47" s="53"/>
      <c r="E47" s="38"/>
      <c r="F47" s="53"/>
      <c r="G47" s="53"/>
      <c r="H47" s="53"/>
    </row>
    <row r="48" spans="2:4" ht="12.75">
      <c r="B48" s="54"/>
      <c r="C48" s="54"/>
      <c r="D48" s="54"/>
    </row>
    <row r="49" spans="2:4" ht="12.75">
      <c r="B49" s="54"/>
      <c r="C49" s="54"/>
      <c r="D49" s="54"/>
    </row>
    <row r="50" spans="2:4" ht="12.75">
      <c r="B50" s="54"/>
      <c r="C50" s="54"/>
      <c r="D50" s="54"/>
    </row>
    <row r="51" spans="2:4" ht="12.75">
      <c r="B51" s="54"/>
      <c r="C51" s="54"/>
      <c r="D51" s="54"/>
    </row>
    <row r="52" spans="2:4" ht="12.75">
      <c r="B52" s="54"/>
      <c r="C52" s="54"/>
      <c r="D52" s="54"/>
    </row>
    <row r="53" spans="2:4" ht="12.75">
      <c r="B53" s="54"/>
      <c r="C53" s="54"/>
      <c r="D53" s="54"/>
    </row>
    <row r="54" spans="2:4" ht="12.75">
      <c r="B54" s="54"/>
      <c r="C54" s="54"/>
      <c r="D54" s="54"/>
    </row>
    <row r="55" spans="2:4" ht="12.75">
      <c r="B55" s="54"/>
      <c r="C55" s="54"/>
      <c r="D55" s="54"/>
    </row>
    <row r="56" spans="2:4" ht="12.75">
      <c r="B56" s="54"/>
      <c r="C56" s="54"/>
      <c r="D56" s="54"/>
    </row>
    <row r="57" spans="2:4" ht="12.75">
      <c r="B57" s="54"/>
      <c r="C57" s="54"/>
      <c r="D57" s="54"/>
    </row>
    <row r="58" spans="2:4" ht="12.75">
      <c r="B58" s="54"/>
      <c r="C58" s="54"/>
      <c r="D58" s="54"/>
    </row>
    <row r="59" spans="2:4" ht="12.75">
      <c r="B59" s="54"/>
      <c r="C59" s="54"/>
      <c r="D59" s="54"/>
    </row>
    <row r="60" spans="2:4" ht="12.75">
      <c r="B60" s="54"/>
      <c r="C60" s="54"/>
      <c r="D60" s="54"/>
    </row>
    <row r="61" spans="2:4" ht="12.75">
      <c r="B61" s="54"/>
      <c r="C61" s="54"/>
      <c r="D61" s="54"/>
    </row>
    <row r="62" spans="2:4" ht="12.75">
      <c r="B62" s="54"/>
      <c r="C62" s="54"/>
      <c r="D62" s="54"/>
    </row>
    <row r="63" spans="2:4" ht="12.75">
      <c r="B63" s="54"/>
      <c r="C63" s="54"/>
      <c r="D63" s="54"/>
    </row>
    <row r="64" spans="2:4" ht="12.75">
      <c r="B64" s="54"/>
      <c r="C64" s="54"/>
      <c r="D64" s="54"/>
    </row>
    <row r="65" spans="2:4" ht="12.75">
      <c r="B65" s="54"/>
      <c r="C65" s="54"/>
      <c r="D65" s="54"/>
    </row>
    <row r="66" spans="2:4" ht="12.75">
      <c r="B66" s="54"/>
      <c r="C66" s="54"/>
      <c r="D66" s="54"/>
    </row>
    <row r="67" spans="2:4" ht="12.75">
      <c r="B67" s="54"/>
      <c r="C67" s="54"/>
      <c r="D67" s="54"/>
    </row>
    <row r="68" spans="2:4" ht="12.75">
      <c r="B68" s="54"/>
      <c r="C68" s="54"/>
      <c r="D68" s="54"/>
    </row>
    <row r="69" spans="2:4" ht="12.75">
      <c r="B69" s="54"/>
      <c r="C69" s="54"/>
      <c r="D69" s="54"/>
    </row>
    <row r="70" spans="2:4" ht="12.75">
      <c r="B70" s="54"/>
      <c r="C70" s="54"/>
      <c r="D70" s="54"/>
    </row>
    <row r="71" spans="2:4" ht="12.75">
      <c r="B71" s="54"/>
      <c r="C71" s="54"/>
      <c r="D71" s="54"/>
    </row>
  </sheetData>
  <mergeCells count="5">
    <mergeCell ref="A5:H5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V90"/>
  <sheetViews>
    <sheetView workbookViewId="0" topLeftCell="A77">
      <selection activeCell="F101" sqref="F101"/>
    </sheetView>
  </sheetViews>
  <sheetFormatPr defaultColWidth="9.140625" defaultRowHeight="12.75"/>
  <cols>
    <col min="1" max="1" width="25.7109375" style="6" bestFit="1" customWidth="1"/>
    <col min="2" max="2" width="8.00390625" style="1" customWidth="1"/>
    <col min="3" max="4" width="7.140625" style="1" customWidth="1"/>
    <col min="5" max="5" width="6.28125" style="1" bestFit="1" customWidth="1"/>
    <col min="6" max="6" width="7.421875" style="1" customWidth="1"/>
    <col min="7" max="7" width="7.57421875" style="1" customWidth="1"/>
    <col min="8" max="8" width="8.421875" style="1" customWidth="1"/>
    <col min="9" max="9" width="7.57421875" style="1" customWidth="1"/>
    <col min="10" max="10" width="6.8515625" style="1" customWidth="1"/>
    <col min="11" max="12" width="8.00390625" style="1" customWidth="1"/>
    <col min="13" max="13" width="7.28125" style="1" customWidth="1"/>
    <col min="14" max="14" width="8.140625" style="1" customWidth="1"/>
    <col min="15" max="15" width="7.140625" style="1" customWidth="1"/>
    <col min="16" max="16" width="9.57421875" style="1" customWidth="1"/>
    <col min="17" max="17" width="8.140625" style="1" customWidth="1"/>
    <col min="18" max="18" width="7.57421875" style="1" customWidth="1"/>
    <col min="19" max="19" width="7.7109375" style="1" customWidth="1"/>
    <col min="20" max="20" width="8.7109375" style="1" customWidth="1"/>
    <col min="21" max="21" width="8.28125" style="1" customWidth="1"/>
    <col min="22" max="22" width="7.8515625" style="1" bestFit="1" customWidth="1"/>
    <col min="23" max="16384" width="9.140625" style="1" customWidth="1"/>
  </cols>
  <sheetData>
    <row r="1" spans="13:22" ht="15.75">
      <c r="M1" s="259" t="s">
        <v>430</v>
      </c>
      <c r="N1" s="259"/>
      <c r="O1" s="259"/>
      <c r="P1" s="259"/>
      <c r="Q1" s="259"/>
      <c r="R1" s="259"/>
      <c r="S1" s="259"/>
      <c r="T1" s="259"/>
      <c r="U1" s="259"/>
      <c r="V1" s="259"/>
    </row>
    <row r="2" spans="1:22" ht="15.75">
      <c r="A2" s="258" t="s">
        <v>431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1:22" ht="15.75">
      <c r="A3" s="258" t="s">
        <v>247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1:22" ht="15.75">
      <c r="A4" s="258" t="s">
        <v>432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2" ht="15.75">
      <c r="A5" s="258" t="s">
        <v>189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</row>
    <row r="6" spans="1:22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1" customFormat="1" ht="24.75" customHeight="1">
      <c r="A8" s="299" t="s">
        <v>190</v>
      </c>
      <c r="B8" s="296" t="s">
        <v>433</v>
      </c>
      <c r="C8" s="297"/>
      <c r="D8" s="298"/>
      <c r="E8" s="296" t="s">
        <v>434</v>
      </c>
      <c r="F8" s="297"/>
      <c r="G8" s="298"/>
      <c r="H8" s="296" t="s">
        <v>435</v>
      </c>
      <c r="I8" s="297"/>
      <c r="J8" s="297"/>
      <c r="K8" s="296" t="s">
        <v>436</v>
      </c>
      <c r="L8" s="297"/>
      <c r="M8" s="298"/>
      <c r="N8" s="297" t="s">
        <v>437</v>
      </c>
      <c r="O8" s="297"/>
      <c r="P8" s="298"/>
      <c r="Q8" s="326" t="s">
        <v>438</v>
      </c>
      <c r="R8" s="327"/>
      <c r="S8" s="328"/>
      <c r="T8" s="296" t="s">
        <v>255</v>
      </c>
      <c r="U8" s="297"/>
      <c r="V8" s="298"/>
    </row>
    <row r="9" spans="1:22" s="11" customFormat="1" ht="65.25" customHeight="1">
      <c r="A9" s="300"/>
      <c r="B9" s="180" t="s">
        <v>561</v>
      </c>
      <c r="C9" s="94" t="s">
        <v>275</v>
      </c>
      <c r="D9" s="17" t="s">
        <v>651</v>
      </c>
      <c r="E9" s="180" t="s">
        <v>561</v>
      </c>
      <c r="F9" s="94" t="s">
        <v>275</v>
      </c>
      <c r="G9" s="17" t="s">
        <v>651</v>
      </c>
      <c r="H9" s="180" t="s">
        <v>561</v>
      </c>
      <c r="I9" s="94" t="s">
        <v>275</v>
      </c>
      <c r="J9" s="17" t="s">
        <v>651</v>
      </c>
      <c r="K9" s="180" t="s">
        <v>561</v>
      </c>
      <c r="L9" s="94" t="s">
        <v>275</v>
      </c>
      <c r="M9" s="17" t="s">
        <v>651</v>
      </c>
      <c r="N9" s="180" t="s">
        <v>561</v>
      </c>
      <c r="O9" s="94" t="s">
        <v>275</v>
      </c>
      <c r="P9" s="17" t="s">
        <v>651</v>
      </c>
      <c r="Q9" s="180" t="s">
        <v>561</v>
      </c>
      <c r="R9" s="94" t="s">
        <v>275</v>
      </c>
      <c r="S9" s="17" t="s">
        <v>651</v>
      </c>
      <c r="T9" s="180" t="s">
        <v>561</v>
      </c>
      <c r="U9" s="94" t="s">
        <v>275</v>
      </c>
      <c r="V9" s="17" t="s">
        <v>651</v>
      </c>
    </row>
    <row r="10" spans="1:22" s="11" customFormat="1" ht="12.75">
      <c r="A10" s="129" t="s">
        <v>439</v>
      </c>
      <c r="B10" s="130"/>
      <c r="C10" s="130"/>
      <c r="D10" s="127">
        <f aca="true" t="shared" si="0" ref="D10:D25">B10+C10</f>
        <v>0</v>
      </c>
      <c r="E10" s="131"/>
      <c r="F10" s="130"/>
      <c r="G10" s="127">
        <f aca="true" t="shared" si="1" ref="G10:G26">E10+F10</f>
        <v>0</v>
      </c>
      <c r="H10" s="132">
        <v>6250</v>
      </c>
      <c r="I10" s="131"/>
      <c r="J10" s="127">
        <f aca="true" t="shared" si="2" ref="J10:J26">H10+I10</f>
        <v>6250</v>
      </c>
      <c r="K10" s="127"/>
      <c r="L10" s="127"/>
      <c r="M10" s="127">
        <f aca="true" t="shared" si="3" ref="M10:M40">K10+L10</f>
        <v>0</v>
      </c>
      <c r="N10" s="133"/>
      <c r="O10" s="133"/>
      <c r="P10" s="132">
        <f aca="true" t="shared" si="4" ref="P10:P32">SUM(N10:O10)</f>
        <v>0</v>
      </c>
      <c r="Q10" s="150"/>
      <c r="R10" s="144"/>
      <c r="S10" s="144"/>
      <c r="T10" s="127">
        <f>B10+E10+H10+K10+N10+Q10</f>
        <v>6250</v>
      </c>
      <c r="U10" s="127">
        <f>C10+F10+I10+L10+O10+R10</f>
        <v>0</v>
      </c>
      <c r="V10" s="134">
        <f>SUM(T10:U10)</f>
        <v>6250</v>
      </c>
    </row>
    <row r="11" spans="1:22" s="11" customFormat="1" ht="12.75">
      <c r="A11" s="129" t="s">
        <v>440</v>
      </c>
      <c r="B11" s="135"/>
      <c r="C11" s="135"/>
      <c r="D11" s="127">
        <f t="shared" si="0"/>
        <v>0</v>
      </c>
      <c r="E11" s="136"/>
      <c r="F11" s="135"/>
      <c r="G11" s="127">
        <f t="shared" si="1"/>
        <v>0</v>
      </c>
      <c r="H11" s="127">
        <v>1575</v>
      </c>
      <c r="I11" s="136"/>
      <c r="J11" s="127">
        <f t="shared" si="2"/>
        <v>1575</v>
      </c>
      <c r="K11" s="127"/>
      <c r="L11" s="127"/>
      <c r="M11" s="127">
        <f t="shared" si="3"/>
        <v>0</v>
      </c>
      <c r="N11" s="136"/>
      <c r="O11" s="136"/>
      <c r="P11" s="127">
        <f t="shared" si="4"/>
        <v>0</v>
      </c>
      <c r="Q11" s="144"/>
      <c r="R11" s="144"/>
      <c r="S11" s="144"/>
      <c r="T11" s="127">
        <f aca="true" t="shared" si="5" ref="T11:T40">B11+E11+H11+K11+N11+Q11</f>
        <v>1575</v>
      </c>
      <c r="U11" s="127">
        <f aca="true" t="shared" si="6" ref="U11:U40">C11+F11+I11+L11+O11+R11</f>
        <v>0</v>
      </c>
      <c r="V11" s="134">
        <f aca="true" t="shared" si="7" ref="V11:V40">SUM(T11:U11)</f>
        <v>1575</v>
      </c>
    </row>
    <row r="12" spans="1:22" s="11" customFormat="1" ht="15" customHeight="1">
      <c r="A12" s="137" t="s">
        <v>441</v>
      </c>
      <c r="B12" s="128"/>
      <c r="C12" s="128"/>
      <c r="D12" s="127">
        <f t="shared" si="0"/>
        <v>0</v>
      </c>
      <c r="E12" s="138"/>
      <c r="F12" s="128"/>
      <c r="G12" s="127">
        <f t="shared" si="1"/>
        <v>0</v>
      </c>
      <c r="H12" s="128">
        <v>53</v>
      </c>
      <c r="I12" s="138"/>
      <c r="J12" s="127">
        <f t="shared" si="2"/>
        <v>53</v>
      </c>
      <c r="K12" s="127"/>
      <c r="L12" s="127"/>
      <c r="M12" s="127">
        <f t="shared" si="3"/>
        <v>0</v>
      </c>
      <c r="N12" s="138"/>
      <c r="O12" s="138"/>
      <c r="P12" s="127">
        <f t="shared" si="4"/>
        <v>0</v>
      </c>
      <c r="Q12" s="148"/>
      <c r="R12" s="148"/>
      <c r="S12" s="148"/>
      <c r="T12" s="127">
        <f t="shared" si="5"/>
        <v>53</v>
      </c>
      <c r="U12" s="127">
        <f t="shared" si="6"/>
        <v>0</v>
      </c>
      <c r="V12" s="134">
        <f t="shared" si="7"/>
        <v>53</v>
      </c>
    </row>
    <row r="13" spans="1:22" s="11" customFormat="1" ht="15" customHeight="1">
      <c r="A13" s="137" t="s">
        <v>442</v>
      </c>
      <c r="B13" s="128"/>
      <c r="C13" s="128"/>
      <c r="D13" s="127">
        <f t="shared" si="0"/>
        <v>0</v>
      </c>
      <c r="E13" s="138"/>
      <c r="F13" s="128"/>
      <c r="G13" s="127">
        <f t="shared" si="1"/>
        <v>0</v>
      </c>
      <c r="H13" s="128">
        <v>4121</v>
      </c>
      <c r="I13" s="138"/>
      <c r="J13" s="127">
        <f t="shared" si="2"/>
        <v>4121</v>
      </c>
      <c r="K13" s="127"/>
      <c r="L13" s="127"/>
      <c r="M13" s="127">
        <f t="shared" si="3"/>
        <v>0</v>
      </c>
      <c r="N13" s="138"/>
      <c r="O13" s="138"/>
      <c r="P13" s="127">
        <f t="shared" si="4"/>
        <v>0</v>
      </c>
      <c r="Q13" s="148"/>
      <c r="R13" s="148"/>
      <c r="S13" s="148"/>
      <c r="T13" s="127">
        <f t="shared" si="5"/>
        <v>4121</v>
      </c>
      <c r="U13" s="127">
        <f t="shared" si="6"/>
        <v>0</v>
      </c>
      <c r="V13" s="134">
        <f t="shared" si="7"/>
        <v>4121</v>
      </c>
    </row>
    <row r="14" spans="1:22" s="11" customFormat="1" ht="15" customHeight="1">
      <c r="A14" s="137" t="s">
        <v>443</v>
      </c>
      <c r="B14" s="128"/>
      <c r="C14" s="128"/>
      <c r="D14" s="127">
        <f t="shared" si="0"/>
        <v>0</v>
      </c>
      <c r="E14" s="138"/>
      <c r="F14" s="128"/>
      <c r="G14" s="127">
        <f t="shared" si="1"/>
        <v>0</v>
      </c>
      <c r="H14" s="128">
        <v>16438</v>
      </c>
      <c r="I14" s="138"/>
      <c r="J14" s="127">
        <f t="shared" si="2"/>
        <v>16438</v>
      </c>
      <c r="K14" s="127"/>
      <c r="L14" s="127"/>
      <c r="M14" s="127">
        <f t="shared" si="3"/>
        <v>0</v>
      </c>
      <c r="N14" s="138"/>
      <c r="O14" s="138"/>
      <c r="P14" s="127">
        <f t="shared" si="4"/>
        <v>0</v>
      </c>
      <c r="Q14" s="148"/>
      <c r="R14" s="148"/>
      <c r="S14" s="148"/>
      <c r="T14" s="127">
        <f t="shared" si="5"/>
        <v>16438</v>
      </c>
      <c r="U14" s="127">
        <f t="shared" si="6"/>
        <v>0</v>
      </c>
      <c r="V14" s="134">
        <f t="shared" si="7"/>
        <v>16438</v>
      </c>
    </row>
    <row r="15" spans="1:22" s="11" customFormat="1" ht="12.75">
      <c r="A15" s="129" t="s">
        <v>444</v>
      </c>
      <c r="B15" s="135"/>
      <c r="C15" s="135"/>
      <c r="D15" s="127">
        <f t="shared" si="0"/>
        <v>0</v>
      </c>
      <c r="E15" s="136"/>
      <c r="F15" s="135"/>
      <c r="G15" s="127">
        <f t="shared" si="1"/>
        <v>0</v>
      </c>
      <c r="H15" s="127">
        <v>400</v>
      </c>
      <c r="I15" s="136"/>
      <c r="J15" s="127">
        <f t="shared" si="2"/>
        <v>400</v>
      </c>
      <c r="K15" s="127"/>
      <c r="L15" s="127"/>
      <c r="M15" s="127">
        <f t="shared" si="3"/>
        <v>0</v>
      </c>
      <c r="N15" s="136"/>
      <c r="O15" s="136"/>
      <c r="P15" s="127">
        <f t="shared" si="4"/>
        <v>0</v>
      </c>
      <c r="Q15" s="144"/>
      <c r="R15" s="144"/>
      <c r="S15" s="144"/>
      <c r="T15" s="127">
        <f t="shared" si="5"/>
        <v>400</v>
      </c>
      <c r="U15" s="127">
        <f t="shared" si="6"/>
        <v>0</v>
      </c>
      <c r="V15" s="134">
        <f t="shared" si="7"/>
        <v>400</v>
      </c>
    </row>
    <row r="16" spans="1:22" s="11" customFormat="1" ht="15" customHeight="1">
      <c r="A16" s="137" t="s">
        <v>445</v>
      </c>
      <c r="B16" s="128">
        <v>400</v>
      </c>
      <c r="C16" s="128"/>
      <c r="D16" s="127">
        <f t="shared" si="0"/>
        <v>400</v>
      </c>
      <c r="E16" s="128">
        <v>108</v>
      </c>
      <c r="F16" s="128"/>
      <c r="G16" s="127">
        <f t="shared" si="1"/>
        <v>108</v>
      </c>
      <c r="H16" s="128">
        <v>7754</v>
      </c>
      <c r="I16" s="128"/>
      <c r="J16" s="127">
        <f t="shared" si="2"/>
        <v>7754</v>
      </c>
      <c r="K16" s="127"/>
      <c r="L16" s="127"/>
      <c r="M16" s="127">
        <f t="shared" si="3"/>
        <v>0</v>
      </c>
      <c r="N16" s="138"/>
      <c r="O16" s="138"/>
      <c r="P16" s="127">
        <f t="shared" si="4"/>
        <v>0</v>
      </c>
      <c r="Q16" s="148"/>
      <c r="R16" s="148"/>
      <c r="S16" s="148"/>
      <c r="T16" s="127">
        <f t="shared" si="5"/>
        <v>8262</v>
      </c>
      <c r="U16" s="127">
        <f t="shared" si="6"/>
        <v>0</v>
      </c>
      <c r="V16" s="134">
        <f t="shared" si="7"/>
        <v>8262</v>
      </c>
    </row>
    <row r="17" spans="1:22" s="11" customFormat="1" ht="15" customHeight="1">
      <c r="A17" s="137" t="s">
        <v>446</v>
      </c>
      <c r="B17" s="128"/>
      <c r="C17" s="128"/>
      <c r="D17" s="127">
        <f t="shared" si="0"/>
        <v>0</v>
      </c>
      <c r="E17" s="138"/>
      <c r="F17" s="128"/>
      <c r="G17" s="127">
        <f t="shared" si="1"/>
        <v>0</v>
      </c>
      <c r="H17" s="128">
        <v>1140</v>
      </c>
      <c r="I17" s="138"/>
      <c r="J17" s="127">
        <f t="shared" si="2"/>
        <v>1140</v>
      </c>
      <c r="K17" s="127"/>
      <c r="L17" s="127"/>
      <c r="M17" s="127">
        <f t="shared" si="3"/>
        <v>0</v>
      </c>
      <c r="N17" s="138"/>
      <c r="O17" s="138"/>
      <c r="P17" s="127">
        <f t="shared" si="4"/>
        <v>0</v>
      </c>
      <c r="Q17" s="148"/>
      <c r="R17" s="148"/>
      <c r="S17" s="148"/>
      <c r="T17" s="127">
        <f t="shared" si="5"/>
        <v>1140</v>
      </c>
      <c r="U17" s="127">
        <f t="shared" si="6"/>
        <v>0</v>
      </c>
      <c r="V17" s="134">
        <f t="shared" si="7"/>
        <v>1140</v>
      </c>
    </row>
    <row r="18" spans="1:22" s="11" customFormat="1" ht="15" customHeight="1">
      <c r="A18" s="137" t="s">
        <v>447</v>
      </c>
      <c r="B18" s="128"/>
      <c r="C18" s="128"/>
      <c r="D18" s="127">
        <f t="shared" si="0"/>
        <v>0</v>
      </c>
      <c r="E18" s="138"/>
      <c r="F18" s="128"/>
      <c r="G18" s="127">
        <f t="shared" si="1"/>
        <v>0</v>
      </c>
      <c r="H18" s="128">
        <v>4000</v>
      </c>
      <c r="I18" s="138"/>
      <c r="J18" s="127">
        <f t="shared" si="2"/>
        <v>4000</v>
      </c>
      <c r="K18" s="127"/>
      <c r="L18" s="127"/>
      <c r="M18" s="127">
        <f t="shared" si="3"/>
        <v>0</v>
      </c>
      <c r="N18" s="138"/>
      <c r="O18" s="138"/>
      <c r="P18" s="127">
        <f t="shared" si="4"/>
        <v>0</v>
      </c>
      <c r="Q18" s="148"/>
      <c r="R18" s="148"/>
      <c r="S18" s="148"/>
      <c r="T18" s="127">
        <f t="shared" si="5"/>
        <v>4000</v>
      </c>
      <c r="U18" s="127">
        <f t="shared" si="6"/>
        <v>0</v>
      </c>
      <c r="V18" s="134">
        <f t="shared" si="7"/>
        <v>4000</v>
      </c>
    </row>
    <row r="19" spans="1:22" s="11" customFormat="1" ht="15" customHeight="1">
      <c r="A19" s="137" t="s">
        <v>448</v>
      </c>
      <c r="B19" s="128"/>
      <c r="C19" s="128"/>
      <c r="D19" s="127">
        <f t="shared" si="0"/>
        <v>0</v>
      </c>
      <c r="E19" s="138"/>
      <c r="F19" s="128"/>
      <c r="G19" s="127">
        <f t="shared" si="1"/>
        <v>0</v>
      </c>
      <c r="H19" s="128">
        <v>19435</v>
      </c>
      <c r="I19" s="128"/>
      <c r="J19" s="128">
        <f t="shared" si="2"/>
        <v>19435</v>
      </c>
      <c r="K19" s="127"/>
      <c r="L19" s="127"/>
      <c r="M19" s="127">
        <f t="shared" si="3"/>
        <v>0</v>
      </c>
      <c r="N19" s="138"/>
      <c r="O19" s="138"/>
      <c r="P19" s="127">
        <f t="shared" si="4"/>
        <v>0</v>
      </c>
      <c r="Q19" s="148"/>
      <c r="R19" s="148"/>
      <c r="S19" s="148"/>
      <c r="T19" s="127">
        <f t="shared" si="5"/>
        <v>19435</v>
      </c>
      <c r="U19" s="127">
        <f t="shared" si="6"/>
        <v>0</v>
      </c>
      <c r="V19" s="134">
        <f t="shared" si="7"/>
        <v>19435</v>
      </c>
    </row>
    <row r="20" spans="1:22" s="11" customFormat="1" ht="15" customHeight="1">
      <c r="A20" s="137" t="s">
        <v>449</v>
      </c>
      <c r="B20" s="128"/>
      <c r="C20" s="128"/>
      <c r="D20" s="127">
        <f t="shared" si="0"/>
        <v>0</v>
      </c>
      <c r="E20" s="128"/>
      <c r="F20" s="128"/>
      <c r="G20" s="127">
        <f t="shared" si="1"/>
        <v>0</v>
      </c>
      <c r="H20" s="128">
        <v>3300</v>
      </c>
      <c r="I20" s="128"/>
      <c r="J20" s="127">
        <f t="shared" si="2"/>
        <v>3300</v>
      </c>
      <c r="K20" s="127"/>
      <c r="L20" s="127"/>
      <c r="M20" s="127">
        <f t="shared" si="3"/>
        <v>0</v>
      </c>
      <c r="N20" s="138"/>
      <c r="O20" s="138"/>
      <c r="P20" s="127">
        <f t="shared" si="4"/>
        <v>0</v>
      </c>
      <c r="Q20" s="148"/>
      <c r="R20" s="148"/>
      <c r="S20" s="148"/>
      <c r="T20" s="127">
        <f t="shared" si="5"/>
        <v>3300</v>
      </c>
      <c r="U20" s="127">
        <f t="shared" si="6"/>
        <v>0</v>
      </c>
      <c r="V20" s="134">
        <f t="shared" si="7"/>
        <v>3300</v>
      </c>
    </row>
    <row r="21" spans="1:22" s="11" customFormat="1" ht="15" customHeight="1">
      <c r="A21" s="137" t="s">
        <v>450</v>
      </c>
      <c r="B21" s="128">
        <v>129</v>
      </c>
      <c r="C21" s="128"/>
      <c r="D21" s="127">
        <f t="shared" si="0"/>
        <v>129</v>
      </c>
      <c r="E21" s="128">
        <v>33</v>
      </c>
      <c r="F21" s="128"/>
      <c r="G21" s="127">
        <f t="shared" si="1"/>
        <v>33</v>
      </c>
      <c r="H21" s="128"/>
      <c r="I21" s="128"/>
      <c r="J21" s="127">
        <f t="shared" si="2"/>
        <v>0</v>
      </c>
      <c r="K21" s="127"/>
      <c r="L21" s="127"/>
      <c r="M21" s="127">
        <f t="shared" si="3"/>
        <v>0</v>
      </c>
      <c r="N21" s="138"/>
      <c r="O21" s="138"/>
      <c r="P21" s="127">
        <f t="shared" si="4"/>
        <v>0</v>
      </c>
      <c r="Q21" s="148"/>
      <c r="R21" s="148"/>
      <c r="S21" s="148"/>
      <c r="T21" s="127">
        <f t="shared" si="5"/>
        <v>162</v>
      </c>
      <c r="U21" s="127">
        <f t="shared" si="6"/>
        <v>0</v>
      </c>
      <c r="V21" s="134">
        <f t="shared" si="7"/>
        <v>162</v>
      </c>
    </row>
    <row r="22" spans="1:22" s="11" customFormat="1" ht="15" customHeight="1">
      <c r="A22" s="137" t="s">
        <v>451</v>
      </c>
      <c r="B22" s="128">
        <v>6365</v>
      </c>
      <c r="C22" s="128"/>
      <c r="D22" s="127">
        <f t="shared" si="0"/>
        <v>6365</v>
      </c>
      <c r="E22" s="128">
        <v>1425</v>
      </c>
      <c r="F22" s="128"/>
      <c r="G22" s="127">
        <f t="shared" si="1"/>
        <v>1425</v>
      </c>
      <c r="H22" s="128">
        <v>27236</v>
      </c>
      <c r="I22" s="128"/>
      <c r="J22" s="127">
        <f t="shared" si="2"/>
        <v>27236</v>
      </c>
      <c r="K22" s="127"/>
      <c r="L22" s="127"/>
      <c r="M22" s="127">
        <f t="shared" si="3"/>
        <v>0</v>
      </c>
      <c r="N22" s="138"/>
      <c r="O22" s="138"/>
      <c r="P22" s="127">
        <f t="shared" si="4"/>
        <v>0</v>
      </c>
      <c r="Q22" s="148"/>
      <c r="R22" s="148"/>
      <c r="S22" s="148"/>
      <c r="T22" s="127">
        <f t="shared" si="5"/>
        <v>35026</v>
      </c>
      <c r="U22" s="127">
        <f t="shared" si="6"/>
        <v>0</v>
      </c>
      <c r="V22" s="134">
        <f t="shared" si="7"/>
        <v>35026</v>
      </c>
    </row>
    <row r="23" spans="1:22" ht="15.75">
      <c r="A23" s="139" t="s">
        <v>452</v>
      </c>
      <c r="B23" s="140">
        <v>44601</v>
      </c>
      <c r="C23" s="140"/>
      <c r="D23" s="127">
        <f t="shared" si="0"/>
        <v>44601</v>
      </c>
      <c r="E23" s="140">
        <v>11869</v>
      </c>
      <c r="F23" s="140"/>
      <c r="G23" s="127">
        <f t="shared" si="1"/>
        <v>11869</v>
      </c>
      <c r="H23" s="140">
        <v>264</v>
      </c>
      <c r="I23" s="140"/>
      <c r="J23" s="127">
        <f t="shared" si="2"/>
        <v>264</v>
      </c>
      <c r="K23" s="127"/>
      <c r="L23" s="127"/>
      <c r="M23" s="127">
        <f t="shared" si="3"/>
        <v>0</v>
      </c>
      <c r="N23" s="140"/>
      <c r="O23" s="140"/>
      <c r="P23" s="127">
        <f t="shared" si="4"/>
        <v>0</v>
      </c>
      <c r="Q23" s="149"/>
      <c r="R23" s="149"/>
      <c r="S23" s="149"/>
      <c r="T23" s="127">
        <f t="shared" si="5"/>
        <v>56734</v>
      </c>
      <c r="U23" s="127">
        <f t="shared" si="6"/>
        <v>0</v>
      </c>
      <c r="V23" s="134">
        <f t="shared" si="7"/>
        <v>56734</v>
      </c>
    </row>
    <row r="24" spans="1:22" s="11" customFormat="1" ht="15" customHeight="1">
      <c r="A24" s="137" t="s">
        <v>453</v>
      </c>
      <c r="B24" s="128">
        <v>478</v>
      </c>
      <c r="C24" s="128"/>
      <c r="D24" s="127">
        <f t="shared" si="0"/>
        <v>478</v>
      </c>
      <c r="E24" s="128">
        <v>125</v>
      </c>
      <c r="F24" s="128"/>
      <c r="G24" s="127">
        <f t="shared" si="1"/>
        <v>125</v>
      </c>
      <c r="H24" s="128">
        <v>585</v>
      </c>
      <c r="I24" s="128"/>
      <c r="J24" s="127">
        <f t="shared" si="2"/>
        <v>585</v>
      </c>
      <c r="K24" s="127"/>
      <c r="L24" s="127"/>
      <c r="M24" s="127">
        <f t="shared" si="3"/>
        <v>0</v>
      </c>
      <c r="N24" s="138"/>
      <c r="O24" s="138"/>
      <c r="P24" s="127">
        <f t="shared" si="4"/>
        <v>0</v>
      </c>
      <c r="Q24" s="148"/>
      <c r="R24" s="148"/>
      <c r="S24" s="148"/>
      <c r="T24" s="127">
        <f t="shared" si="5"/>
        <v>1188</v>
      </c>
      <c r="U24" s="127">
        <f t="shared" si="6"/>
        <v>0</v>
      </c>
      <c r="V24" s="134">
        <f t="shared" si="7"/>
        <v>1188</v>
      </c>
    </row>
    <row r="25" spans="1:22" s="11" customFormat="1" ht="15" customHeight="1">
      <c r="A25" s="137" t="s">
        <v>454</v>
      </c>
      <c r="B25" s="128">
        <v>509</v>
      </c>
      <c r="C25" s="128"/>
      <c r="D25" s="127">
        <f t="shared" si="0"/>
        <v>509</v>
      </c>
      <c r="E25" s="128">
        <v>194</v>
      </c>
      <c r="F25" s="128"/>
      <c r="G25" s="127">
        <f t="shared" si="1"/>
        <v>194</v>
      </c>
      <c r="H25" s="128">
        <v>773</v>
      </c>
      <c r="I25" s="128"/>
      <c r="J25" s="127">
        <f t="shared" si="2"/>
        <v>773</v>
      </c>
      <c r="K25" s="127"/>
      <c r="L25" s="127"/>
      <c r="M25" s="127">
        <f t="shared" si="3"/>
        <v>0</v>
      </c>
      <c r="N25" s="138"/>
      <c r="O25" s="138"/>
      <c r="P25" s="127">
        <f t="shared" si="4"/>
        <v>0</v>
      </c>
      <c r="Q25" s="148"/>
      <c r="R25" s="148"/>
      <c r="S25" s="148"/>
      <c r="T25" s="127">
        <f t="shared" si="5"/>
        <v>1476</v>
      </c>
      <c r="U25" s="127">
        <f t="shared" si="6"/>
        <v>0</v>
      </c>
      <c r="V25" s="134">
        <f t="shared" si="7"/>
        <v>1476</v>
      </c>
    </row>
    <row r="26" spans="1:22" s="11" customFormat="1" ht="15" customHeight="1">
      <c r="A26" s="137" t="s">
        <v>455</v>
      </c>
      <c r="B26" s="128"/>
      <c r="C26" s="128"/>
      <c r="D26" s="127"/>
      <c r="E26" s="128"/>
      <c r="F26" s="128"/>
      <c r="G26" s="127">
        <f t="shared" si="1"/>
        <v>0</v>
      </c>
      <c r="H26" s="128">
        <v>193</v>
      </c>
      <c r="I26" s="128"/>
      <c r="J26" s="127">
        <f t="shared" si="2"/>
        <v>193</v>
      </c>
      <c r="K26" s="127"/>
      <c r="L26" s="127"/>
      <c r="M26" s="127">
        <f t="shared" si="3"/>
        <v>0</v>
      </c>
      <c r="N26" s="138"/>
      <c r="O26" s="138"/>
      <c r="P26" s="127">
        <f t="shared" si="4"/>
        <v>0</v>
      </c>
      <c r="Q26" s="148"/>
      <c r="R26" s="148"/>
      <c r="S26" s="148"/>
      <c r="T26" s="127">
        <f t="shared" si="5"/>
        <v>193</v>
      </c>
      <c r="U26" s="127">
        <f t="shared" si="6"/>
        <v>0</v>
      </c>
      <c r="V26" s="134">
        <f t="shared" si="7"/>
        <v>193</v>
      </c>
    </row>
    <row r="27" spans="1:22" s="16" customFormat="1" ht="12">
      <c r="A27" s="139" t="s">
        <v>456</v>
      </c>
      <c r="B27" s="140"/>
      <c r="C27" s="140"/>
      <c r="D27" s="127"/>
      <c r="E27" s="140"/>
      <c r="F27" s="140"/>
      <c r="G27" s="127"/>
      <c r="H27" s="140"/>
      <c r="I27" s="140"/>
      <c r="J27" s="127"/>
      <c r="K27" s="127"/>
      <c r="L27" s="127"/>
      <c r="M27" s="127">
        <f t="shared" si="3"/>
        <v>0</v>
      </c>
      <c r="N27" s="140"/>
      <c r="O27" s="140"/>
      <c r="P27" s="127">
        <f t="shared" si="4"/>
        <v>0</v>
      </c>
      <c r="Q27" s="149"/>
      <c r="R27" s="149"/>
      <c r="S27" s="149"/>
      <c r="T27" s="127">
        <f t="shared" si="5"/>
        <v>0</v>
      </c>
      <c r="U27" s="127">
        <f t="shared" si="6"/>
        <v>0</v>
      </c>
      <c r="V27" s="134">
        <f t="shared" si="7"/>
        <v>0</v>
      </c>
    </row>
    <row r="28" spans="1:22" s="11" customFormat="1" ht="15" customHeight="1">
      <c r="A28" s="137" t="s">
        <v>457</v>
      </c>
      <c r="B28" s="128"/>
      <c r="C28" s="128"/>
      <c r="D28" s="127">
        <f>B28+C28</f>
        <v>0</v>
      </c>
      <c r="E28" s="128"/>
      <c r="F28" s="128"/>
      <c r="G28" s="127">
        <f>E28+F28</f>
        <v>0</v>
      </c>
      <c r="H28" s="128"/>
      <c r="I28" s="128"/>
      <c r="J28" s="127">
        <f>H28+I28</f>
        <v>0</v>
      </c>
      <c r="K28" s="127"/>
      <c r="L28" s="127"/>
      <c r="M28" s="127">
        <f t="shared" si="3"/>
        <v>0</v>
      </c>
      <c r="N28" s="138"/>
      <c r="O28" s="138"/>
      <c r="P28" s="127">
        <f t="shared" si="4"/>
        <v>0</v>
      </c>
      <c r="Q28" s="148"/>
      <c r="R28" s="148"/>
      <c r="S28" s="148"/>
      <c r="T28" s="127">
        <f t="shared" si="5"/>
        <v>0</v>
      </c>
      <c r="U28" s="127">
        <f t="shared" si="6"/>
        <v>0</v>
      </c>
      <c r="V28" s="134">
        <f t="shared" si="7"/>
        <v>0</v>
      </c>
    </row>
    <row r="29" spans="1:22" s="11" customFormat="1" ht="15" customHeight="1">
      <c r="A29" s="137" t="s">
        <v>458</v>
      </c>
      <c r="B29" s="128"/>
      <c r="C29" s="128"/>
      <c r="D29" s="127">
        <f>B29+C29</f>
        <v>0</v>
      </c>
      <c r="E29" s="128"/>
      <c r="F29" s="128"/>
      <c r="G29" s="127">
        <f>E29+F29</f>
        <v>0</v>
      </c>
      <c r="H29" s="128"/>
      <c r="I29" s="128"/>
      <c r="J29" s="127">
        <f>H29+I29</f>
        <v>0</v>
      </c>
      <c r="K29" s="127"/>
      <c r="L29" s="127"/>
      <c r="M29" s="127">
        <f t="shared" si="3"/>
        <v>0</v>
      </c>
      <c r="N29" s="138"/>
      <c r="O29" s="138"/>
      <c r="P29" s="127">
        <f t="shared" si="4"/>
        <v>0</v>
      </c>
      <c r="Q29" s="148"/>
      <c r="R29" s="148"/>
      <c r="S29" s="148"/>
      <c r="T29" s="127">
        <f t="shared" si="5"/>
        <v>0</v>
      </c>
      <c r="U29" s="127">
        <f t="shared" si="6"/>
        <v>0</v>
      </c>
      <c r="V29" s="134">
        <f t="shared" si="7"/>
        <v>0</v>
      </c>
    </row>
    <row r="30" spans="1:22" s="11" customFormat="1" ht="15" customHeight="1">
      <c r="A30" s="137" t="s">
        <v>459</v>
      </c>
      <c r="B30" s="128">
        <v>10048</v>
      </c>
      <c r="C30" s="128"/>
      <c r="D30" s="127">
        <f>B30+C30</f>
        <v>10048</v>
      </c>
      <c r="E30" s="128">
        <v>2242</v>
      </c>
      <c r="F30" s="128"/>
      <c r="G30" s="127">
        <f>E30+F30</f>
        <v>2242</v>
      </c>
      <c r="H30" s="128">
        <v>741</v>
      </c>
      <c r="I30" s="128"/>
      <c r="J30" s="127">
        <f>H30+I30</f>
        <v>741</v>
      </c>
      <c r="K30" s="127"/>
      <c r="L30" s="127"/>
      <c r="M30" s="127">
        <f t="shared" si="3"/>
        <v>0</v>
      </c>
      <c r="N30" s="138"/>
      <c r="O30" s="138"/>
      <c r="P30" s="127">
        <f t="shared" si="4"/>
        <v>0</v>
      </c>
      <c r="Q30" s="148"/>
      <c r="R30" s="148"/>
      <c r="S30" s="148"/>
      <c r="T30" s="127">
        <f t="shared" si="5"/>
        <v>13031</v>
      </c>
      <c r="U30" s="127">
        <f t="shared" si="6"/>
        <v>0</v>
      </c>
      <c r="V30" s="134">
        <f t="shared" si="7"/>
        <v>13031</v>
      </c>
    </row>
    <row r="31" spans="1:22" s="11" customFormat="1" ht="15" customHeight="1">
      <c r="A31" s="137" t="s">
        <v>460</v>
      </c>
      <c r="B31" s="128"/>
      <c r="C31" s="128"/>
      <c r="D31" s="127">
        <f>B31+C31</f>
        <v>0</v>
      </c>
      <c r="E31" s="128"/>
      <c r="F31" s="128"/>
      <c r="G31" s="127">
        <f>E31+F31</f>
        <v>0</v>
      </c>
      <c r="H31" s="128"/>
      <c r="I31" s="128"/>
      <c r="J31" s="127">
        <f>H31+I31</f>
        <v>0</v>
      </c>
      <c r="K31" s="127"/>
      <c r="L31" s="127"/>
      <c r="M31" s="127">
        <f t="shared" si="3"/>
        <v>0</v>
      </c>
      <c r="N31" s="128"/>
      <c r="O31" s="128"/>
      <c r="P31" s="127">
        <f t="shared" si="4"/>
        <v>0</v>
      </c>
      <c r="Q31" s="148"/>
      <c r="R31" s="148"/>
      <c r="S31" s="148"/>
      <c r="T31" s="127">
        <f t="shared" si="5"/>
        <v>0</v>
      </c>
      <c r="U31" s="127">
        <f t="shared" si="6"/>
        <v>0</v>
      </c>
      <c r="V31" s="134">
        <f t="shared" si="7"/>
        <v>0</v>
      </c>
    </row>
    <row r="32" spans="1:22" s="11" customFormat="1" ht="15" customHeight="1">
      <c r="A32" s="141" t="s">
        <v>461</v>
      </c>
      <c r="B32" s="128"/>
      <c r="C32" s="128"/>
      <c r="D32" s="127"/>
      <c r="E32" s="128"/>
      <c r="F32" s="128"/>
      <c r="G32" s="127"/>
      <c r="H32" s="128"/>
      <c r="I32" s="128"/>
      <c r="J32" s="127"/>
      <c r="K32" s="127"/>
      <c r="L32" s="127"/>
      <c r="M32" s="127">
        <f t="shared" si="3"/>
        <v>0</v>
      </c>
      <c r="N32" s="128"/>
      <c r="O32" s="128"/>
      <c r="P32" s="127">
        <f t="shared" si="4"/>
        <v>0</v>
      </c>
      <c r="Q32" s="148"/>
      <c r="R32" s="148"/>
      <c r="S32" s="148"/>
      <c r="T32" s="127">
        <f t="shared" si="5"/>
        <v>0</v>
      </c>
      <c r="U32" s="127">
        <f t="shared" si="6"/>
        <v>0</v>
      </c>
      <c r="V32" s="134">
        <f t="shared" si="7"/>
        <v>0</v>
      </c>
    </row>
    <row r="33" spans="1:22" s="11" customFormat="1" ht="15" customHeight="1">
      <c r="A33" s="137" t="s">
        <v>462</v>
      </c>
      <c r="B33" s="128">
        <v>183384</v>
      </c>
      <c r="C33" s="128"/>
      <c r="D33" s="127">
        <f aca="true" t="shared" si="8" ref="D33:D40">B33+C33</f>
        <v>183384</v>
      </c>
      <c r="E33" s="128">
        <v>45422</v>
      </c>
      <c r="F33" s="128"/>
      <c r="G33" s="127">
        <f>E33+F33</f>
        <v>45422</v>
      </c>
      <c r="H33" s="128">
        <v>366865</v>
      </c>
      <c r="I33" s="128">
        <v>2567</v>
      </c>
      <c r="J33" s="127">
        <f aca="true" t="shared" si="9" ref="J33:J40">H33+I33</f>
        <v>369432</v>
      </c>
      <c r="K33" s="127"/>
      <c r="L33" s="127"/>
      <c r="M33" s="127">
        <f t="shared" si="3"/>
        <v>0</v>
      </c>
      <c r="N33" s="128"/>
      <c r="O33" s="128"/>
      <c r="P33" s="127"/>
      <c r="Q33" s="182"/>
      <c r="R33" s="182"/>
      <c r="S33" s="182"/>
      <c r="T33" s="127">
        <f t="shared" si="5"/>
        <v>595671</v>
      </c>
      <c r="U33" s="127">
        <f>C33+F33+I33+L33+O33+R33</f>
        <v>2567</v>
      </c>
      <c r="V33" s="134">
        <f t="shared" si="7"/>
        <v>598238</v>
      </c>
    </row>
    <row r="34" spans="1:22" s="11" customFormat="1" ht="15" customHeight="1">
      <c r="A34" s="137" t="s">
        <v>570</v>
      </c>
      <c r="B34" s="128"/>
      <c r="C34" s="128"/>
      <c r="D34" s="127"/>
      <c r="E34" s="128"/>
      <c r="F34" s="128"/>
      <c r="G34" s="127"/>
      <c r="H34" s="128">
        <v>251600</v>
      </c>
      <c r="I34" s="128"/>
      <c r="J34" s="127">
        <f t="shared" si="9"/>
        <v>251600</v>
      </c>
      <c r="K34" s="127"/>
      <c r="L34" s="127"/>
      <c r="M34" s="127"/>
      <c r="N34" s="128"/>
      <c r="O34" s="128"/>
      <c r="P34" s="127"/>
      <c r="Q34" s="182"/>
      <c r="R34" s="182"/>
      <c r="S34" s="182"/>
      <c r="T34" s="127">
        <f t="shared" si="5"/>
        <v>251600</v>
      </c>
      <c r="U34" s="127">
        <f t="shared" si="6"/>
        <v>0</v>
      </c>
      <c r="V34" s="134">
        <f t="shared" si="7"/>
        <v>251600</v>
      </c>
    </row>
    <row r="35" spans="1:22" s="11" customFormat="1" ht="15" customHeight="1">
      <c r="A35" s="137" t="s">
        <v>463</v>
      </c>
      <c r="B35" s="128"/>
      <c r="C35" s="128"/>
      <c r="D35" s="127">
        <f t="shared" si="8"/>
        <v>0</v>
      </c>
      <c r="E35" s="128"/>
      <c r="F35" s="128"/>
      <c r="G35" s="127">
        <f aca="true" t="shared" si="10" ref="G35:G40">E35+F35</f>
        <v>0</v>
      </c>
      <c r="H35" s="128"/>
      <c r="I35" s="128"/>
      <c r="J35" s="127">
        <f t="shared" si="9"/>
        <v>0</v>
      </c>
      <c r="K35" s="127">
        <v>44321</v>
      </c>
      <c r="L35" s="127"/>
      <c r="M35" s="127">
        <f t="shared" si="3"/>
        <v>44321</v>
      </c>
      <c r="N35" s="128"/>
      <c r="O35" s="128"/>
      <c r="P35" s="127">
        <f aca="true" t="shared" si="11" ref="P35:P40">SUM(N35:O35)</f>
        <v>0</v>
      </c>
      <c r="Q35" s="148"/>
      <c r="R35" s="148"/>
      <c r="S35" s="148"/>
      <c r="T35" s="127">
        <f t="shared" si="5"/>
        <v>44321</v>
      </c>
      <c r="U35" s="127">
        <f t="shared" si="6"/>
        <v>0</v>
      </c>
      <c r="V35" s="134">
        <f t="shared" si="7"/>
        <v>44321</v>
      </c>
    </row>
    <row r="36" spans="1:22" s="11" customFormat="1" ht="15" customHeight="1">
      <c r="A36" s="137" t="s">
        <v>464</v>
      </c>
      <c r="B36" s="128"/>
      <c r="C36" s="128"/>
      <c r="D36" s="127">
        <f t="shared" si="8"/>
        <v>0</v>
      </c>
      <c r="E36" s="128"/>
      <c r="F36" s="128"/>
      <c r="G36" s="127">
        <f t="shared" si="10"/>
        <v>0</v>
      </c>
      <c r="H36" s="128"/>
      <c r="I36" s="128"/>
      <c r="J36" s="127">
        <f t="shared" si="9"/>
        <v>0</v>
      </c>
      <c r="K36" s="127"/>
      <c r="L36" s="127"/>
      <c r="M36" s="127">
        <f t="shared" si="3"/>
        <v>0</v>
      </c>
      <c r="N36" s="128"/>
      <c r="O36" s="128"/>
      <c r="P36" s="127">
        <f t="shared" si="11"/>
        <v>0</v>
      </c>
      <c r="Q36" s="148"/>
      <c r="R36" s="148"/>
      <c r="S36" s="148"/>
      <c r="T36" s="127">
        <f t="shared" si="5"/>
        <v>0</v>
      </c>
      <c r="U36" s="127">
        <f t="shared" si="6"/>
        <v>0</v>
      </c>
      <c r="V36" s="134">
        <f t="shared" si="7"/>
        <v>0</v>
      </c>
    </row>
    <row r="37" spans="1:22" s="11" customFormat="1" ht="15" customHeight="1">
      <c r="A37" s="137" t="s">
        <v>465</v>
      </c>
      <c r="B37" s="128"/>
      <c r="C37" s="128"/>
      <c r="D37" s="127">
        <f t="shared" si="8"/>
        <v>0</v>
      </c>
      <c r="E37" s="128"/>
      <c r="F37" s="128"/>
      <c r="G37" s="127">
        <f t="shared" si="10"/>
        <v>0</v>
      </c>
      <c r="H37" s="128"/>
      <c r="I37" s="128"/>
      <c r="J37" s="127">
        <f t="shared" si="9"/>
        <v>0</v>
      </c>
      <c r="K37" s="127">
        <v>1070</v>
      </c>
      <c r="L37" s="127"/>
      <c r="M37" s="127">
        <f t="shared" si="3"/>
        <v>1070</v>
      </c>
      <c r="N37" s="128">
        <v>90210</v>
      </c>
      <c r="O37" s="128">
        <v>-770</v>
      </c>
      <c r="P37" s="127">
        <f t="shared" si="11"/>
        <v>89440</v>
      </c>
      <c r="Q37" s="148"/>
      <c r="R37" s="148"/>
      <c r="S37" s="148"/>
      <c r="T37" s="127">
        <f t="shared" si="5"/>
        <v>91280</v>
      </c>
      <c r="U37" s="127">
        <f t="shared" si="6"/>
        <v>-770</v>
      </c>
      <c r="V37" s="134">
        <f t="shared" si="7"/>
        <v>90510</v>
      </c>
    </row>
    <row r="38" spans="1:22" s="11" customFormat="1" ht="18" customHeight="1">
      <c r="A38" s="142" t="s">
        <v>522</v>
      </c>
      <c r="B38" s="128"/>
      <c r="C38" s="128">
        <v>0</v>
      </c>
      <c r="D38" s="127">
        <f t="shared" si="8"/>
        <v>0</v>
      </c>
      <c r="E38" s="128"/>
      <c r="F38" s="128">
        <v>0</v>
      </c>
      <c r="G38" s="127">
        <f>E38+F38</f>
        <v>0</v>
      </c>
      <c r="H38" s="128"/>
      <c r="I38" s="128">
        <v>0</v>
      </c>
      <c r="J38" s="127">
        <f t="shared" si="9"/>
        <v>0</v>
      </c>
      <c r="K38" s="127"/>
      <c r="L38" s="127"/>
      <c r="M38" s="127">
        <f t="shared" si="3"/>
        <v>0</v>
      </c>
      <c r="N38" s="128"/>
      <c r="O38" s="128"/>
      <c r="P38" s="127">
        <f t="shared" si="11"/>
        <v>0</v>
      </c>
      <c r="Q38" s="182"/>
      <c r="R38" s="182"/>
      <c r="S38" s="182"/>
      <c r="T38" s="127">
        <f t="shared" si="5"/>
        <v>0</v>
      </c>
      <c r="U38" s="127">
        <f>C38+F38+I38+L38+O38+R38</f>
        <v>0</v>
      </c>
      <c r="V38" s="134">
        <f t="shared" si="7"/>
        <v>0</v>
      </c>
    </row>
    <row r="39" spans="1:22" s="11" customFormat="1" ht="15" customHeight="1">
      <c r="A39" s="137" t="s">
        <v>466</v>
      </c>
      <c r="B39" s="128">
        <v>15931</v>
      </c>
      <c r="C39" s="128"/>
      <c r="D39" s="127">
        <f t="shared" si="8"/>
        <v>15931</v>
      </c>
      <c r="E39" s="128">
        <v>3826</v>
      </c>
      <c r="F39" s="128"/>
      <c r="G39" s="127">
        <f t="shared" si="10"/>
        <v>3826</v>
      </c>
      <c r="H39" s="128">
        <v>1060</v>
      </c>
      <c r="I39" s="128"/>
      <c r="J39" s="127">
        <f t="shared" si="9"/>
        <v>1060</v>
      </c>
      <c r="K39" s="127"/>
      <c r="L39" s="127"/>
      <c r="M39" s="127">
        <f t="shared" si="3"/>
        <v>0</v>
      </c>
      <c r="N39" s="128"/>
      <c r="O39" s="128"/>
      <c r="P39" s="127">
        <f t="shared" si="11"/>
        <v>0</v>
      </c>
      <c r="Q39" s="148"/>
      <c r="R39" s="148"/>
      <c r="S39" s="148"/>
      <c r="T39" s="127">
        <f t="shared" si="5"/>
        <v>20817</v>
      </c>
      <c r="U39" s="127">
        <f t="shared" si="6"/>
        <v>0</v>
      </c>
      <c r="V39" s="134">
        <f t="shared" si="7"/>
        <v>20817</v>
      </c>
    </row>
    <row r="40" spans="1:22" s="11" customFormat="1" ht="14.25" customHeight="1">
      <c r="A40" s="137" t="s">
        <v>467</v>
      </c>
      <c r="B40" s="128"/>
      <c r="C40" s="128"/>
      <c r="D40" s="127">
        <f t="shared" si="8"/>
        <v>0</v>
      </c>
      <c r="E40" s="138"/>
      <c r="F40" s="128"/>
      <c r="G40" s="127">
        <f t="shared" si="10"/>
        <v>0</v>
      </c>
      <c r="H40" s="128">
        <v>1250</v>
      </c>
      <c r="I40" s="138"/>
      <c r="J40" s="127">
        <f t="shared" si="9"/>
        <v>1250</v>
      </c>
      <c r="K40" s="127"/>
      <c r="L40" s="127"/>
      <c r="M40" s="127">
        <f t="shared" si="3"/>
        <v>0</v>
      </c>
      <c r="N40" s="138"/>
      <c r="O40" s="138"/>
      <c r="P40" s="127">
        <f t="shared" si="11"/>
        <v>0</v>
      </c>
      <c r="Q40" s="148"/>
      <c r="R40" s="148"/>
      <c r="S40" s="148"/>
      <c r="T40" s="127">
        <f t="shared" si="5"/>
        <v>1250</v>
      </c>
      <c r="U40" s="127">
        <f t="shared" si="6"/>
        <v>0</v>
      </c>
      <c r="V40" s="134">
        <f t="shared" si="7"/>
        <v>1250</v>
      </c>
    </row>
    <row r="41" spans="1:22" s="11" customFormat="1" ht="14.25" customHeight="1">
      <c r="A41" s="137"/>
      <c r="B41" s="128"/>
      <c r="C41" s="128"/>
      <c r="D41" s="127"/>
      <c r="E41" s="138"/>
      <c r="F41" s="128"/>
      <c r="G41" s="127"/>
      <c r="H41" s="128"/>
      <c r="I41" s="138"/>
      <c r="J41" s="127"/>
      <c r="K41" s="127"/>
      <c r="L41" s="127"/>
      <c r="M41" s="138"/>
      <c r="N41" s="138"/>
      <c r="O41" s="138"/>
      <c r="P41" s="127"/>
      <c r="Q41" s="138"/>
      <c r="R41" s="138"/>
      <c r="S41" s="138"/>
      <c r="T41" s="127"/>
      <c r="U41" s="127"/>
      <c r="V41" s="134"/>
    </row>
    <row r="42" spans="1:22" s="11" customFormat="1" ht="14.25" customHeight="1">
      <c r="A42" s="137"/>
      <c r="B42" s="128"/>
      <c r="C42" s="128"/>
      <c r="D42" s="127"/>
      <c r="E42" s="138"/>
      <c r="F42" s="128"/>
      <c r="G42" s="127"/>
      <c r="H42" s="128"/>
      <c r="I42" s="138"/>
      <c r="J42" s="127"/>
      <c r="K42" s="127"/>
      <c r="L42" s="127"/>
      <c r="M42" s="138"/>
      <c r="N42" s="138"/>
      <c r="O42" s="138"/>
      <c r="P42" s="127"/>
      <c r="Q42" s="138"/>
      <c r="R42" s="138"/>
      <c r="S42" s="138"/>
      <c r="T42" s="127"/>
      <c r="U42" s="127"/>
      <c r="V42" s="134"/>
    </row>
    <row r="43" spans="1:22" s="11" customFormat="1" ht="14.25" customHeight="1">
      <c r="A43" s="137"/>
      <c r="B43" s="128"/>
      <c r="C43" s="128"/>
      <c r="D43" s="127"/>
      <c r="E43" s="138"/>
      <c r="F43" s="128"/>
      <c r="G43" s="127"/>
      <c r="H43" s="128"/>
      <c r="I43" s="138"/>
      <c r="J43" s="127"/>
      <c r="K43" s="127"/>
      <c r="L43" s="127"/>
      <c r="M43" s="138"/>
      <c r="N43" s="138"/>
      <c r="O43" s="138"/>
      <c r="P43" s="127"/>
      <c r="Q43" s="138"/>
      <c r="R43" s="138"/>
      <c r="S43" s="138"/>
      <c r="T43" s="127"/>
      <c r="U43" s="127"/>
      <c r="V43" s="134"/>
    </row>
    <row r="44" spans="1:22" s="11" customFormat="1" ht="14.25" customHeight="1">
      <c r="A44" s="137"/>
      <c r="B44" s="128"/>
      <c r="C44" s="128"/>
      <c r="D44" s="127"/>
      <c r="E44" s="138"/>
      <c r="F44" s="128"/>
      <c r="G44" s="127"/>
      <c r="H44" s="128"/>
      <c r="I44" s="138"/>
      <c r="J44" s="127"/>
      <c r="K44" s="127"/>
      <c r="L44" s="127"/>
      <c r="M44" s="138"/>
      <c r="N44" s="138"/>
      <c r="O44" s="138"/>
      <c r="P44" s="127"/>
      <c r="Q44" s="138"/>
      <c r="R44" s="138"/>
      <c r="S44" s="138"/>
      <c r="T44" s="127"/>
      <c r="U44" s="127"/>
      <c r="V44" s="134"/>
    </row>
    <row r="45" spans="1:22" s="11" customFormat="1" ht="14.25" customHeight="1">
      <c r="A45" s="137"/>
      <c r="B45" s="128"/>
      <c r="C45" s="128"/>
      <c r="D45" s="127"/>
      <c r="E45" s="138"/>
      <c r="F45" s="128"/>
      <c r="G45" s="127"/>
      <c r="H45" s="128"/>
      <c r="I45" s="138"/>
      <c r="J45" s="127"/>
      <c r="K45" s="127"/>
      <c r="L45" s="127"/>
      <c r="M45" s="138"/>
      <c r="N45" s="138"/>
      <c r="O45" s="138"/>
      <c r="P45" s="127"/>
      <c r="Q45" s="138"/>
      <c r="R45" s="138"/>
      <c r="S45" s="138"/>
      <c r="T45" s="127"/>
      <c r="U45" s="127"/>
      <c r="V45" s="134"/>
    </row>
    <row r="46" spans="1:22" s="11" customFormat="1" ht="14.25" customHeight="1">
      <c r="A46" s="137"/>
      <c r="B46" s="128"/>
      <c r="C46" s="128"/>
      <c r="D46" s="127"/>
      <c r="E46" s="138"/>
      <c r="F46" s="128"/>
      <c r="G46" s="127"/>
      <c r="H46" s="128"/>
      <c r="I46" s="138"/>
      <c r="J46" s="127"/>
      <c r="K46" s="127"/>
      <c r="L46" s="127"/>
      <c r="M46" s="138"/>
      <c r="N46" s="138"/>
      <c r="O46" s="138"/>
      <c r="P46" s="127"/>
      <c r="Q46" s="138"/>
      <c r="R46" s="138"/>
      <c r="S46" s="138"/>
      <c r="T46" s="127"/>
      <c r="U46" s="127"/>
      <c r="V46" s="134"/>
    </row>
    <row r="47" spans="1:22" s="11" customFormat="1" ht="14.25" customHeight="1">
      <c r="A47" s="137"/>
      <c r="B47" s="128"/>
      <c r="C47" s="128"/>
      <c r="D47" s="127"/>
      <c r="E47" s="138"/>
      <c r="F47" s="128"/>
      <c r="G47" s="127"/>
      <c r="H47" s="128"/>
      <c r="I47" s="138"/>
      <c r="J47" s="127"/>
      <c r="K47" s="127"/>
      <c r="L47" s="127"/>
      <c r="M47" s="138"/>
      <c r="N47" s="138"/>
      <c r="O47" s="138"/>
      <c r="P47" s="127"/>
      <c r="Q47" s="138"/>
      <c r="R47" s="138"/>
      <c r="S47" s="138"/>
      <c r="T47" s="127"/>
      <c r="U47" s="127"/>
      <c r="V47" s="134"/>
    </row>
    <row r="48" spans="1:22" s="11" customFormat="1" ht="34.5" customHeight="1">
      <c r="A48" s="299" t="s">
        <v>190</v>
      </c>
      <c r="B48" s="296" t="s">
        <v>433</v>
      </c>
      <c r="C48" s="297"/>
      <c r="D48" s="298"/>
      <c r="E48" s="296" t="s">
        <v>434</v>
      </c>
      <c r="F48" s="297"/>
      <c r="G48" s="298"/>
      <c r="H48" s="296" t="s">
        <v>435</v>
      </c>
      <c r="I48" s="297"/>
      <c r="J48" s="298"/>
      <c r="K48" s="296" t="s">
        <v>436</v>
      </c>
      <c r="L48" s="297"/>
      <c r="M48" s="298"/>
      <c r="N48" s="296" t="s">
        <v>437</v>
      </c>
      <c r="O48" s="297"/>
      <c r="P48" s="298"/>
      <c r="Q48" s="326" t="s">
        <v>438</v>
      </c>
      <c r="R48" s="327"/>
      <c r="S48" s="328"/>
      <c r="T48" s="296" t="s">
        <v>255</v>
      </c>
      <c r="U48" s="297"/>
      <c r="V48" s="298"/>
    </row>
    <row r="49" spans="1:22" s="11" customFormat="1" ht="63" customHeight="1">
      <c r="A49" s="300"/>
      <c r="B49" s="180" t="s">
        <v>561</v>
      </c>
      <c r="C49" s="94" t="s">
        <v>275</v>
      </c>
      <c r="D49" s="17" t="s">
        <v>517</v>
      </c>
      <c r="E49" s="180" t="s">
        <v>561</v>
      </c>
      <c r="F49" s="94" t="s">
        <v>275</v>
      </c>
      <c r="G49" s="17" t="s">
        <v>517</v>
      </c>
      <c r="H49" s="180" t="s">
        <v>561</v>
      </c>
      <c r="I49" s="94" t="s">
        <v>275</v>
      </c>
      <c r="J49" s="17" t="s">
        <v>517</v>
      </c>
      <c r="K49" s="180" t="s">
        <v>561</v>
      </c>
      <c r="L49" s="94" t="s">
        <v>275</v>
      </c>
      <c r="M49" s="17" t="s">
        <v>517</v>
      </c>
      <c r="N49" s="180" t="s">
        <v>561</v>
      </c>
      <c r="O49" s="94" t="s">
        <v>275</v>
      </c>
      <c r="P49" s="17" t="s">
        <v>517</v>
      </c>
      <c r="Q49" s="180" t="s">
        <v>561</v>
      </c>
      <c r="R49" s="94" t="s">
        <v>275</v>
      </c>
      <c r="S49" s="17" t="s">
        <v>517</v>
      </c>
      <c r="T49" s="180" t="s">
        <v>561</v>
      </c>
      <c r="U49" s="94" t="s">
        <v>275</v>
      </c>
      <c r="V49" s="17" t="s">
        <v>517</v>
      </c>
    </row>
    <row r="50" spans="1:22" s="11" customFormat="1" ht="15" customHeight="1">
      <c r="A50" s="137" t="s">
        <v>468</v>
      </c>
      <c r="B50" s="128"/>
      <c r="C50" s="128"/>
      <c r="D50" s="128">
        <f aca="true" t="shared" si="12" ref="D50:D85">B50+C50</f>
        <v>0</v>
      </c>
      <c r="E50" s="138"/>
      <c r="F50" s="128"/>
      <c r="G50" s="128">
        <f aca="true" t="shared" si="13" ref="G50:G85">E50+F50</f>
        <v>0</v>
      </c>
      <c r="H50" s="128">
        <v>625</v>
      </c>
      <c r="I50" s="138"/>
      <c r="J50" s="128">
        <f aca="true" t="shared" si="14" ref="J50:J85">H50+I50</f>
        <v>625</v>
      </c>
      <c r="K50" s="128"/>
      <c r="L50" s="128"/>
      <c r="M50" s="128">
        <f aca="true" t="shared" si="15" ref="M50:M85">K50+L50</f>
        <v>0</v>
      </c>
      <c r="N50" s="138"/>
      <c r="O50" s="138"/>
      <c r="P50" s="127">
        <f aca="true" t="shared" si="16" ref="P50:P85">SUM(N50:O50)</f>
        <v>0</v>
      </c>
      <c r="Q50" s="138"/>
      <c r="R50" s="138"/>
      <c r="S50" s="138"/>
      <c r="T50" s="127">
        <f>B50+E50+H50+K50+N50+Q50</f>
        <v>625</v>
      </c>
      <c r="U50" s="127">
        <f>C50+F50+I50+L50+O50+R50</f>
        <v>0</v>
      </c>
      <c r="V50" s="134">
        <f>SUM(T50:U50)</f>
        <v>625</v>
      </c>
    </row>
    <row r="51" spans="1:22" s="11" customFormat="1" ht="15" customHeight="1">
      <c r="A51" s="137" t="s">
        <v>469</v>
      </c>
      <c r="B51" s="128"/>
      <c r="C51" s="128"/>
      <c r="D51" s="128">
        <f t="shared" si="12"/>
        <v>0</v>
      </c>
      <c r="E51" s="138"/>
      <c r="F51" s="128"/>
      <c r="G51" s="128">
        <f t="shared" si="13"/>
        <v>0</v>
      </c>
      <c r="H51" s="128">
        <v>625</v>
      </c>
      <c r="I51" s="138"/>
      <c r="J51" s="128">
        <f t="shared" si="14"/>
        <v>625</v>
      </c>
      <c r="K51" s="128"/>
      <c r="L51" s="128"/>
      <c r="M51" s="128">
        <f t="shared" si="15"/>
        <v>0</v>
      </c>
      <c r="N51" s="138"/>
      <c r="O51" s="138"/>
      <c r="P51" s="127">
        <f t="shared" si="16"/>
        <v>0</v>
      </c>
      <c r="Q51" s="138"/>
      <c r="R51" s="138"/>
      <c r="S51" s="138"/>
      <c r="T51" s="127">
        <f aca="true" t="shared" si="17" ref="T51:T85">B51+E51+H51+K51+N51+Q51</f>
        <v>625</v>
      </c>
      <c r="U51" s="127">
        <f aca="true" t="shared" si="18" ref="U51:U85">C51+F51+I51+L51+O51+R51</f>
        <v>0</v>
      </c>
      <c r="V51" s="134">
        <f aca="true" t="shared" si="19" ref="V51:V85">SUM(T51:U51)</f>
        <v>625</v>
      </c>
    </row>
    <row r="52" spans="1:22" s="11" customFormat="1" ht="15" customHeight="1">
      <c r="A52" s="137" t="s">
        <v>470</v>
      </c>
      <c r="B52" s="128"/>
      <c r="C52" s="128"/>
      <c r="D52" s="128">
        <f t="shared" si="12"/>
        <v>0</v>
      </c>
      <c r="E52" s="128"/>
      <c r="F52" s="128"/>
      <c r="G52" s="128">
        <f t="shared" si="13"/>
        <v>0</v>
      </c>
      <c r="H52" s="128"/>
      <c r="I52" s="128"/>
      <c r="J52" s="128">
        <f t="shared" si="14"/>
        <v>0</v>
      </c>
      <c r="K52" s="128"/>
      <c r="L52" s="128"/>
      <c r="M52" s="128">
        <f t="shared" si="15"/>
        <v>0</v>
      </c>
      <c r="N52" s="138"/>
      <c r="O52" s="138"/>
      <c r="P52" s="127">
        <f t="shared" si="16"/>
        <v>0</v>
      </c>
      <c r="Q52" s="138"/>
      <c r="R52" s="138"/>
      <c r="S52" s="138"/>
      <c r="T52" s="127">
        <f t="shared" si="17"/>
        <v>0</v>
      </c>
      <c r="U52" s="127">
        <f t="shared" si="18"/>
        <v>0</v>
      </c>
      <c r="V52" s="134">
        <f t="shared" si="19"/>
        <v>0</v>
      </c>
    </row>
    <row r="53" spans="1:22" s="125" customFormat="1" ht="15" customHeight="1">
      <c r="A53" s="137" t="s">
        <v>471</v>
      </c>
      <c r="B53" s="128"/>
      <c r="C53" s="128"/>
      <c r="D53" s="128">
        <f t="shared" si="12"/>
        <v>0</v>
      </c>
      <c r="E53" s="143"/>
      <c r="F53" s="128"/>
      <c r="G53" s="128">
        <f t="shared" si="13"/>
        <v>0</v>
      </c>
      <c r="H53" s="143"/>
      <c r="I53" s="143"/>
      <c r="J53" s="128">
        <f t="shared" si="14"/>
        <v>0</v>
      </c>
      <c r="K53" s="143"/>
      <c r="L53" s="143"/>
      <c r="M53" s="128">
        <f t="shared" si="15"/>
        <v>0</v>
      </c>
      <c r="N53" s="143"/>
      <c r="O53" s="143"/>
      <c r="P53" s="127">
        <f t="shared" si="16"/>
        <v>0</v>
      </c>
      <c r="Q53" s="143"/>
      <c r="R53" s="143"/>
      <c r="S53" s="143"/>
      <c r="T53" s="127">
        <f t="shared" si="17"/>
        <v>0</v>
      </c>
      <c r="U53" s="127">
        <f t="shared" si="18"/>
        <v>0</v>
      </c>
      <c r="V53" s="134">
        <f t="shared" si="19"/>
        <v>0</v>
      </c>
    </row>
    <row r="54" spans="1:22" s="11" customFormat="1" ht="15" customHeight="1">
      <c r="A54" s="137" t="s">
        <v>472</v>
      </c>
      <c r="B54" s="128"/>
      <c r="C54" s="128"/>
      <c r="D54" s="128">
        <f t="shared" si="12"/>
        <v>0</v>
      </c>
      <c r="E54" s="128"/>
      <c r="F54" s="128"/>
      <c r="G54" s="128">
        <f t="shared" si="13"/>
        <v>0</v>
      </c>
      <c r="H54" s="128"/>
      <c r="I54" s="128"/>
      <c r="J54" s="128">
        <f t="shared" si="14"/>
        <v>0</v>
      </c>
      <c r="K54" s="128"/>
      <c r="L54" s="128"/>
      <c r="M54" s="128">
        <f t="shared" si="15"/>
        <v>0</v>
      </c>
      <c r="N54" s="138"/>
      <c r="O54" s="138"/>
      <c r="P54" s="127">
        <f t="shared" si="16"/>
        <v>0</v>
      </c>
      <c r="Q54" s="138"/>
      <c r="R54" s="138"/>
      <c r="S54" s="138"/>
      <c r="T54" s="127">
        <f t="shared" si="17"/>
        <v>0</v>
      </c>
      <c r="U54" s="127">
        <f t="shared" si="18"/>
        <v>0</v>
      </c>
      <c r="V54" s="134">
        <f t="shared" si="19"/>
        <v>0</v>
      </c>
    </row>
    <row r="55" spans="1:22" s="125" customFormat="1" ht="15" customHeight="1">
      <c r="A55" s="137" t="s">
        <v>473</v>
      </c>
      <c r="B55" s="128"/>
      <c r="C55" s="128"/>
      <c r="D55" s="128">
        <f t="shared" si="12"/>
        <v>0</v>
      </c>
      <c r="E55" s="143"/>
      <c r="F55" s="128"/>
      <c r="G55" s="128">
        <f t="shared" si="13"/>
        <v>0</v>
      </c>
      <c r="H55" s="143"/>
      <c r="I55" s="143"/>
      <c r="J55" s="128">
        <f t="shared" si="14"/>
        <v>0</v>
      </c>
      <c r="K55" s="143"/>
      <c r="L55" s="143"/>
      <c r="M55" s="128">
        <f t="shared" si="15"/>
        <v>0</v>
      </c>
      <c r="N55" s="143"/>
      <c r="O55" s="143"/>
      <c r="P55" s="127">
        <f t="shared" si="16"/>
        <v>0</v>
      </c>
      <c r="Q55" s="143"/>
      <c r="R55" s="143"/>
      <c r="S55" s="143"/>
      <c r="T55" s="127">
        <f t="shared" si="17"/>
        <v>0</v>
      </c>
      <c r="U55" s="127">
        <f t="shared" si="18"/>
        <v>0</v>
      </c>
      <c r="V55" s="134">
        <f t="shared" si="19"/>
        <v>0</v>
      </c>
    </row>
    <row r="56" spans="1:22" s="98" customFormat="1" ht="15" customHeight="1">
      <c r="A56" s="137" t="s">
        <v>474</v>
      </c>
      <c r="B56" s="128"/>
      <c r="C56" s="128"/>
      <c r="D56" s="128">
        <f t="shared" si="12"/>
        <v>0</v>
      </c>
      <c r="E56" s="128"/>
      <c r="F56" s="128"/>
      <c r="G56" s="128">
        <f t="shared" si="13"/>
        <v>0</v>
      </c>
      <c r="H56" s="128">
        <v>19375</v>
      </c>
      <c r="I56" s="128"/>
      <c r="J56" s="128">
        <f t="shared" si="14"/>
        <v>19375</v>
      </c>
      <c r="K56" s="128"/>
      <c r="L56" s="128"/>
      <c r="M56" s="128">
        <f t="shared" si="15"/>
        <v>0</v>
      </c>
      <c r="N56" s="128"/>
      <c r="O56" s="128"/>
      <c r="P56" s="127">
        <f t="shared" si="16"/>
        <v>0</v>
      </c>
      <c r="Q56" s="138"/>
      <c r="R56" s="138"/>
      <c r="S56" s="138"/>
      <c r="T56" s="127">
        <f t="shared" si="17"/>
        <v>19375</v>
      </c>
      <c r="U56" s="127">
        <f t="shared" si="18"/>
        <v>0</v>
      </c>
      <c r="V56" s="134">
        <f t="shared" si="19"/>
        <v>19375</v>
      </c>
    </row>
    <row r="57" spans="1:22" s="11" customFormat="1" ht="15" customHeight="1">
      <c r="A57" s="137" t="s">
        <v>475</v>
      </c>
      <c r="B57" s="128">
        <v>924</v>
      </c>
      <c r="C57" s="128"/>
      <c r="D57" s="128">
        <f t="shared" si="12"/>
        <v>924</v>
      </c>
      <c r="E57" s="128">
        <v>250</v>
      </c>
      <c r="F57" s="128"/>
      <c r="G57" s="128">
        <f t="shared" si="13"/>
        <v>250</v>
      </c>
      <c r="H57" s="128">
        <v>25760</v>
      </c>
      <c r="I57" s="128">
        <v>8000</v>
      </c>
      <c r="J57" s="128">
        <f t="shared" si="14"/>
        <v>33760</v>
      </c>
      <c r="K57" s="128"/>
      <c r="L57" s="128"/>
      <c r="M57" s="128">
        <f t="shared" si="15"/>
        <v>0</v>
      </c>
      <c r="N57" s="128"/>
      <c r="O57" s="128"/>
      <c r="P57" s="127">
        <f t="shared" si="16"/>
        <v>0</v>
      </c>
      <c r="Q57" s="128"/>
      <c r="R57" s="128"/>
      <c r="S57" s="128"/>
      <c r="T57" s="127">
        <f t="shared" si="17"/>
        <v>26934</v>
      </c>
      <c r="U57" s="127">
        <f t="shared" si="18"/>
        <v>8000</v>
      </c>
      <c r="V57" s="134">
        <f t="shared" si="19"/>
        <v>34934</v>
      </c>
    </row>
    <row r="58" spans="1:22" s="11" customFormat="1" ht="15" customHeight="1">
      <c r="A58" s="137" t="s">
        <v>476</v>
      </c>
      <c r="B58" s="128">
        <v>15866</v>
      </c>
      <c r="C58" s="128"/>
      <c r="D58" s="128">
        <f t="shared" si="12"/>
        <v>15866</v>
      </c>
      <c r="E58" s="128">
        <v>3935</v>
      </c>
      <c r="F58" s="128"/>
      <c r="G58" s="128">
        <f t="shared" si="13"/>
        <v>3935</v>
      </c>
      <c r="H58" s="128">
        <v>2015</v>
      </c>
      <c r="I58" s="128"/>
      <c r="J58" s="128">
        <f t="shared" si="14"/>
        <v>2015</v>
      </c>
      <c r="K58" s="128"/>
      <c r="L58" s="128"/>
      <c r="M58" s="128">
        <f t="shared" si="15"/>
        <v>0</v>
      </c>
      <c r="N58" s="128"/>
      <c r="O58" s="128"/>
      <c r="P58" s="127">
        <f t="shared" si="16"/>
        <v>0</v>
      </c>
      <c r="Q58" s="138"/>
      <c r="R58" s="138"/>
      <c r="S58" s="138"/>
      <c r="T58" s="127">
        <f t="shared" si="17"/>
        <v>21816</v>
      </c>
      <c r="U58" s="127">
        <f t="shared" si="18"/>
        <v>0</v>
      </c>
      <c r="V58" s="134">
        <f t="shared" si="19"/>
        <v>21816</v>
      </c>
    </row>
    <row r="59" spans="1:22" s="11" customFormat="1" ht="15" customHeight="1">
      <c r="A59" s="137" t="s">
        <v>477</v>
      </c>
      <c r="B59" s="128">
        <v>200</v>
      </c>
      <c r="C59" s="128"/>
      <c r="D59" s="128">
        <f t="shared" si="12"/>
        <v>200</v>
      </c>
      <c r="E59" s="128">
        <v>54</v>
      </c>
      <c r="F59" s="128"/>
      <c r="G59" s="128">
        <f t="shared" si="13"/>
        <v>54</v>
      </c>
      <c r="H59" s="128"/>
      <c r="I59" s="128"/>
      <c r="J59" s="128">
        <f t="shared" si="14"/>
        <v>0</v>
      </c>
      <c r="K59" s="128"/>
      <c r="L59" s="128"/>
      <c r="M59" s="128">
        <f t="shared" si="15"/>
        <v>0</v>
      </c>
      <c r="N59" s="128"/>
      <c r="O59" s="128"/>
      <c r="P59" s="127">
        <f t="shared" si="16"/>
        <v>0</v>
      </c>
      <c r="Q59" s="128"/>
      <c r="R59" s="128"/>
      <c r="S59" s="128"/>
      <c r="T59" s="127">
        <f t="shared" si="17"/>
        <v>254</v>
      </c>
      <c r="U59" s="127">
        <f t="shared" si="18"/>
        <v>0</v>
      </c>
      <c r="V59" s="134">
        <f t="shared" si="19"/>
        <v>254</v>
      </c>
    </row>
    <row r="60" spans="1:22" ht="15.75">
      <c r="A60" s="139" t="s">
        <v>519</v>
      </c>
      <c r="B60" s="140"/>
      <c r="C60" s="140"/>
      <c r="D60" s="128"/>
      <c r="E60" s="140"/>
      <c r="F60" s="140"/>
      <c r="G60" s="128"/>
      <c r="H60" s="140">
        <v>250</v>
      </c>
      <c r="I60" s="140"/>
      <c r="J60" s="128">
        <f>H60+I60</f>
        <v>250</v>
      </c>
      <c r="K60" s="140"/>
      <c r="L60" s="140"/>
      <c r="M60" s="128"/>
      <c r="N60" s="140"/>
      <c r="O60" s="140"/>
      <c r="P60" s="127"/>
      <c r="Q60" s="140"/>
      <c r="R60" s="140"/>
      <c r="S60" s="140"/>
      <c r="T60" s="127">
        <f>B60+E60+H60+K60+N60+Q60</f>
        <v>250</v>
      </c>
      <c r="U60" s="127">
        <f>C60+F60+I60+L60+O60+R60</f>
        <v>0</v>
      </c>
      <c r="V60" s="134">
        <f>SUM(T60:U60)</f>
        <v>250</v>
      </c>
    </row>
    <row r="61" spans="1:22" s="11" customFormat="1" ht="15" customHeight="1">
      <c r="A61" s="137" t="s">
        <v>478</v>
      </c>
      <c r="B61" s="128">
        <v>150</v>
      </c>
      <c r="C61" s="128"/>
      <c r="D61" s="128">
        <f t="shared" si="12"/>
        <v>150</v>
      </c>
      <c r="E61" s="128">
        <v>37</v>
      </c>
      <c r="F61" s="128"/>
      <c r="G61" s="128">
        <f t="shared" si="13"/>
        <v>37</v>
      </c>
      <c r="H61" s="128">
        <v>2600</v>
      </c>
      <c r="I61" s="128"/>
      <c r="J61" s="128">
        <f t="shared" si="14"/>
        <v>2600</v>
      </c>
      <c r="K61" s="128"/>
      <c r="L61" s="128"/>
      <c r="M61" s="128">
        <f t="shared" si="15"/>
        <v>0</v>
      </c>
      <c r="N61" s="128"/>
      <c r="O61" s="128"/>
      <c r="P61" s="127">
        <f t="shared" si="16"/>
        <v>0</v>
      </c>
      <c r="Q61" s="128"/>
      <c r="R61" s="128"/>
      <c r="S61" s="128"/>
      <c r="T61" s="127">
        <f t="shared" si="17"/>
        <v>2787</v>
      </c>
      <c r="U61" s="127">
        <f t="shared" si="18"/>
        <v>0</v>
      </c>
      <c r="V61" s="134">
        <f t="shared" si="19"/>
        <v>2787</v>
      </c>
    </row>
    <row r="62" spans="1:22" s="11" customFormat="1" ht="15" customHeight="1">
      <c r="A62" s="137" t="s">
        <v>479</v>
      </c>
      <c r="B62" s="128">
        <v>153</v>
      </c>
      <c r="C62" s="128"/>
      <c r="D62" s="128">
        <f t="shared" si="12"/>
        <v>153</v>
      </c>
      <c r="E62" s="128">
        <v>37</v>
      </c>
      <c r="F62" s="128"/>
      <c r="G62" s="128">
        <f t="shared" si="13"/>
        <v>37</v>
      </c>
      <c r="H62" s="128">
        <v>2451</v>
      </c>
      <c r="I62" s="128"/>
      <c r="J62" s="128">
        <f t="shared" si="14"/>
        <v>2451</v>
      </c>
      <c r="K62" s="128"/>
      <c r="L62" s="128"/>
      <c r="M62" s="128">
        <f t="shared" si="15"/>
        <v>0</v>
      </c>
      <c r="N62" s="128"/>
      <c r="O62" s="128"/>
      <c r="P62" s="127">
        <f t="shared" si="16"/>
        <v>0</v>
      </c>
      <c r="Q62" s="128"/>
      <c r="R62" s="128"/>
      <c r="S62" s="128"/>
      <c r="T62" s="127">
        <f t="shared" si="17"/>
        <v>2641</v>
      </c>
      <c r="U62" s="127">
        <f t="shared" si="18"/>
        <v>0</v>
      </c>
      <c r="V62" s="134">
        <f t="shared" si="19"/>
        <v>2641</v>
      </c>
    </row>
    <row r="63" spans="1:22" s="11" customFormat="1" ht="15" customHeight="1">
      <c r="A63" s="137" t="s">
        <v>480</v>
      </c>
      <c r="B63" s="128">
        <v>450</v>
      </c>
      <c r="C63" s="128"/>
      <c r="D63" s="128">
        <f t="shared" si="12"/>
        <v>450</v>
      </c>
      <c r="E63" s="128">
        <v>110</v>
      </c>
      <c r="F63" s="128"/>
      <c r="G63" s="128">
        <f t="shared" si="13"/>
        <v>110</v>
      </c>
      <c r="H63" s="128">
        <v>10306</v>
      </c>
      <c r="I63" s="128"/>
      <c r="J63" s="128">
        <f t="shared" si="14"/>
        <v>10306</v>
      </c>
      <c r="K63" s="128"/>
      <c r="L63" s="128"/>
      <c r="M63" s="128">
        <f t="shared" si="15"/>
        <v>0</v>
      </c>
      <c r="N63" s="128"/>
      <c r="O63" s="128"/>
      <c r="P63" s="127">
        <f t="shared" si="16"/>
        <v>0</v>
      </c>
      <c r="Q63" s="128"/>
      <c r="R63" s="128"/>
      <c r="S63" s="128"/>
      <c r="T63" s="127">
        <f t="shared" si="17"/>
        <v>10866</v>
      </c>
      <c r="U63" s="127">
        <f t="shared" si="18"/>
        <v>0</v>
      </c>
      <c r="V63" s="134">
        <f t="shared" si="19"/>
        <v>10866</v>
      </c>
    </row>
    <row r="64" spans="1:22" s="11" customFormat="1" ht="24.75" customHeight="1">
      <c r="A64" s="142" t="s">
        <v>658</v>
      </c>
      <c r="B64" s="128"/>
      <c r="C64" s="128"/>
      <c r="D64" s="128">
        <f>B64+C64</f>
        <v>0</v>
      </c>
      <c r="E64" s="128"/>
      <c r="F64" s="128"/>
      <c r="G64" s="128">
        <f>E64+F64</f>
        <v>0</v>
      </c>
      <c r="H64" s="128"/>
      <c r="I64" s="128">
        <v>18</v>
      </c>
      <c r="J64" s="128">
        <f>H64+I64</f>
        <v>18</v>
      </c>
      <c r="K64" s="128"/>
      <c r="L64" s="128"/>
      <c r="M64" s="128">
        <f>K64+L64</f>
        <v>0</v>
      </c>
      <c r="N64" s="128"/>
      <c r="O64" s="128"/>
      <c r="P64" s="127">
        <f>SUM(N64:O64)</f>
        <v>0</v>
      </c>
      <c r="Q64" s="128"/>
      <c r="R64" s="128"/>
      <c r="S64" s="128"/>
      <c r="T64" s="127">
        <f aca="true" t="shared" si="20" ref="T64:U66">B64+E64+H64+K64+N64+Q64</f>
        <v>0</v>
      </c>
      <c r="U64" s="127">
        <f t="shared" si="20"/>
        <v>18</v>
      </c>
      <c r="V64" s="134">
        <f>SUM(T64:U64)</f>
        <v>18</v>
      </c>
    </row>
    <row r="65" spans="1:22" s="11" customFormat="1" ht="15" customHeight="1">
      <c r="A65" s="137" t="s">
        <v>523</v>
      </c>
      <c r="B65" s="128"/>
      <c r="C65" s="128"/>
      <c r="D65" s="128"/>
      <c r="E65" s="128"/>
      <c r="F65" s="128"/>
      <c r="G65" s="128"/>
      <c r="H65" s="128">
        <v>180</v>
      </c>
      <c r="I65" s="128"/>
      <c r="J65" s="128">
        <f>SUM(H65:I65)</f>
        <v>180</v>
      </c>
      <c r="K65" s="128"/>
      <c r="L65" s="128"/>
      <c r="M65" s="128"/>
      <c r="N65" s="128"/>
      <c r="O65" s="128"/>
      <c r="P65" s="127"/>
      <c r="Q65" s="128"/>
      <c r="R65" s="128"/>
      <c r="S65" s="128"/>
      <c r="T65" s="127">
        <f t="shared" si="20"/>
        <v>180</v>
      </c>
      <c r="U65" s="127">
        <f t="shared" si="20"/>
        <v>0</v>
      </c>
      <c r="V65" s="134">
        <f>SUM(T65:U65)</f>
        <v>180</v>
      </c>
    </row>
    <row r="66" spans="1:22" s="11" customFormat="1" ht="15" customHeight="1">
      <c r="A66" s="137" t="s">
        <v>524</v>
      </c>
      <c r="B66" s="128"/>
      <c r="C66" s="128"/>
      <c r="D66" s="128"/>
      <c r="E66" s="128"/>
      <c r="F66" s="128"/>
      <c r="G66" s="128"/>
      <c r="H66" s="128">
        <v>180</v>
      </c>
      <c r="I66" s="128"/>
      <c r="J66" s="128">
        <f>SUM(H66:I66)</f>
        <v>180</v>
      </c>
      <c r="K66" s="128"/>
      <c r="L66" s="128"/>
      <c r="M66" s="128"/>
      <c r="N66" s="128"/>
      <c r="O66" s="128"/>
      <c r="P66" s="127"/>
      <c r="Q66" s="128"/>
      <c r="R66" s="128"/>
      <c r="S66" s="128"/>
      <c r="T66" s="127">
        <f t="shared" si="20"/>
        <v>180</v>
      </c>
      <c r="U66" s="127">
        <f t="shared" si="20"/>
        <v>0</v>
      </c>
      <c r="V66" s="134">
        <f>SUM(T66:U66)</f>
        <v>180</v>
      </c>
    </row>
    <row r="67" spans="1:22" s="11" customFormat="1" ht="15" customHeight="1">
      <c r="A67" s="137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7"/>
      <c r="Q67" s="128"/>
      <c r="R67" s="128"/>
      <c r="S67" s="128"/>
      <c r="T67" s="127"/>
      <c r="U67" s="127"/>
      <c r="V67" s="134"/>
    </row>
    <row r="68" spans="1:22" s="11" customFormat="1" ht="15" customHeight="1">
      <c r="A68" s="137" t="s">
        <v>481</v>
      </c>
      <c r="B68" s="128">
        <v>450</v>
      </c>
      <c r="C68" s="128"/>
      <c r="D68" s="128">
        <f t="shared" si="12"/>
        <v>450</v>
      </c>
      <c r="E68" s="128">
        <v>110</v>
      </c>
      <c r="F68" s="128"/>
      <c r="G68" s="128">
        <f t="shared" si="13"/>
        <v>110</v>
      </c>
      <c r="H68" s="128">
        <v>10644</v>
      </c>
      <c r="I68" s="128"/>
      <c r="J68" s="128">
        <f t="shared" si="14"/>
        <v>10644</v>
      </c>
      <c r="K68" s="128"/>
      <c r="L68" s="128"/>
      <c r="M68" s="128">
        <f t="shared" si="15"/>
        <v>0</v>
      </c>
      <c r="N68" s="128"/>
      <c r="O68" s="128"/>
      <c r="P68" s="127">
        <f t="shared" si="16"/>
        <v>0</v>
      </c>
      <c r="Q68" s="128"/>
      <c r="R68" s="128"/>
      <c r="S68" s="128"/>
      <c r="T68" s="127">
        <f t="shared" si="17"/>
        <v>11204</v>
      </c>
      <c r="U68" s="127">
        <f t="shared" si="18"/>
        <v>0</v>
      </c>
      <c r="V68" s="134">
        <f t="shared" si="19"/>
        <v>11204</v>
      </c>
    </row>
    <row r="69" spans="1:22" s="11" customFormat="1" ht="26.25" customHeight="1">
      <c r="A69" s="142" t="s">
        <v>518</v>
      </c>
      <c r="B69" s="128"/>
      <c r="C69" s="128"/>
      <c r="D69" s="128"/>
      <c r="E69" s="128"/>
      <c r="F69" s="128"/>
      <c r="G69" s="128"/>
      <c r="H69" s="128">
        <v>360</v>
      </c>
      <c r="I69" s="128"/>
      <c r="J69" s="128">
        <f>H69+I69</f>
        <v>360</v>
      </c>
      <c r="K69" s="128"/>
      <c r="L69" s="128"/>
      <c r="M69" s="128"/>
      <c r="N69" s="128"/>
      <c r="O69" s="128"/>
      <c r="P69" s="127"/>
      <c r="Q69" s="128"/>
      <c r="R69" s="128"/>
      <c r="S69" s="128"/>
      <c r="T69" s="127">
        <f t="shared" si="17"/>
        <v>360</v>
      </c>
      <c r="U69" s="127">
        <f t="shared" si="18"/>
        <v>0</v>
      </c>
      <c r="V69" s="134">
        <f t="shared" si="19"/>
        <v>360</v>
      </c>
    </row>
    <row r="70" spans="1:22" s="11" customFormat="1" ht="15" customHeight="1">
      <c r="A70" s="137" t="s">
        <v>482</v>
      </c>
      <c r="B70" s="128"/>
      <c r="C70" s="128"/>
      <c r="D70" s="128">
        <f t="shared" si="12"/>
        <v>0</v>
      </c>
      <c r="E70" s="128"/>
      <c r="F70" s="128"/>
      <c r="G70" s="128">
        <f t="shared" si="13"/>
        <v>0</v>
      </c>
      <c r="H70" s="128"/>
      <c r="I70" s="128"/>
      <c r="J70" s="128">
        <f t="shared" si="14"/>
        <v>0</v>
      </c>
      <c r="K70" s="128"/>
      <c r="L70" s="128"/>
      <c r="M70" s="128">
        <f t="shared" si="15"/>
        <v>0</v>
      </c>
      <c r="N70" s="128"/>
      <c r="O70" s="128"/>
      <c r="P70" s="127">
        <f t="shared" si="16"/>
        <v>0</v>
      </c>
      <c r="Q70" s="128"/>
      <c r="R70" s="128"/>
      <c r="S70" s="128"/>
      <c r="T70" s="127">
        <f t="shared" si="17"/>
        <v>0</v>
      </c>
      <c r="U70" s="127">
        <f t="shared" si="18"/>
        <v>0</v>
      </c>
      <c r="V70" s="134">
        <f t="shared" si="19"/>
        <v>0</v>
      </c>
    </row>
    <row r="71" spans="1:22" s="11" customFormat="1" ht="15" customHeight="1">
      <c r="A71" s="137" t="s">
        <v>483</v>
      </c>
      <c r="B71" s="128"/>
      <c r="C71" s="128"/>
      <c r="D71" s="128">
        <f t="shared" si="12"/>
        <v>0</v>
      </c>
      <c r="E71" s="128"/>
      <c r="F71" s="128"/>
      <c r="G71" s="128">
        <f t="shared" si="13"/>
        <v>0</v>
      </c>
      <c r="H71" s="128"/>
      <c r="I71" s="128">
        <v>44</v>
      </c>
      <c r="J71" s="128">
        <f t="shared" si="14"/>
        <v>44</v>
      </c>
      <c r="K71" s="128"/>
      <c r="L71" s="128"/>
      <c r="M71" s="128">
        <f t="shared" si="15"/>
        <v>0</v>
      </c>
      <c r="N71" s="128"/>
      <c r="O71" s="128"/>
      <c r="P71" s="127">
        <f t="shared" si="16"/>
        <v>0</v>
      </c>
      <c r="Q71" s="128">
        <v>10803</v>
      </c>
      <c r="R71" s="128"/>
      <c r="S71" s="128">
        <f>SUM(Q71:R71)</f>
        <v>10803</v>
      </c>
      <c r="T71" s="127">
        <f t="shared" si="17"/>
        <v>10803</v>
      </c>
      <c r="U71" s="127">
        <f t="shared" si="18"/>
        <v>44</v>
      </c>
      <c r="V71" s="134">
        <f t="shared" si="19"/>
        <v>10847</v>
      </c>
    </row>
    <row r="72" spans="1:22" s="11" customFormat="1" ht="15" customHeight="1">
      <c r="A72" s="137" t="s">
        <v>484</v>
      </c>
      <c r="B72" s="128"/>
      <c r="C72" s="128"/>
      <c r="D72" s="128">
        <f t="shared" si="12"/>
        <v>0</v>
      </c>
      <c r="E72" s="138"/>
      <c r="F72" s="128"/>
      <c r="G72" s="128">
        <f t="shared" si="13"/>
        <v>0</v>
      </c>
      <c r="H72" s="128"/>
      <c r="I72" s="138"/>
      <c r="J72" s="128">
        <f t="shared" si="14"/>
        <v>0</v>
      </c>
      <c r="K72" s="128"/>
      <c r="L72" s="128"/>
      <c r="M72" s="128">
        <f t="shared" si="15"/>
        <v>0</v>
      </c>
      <c r="N72" s="128"/>
      <c r="O72" s="128"/>
      <c r="P72" s="127">
        <f t="shared" si="16"/>
        <v>0</v>
      </c>
      <c r="Q72" s="128">
        <v>720</v>
      </c>
      <c r="R72" s="128"/>
      <c r="S72" s="128">
        <f aca="true" t="shared" si="21" ref="S72:S85">SUM(Q72:R72)</f>
        <v>720</v>
      </c>
      <c r="T72" s="127">
        <f t="shared" si="17"/>
        <v>720</v>
      </c>
      <c r="U72" s="127">
        <f t="shared" si="18"/>
        <v>0</v>
      </c>
      <c r="V72" s="134">
        <f t="shared" si="19"/>
        <v>720</v>
      </c>
    </row>
    <row r="73" spans="1:22" s="11" customFormat="1" ht="15" customHeight="1">
      <c r="A73" s="137" t="s">
        <v>485</v>
      </c>
      <c r="B73" s="128"/>
      <c r="C73" s="128"/>
      <c r="D73" s="128">
        <f t="shared" si="12"/>
        <v>0</v>
      </c>
      <c r="E73" s="128">
        <v>1243</v>
      </c>
      <c r="F73" s="128"/>
      <c r="G73" s="128">
        <f t="shared" si="13"/>
        <v>1243</v>
      </c>
      <c r="H73" s="128">
        <v>125</v>
      </c>
      <c r="I73" s="128"/>
      <c r="J73" s="128">
        <f t="shared" si="14"/>
        <v>125</v>
      </c>
      <c r="K73" s="128"/>
      <c r="L73" s="128"/>
      <c r="M73" s="128">
        <f t="shared" si="15"/>
        <v>0</v>
      </c>
      <c r="N73" s="128"/>
      <c r="O73" s="128"/>
      <c r="P73" s="127">
        <f t="shared" si="16"/>
        <v>0</v>
      </c>
      <c r="Q73" s="128">
        <v>6908</v>
      </c>
      <c r="R73" s="128"/>
      <c r="S73" s="128">
        <f t="shared" si="21"/>
        <v>6908</v>
      </c>
      <c r="T73" s="127">
        <f t="shared" si="17"/>
        <v>8276</v>
      </c>
      <c r="U73" s="127">
        <f t="shared" si="18"/>
        <v>0</v>
      </c>
      <c r="V73" s="134">
        <f t="shared" si="19"/>
        <v>8276</v>
      </c>
    </row>
    <row r="74" spans="1:22" s="11" customFormat="1" ht="15" customHeight="1">
      <c r="A74" s="137" t="s">
        <v>486</v>
      </c>
      <c r="B74" s="128"/>
      <c r="C74" s="128"/>
      <c r="D74" s="128">
        <f t="shared" si="12"/>
        <v>0</v>
      </c>
      <c r="E74" s="128"/>
      <c r="F74" s="128"/>
      <c r="G74" s="128">
        <f t="shared" si="13"/>
        <v>0</v>
      </c>
      <c r="H74" s="128"/>
      <c r="I74" s="128"/>
      <c r="J74" s="128">
        <f t="shared" si="14"/>
        <v>0</v>
      </c>
      <c r="K74" s="128"/>
      <c r="L74" s="128"/>
      <c r="M74" s="128">
        <f t="shared" si="15"/>
        <v>0</v>
      </c>
      <c r="N74" s="138"/>
      <c r="O74" s="138"/>
      <c r="P74" s="127">
        <f t="shared" si="16"/>
        <v>0</v>
      </c>
      <c r="Q74" s="128">
        <v>547</v>
      </c>
      <c r="R74" s="128"/>
      <c r="S74" s="128">
        <f t="shared" si="21"/>
        <v>547</v>
      </c>
      <c r="T74" s="127">
        <f t="shared" si="17"/>
        <v>547</v>
      </c>
      <c r="U74" s="127">
        <f t="shared" si="18"/>
        <v>0</v>
      </c>
      <c r="V74" s="134">
        <f t="shared" si="19"/>
        <v>547</v>
      </c>
    </row>
    <row r="75" spans="1:22" s="11" customFormat="1" ht="15" customHeight="1">
      <c r="A75" s="137" t="s">
        <v>487</v>
      </c>
      <c r="B75" s="128"/>
      <c r="C75" s="128"/>
      <c r="D75" s="128">
        <f t="shared" si="12"/>
        <v>0</v>
      </c>
      <c r="E75" s="138"/>
      <c r="F75" s="128"/>
      <c r="G75" s="128">
        <f t="shared" si="13"/>
        <v>0</v>
      </c>
      <c r="H75" s="128"/>
      <c r="I75" s="138"/>
      <c r="J75" s="128">
        <f t="shared" si="14"/>
        <v>0</v>
      </c>
      <c r="K75" s="128"/>
      <c r="L75" s="128"/>
      <c r="M75" s="128">
        <f t="shared" si="15"/>
        <v>0</v>
      </c>
      <c r="N75" s="138"/>
      <c r="O75" s="138"/>
      <c r="P75" s="127">
        <f t="shared" si="16"/>
        <v>0</v>
      </c>
      <c r="Q75" s="128">
        <v>464</v>
      </c>
      <c r="R75" s="128">
        <v>371</v>
      </c>
      <c r="S75" s="128">
        <f t="shared" si="21"/>
        <v>835</v>
      </c>
      <c r="T75" s="127">
        <f t="shared" si="17"/>
        <v>464</v>
      </c>
      <c r="U75" s="127">
        <f t="shared" si="18"/>
        <v>371</v>
      </c>
      <c r="V75" s="134">
        <f t="shared" si="19"/>
        <v>835</v>
      </c>
    </row>
    <row r="76" spans="1:22" s="11" customFormat="1" ht="15" customHeight="1">
      <c r="A76" s="137" t="s">
        <v>488</v>
      </c>
      <c r="B76" s="128"/>
      <c r="C76" s="128"/>
      <c r="D76" s="128">
        <f t="shared" si="12"/>
        <v>0</v>
      </c>
      <c r="E76" s="138"/>
      <c r="F76" s="128"/>
      <c r="G76" s="128">
        <f t="shared" si="13"/>
        <v>0</v>
      </c>
      <c r="H76" s="128"/>
      <c r="I76" s="138"/>
      <c r="J76" s="128">
        <f t="shared" si="14"/>
        <v>0</v>
      </c>
      <c r="K76" s="128"/>
      <c r="L76" s="128"/>
      <c r="M76" s="128">
        <f t="shared" si="15"/>
        <v>0</v>
      </c>
      <c r="N76" s="138"/>
      <c r="O76" s="138"/>
      <c r="P76" s="127">
        <f t="shared" si="16"/>
        <v>0</v>
      </c>
      <c r="Q76" s="128">
        <v>6821</v>
      </c>
      <c r="R76" s="128"/>
      <c r="S76" s="128">
        <f t="shared" si="21"/>
        <v>6821</v>
      </c>
      <c r="T76" s="127">
        <f t="shared" si="17"/>
        <v>6821</v>
      </c>
      <c r="U76" s="127">
        <f t="shared" si="18"/>
        <v>0</v>
      </c>
      <c r="V76" s="134">
        <f t="shared" si="19"/>
        <v>6821</v>
      </c>
    </row>
    <row r="77" spans="1:22" s="11" customFormat="1" ht="15" customHeight="1">
      <c r="A77" s="137" t="s">
        <v>489</v>
      </c>
      <c r="B77" s="128"/>
      <c r="C77" s="128"/>
      <c r="D77" s="128">
        <f t="shared" si="12"/>
        <v>0</v>
      </c>
      <c r="E77" s="138"/>
      <c r="F77" s="128"/>
      <c r="G77" s="128">
        <f t="shared" si="13"/>
        <v>0</v>
      </c>
      <c r="H77" s="128"/>
      <c r="I77" s="138"/>
      <c r="J77" s="128">
        <f t="shared" si="14"/>
        <v>0</v>
      </c>
      <c r="K77" s="128"/>
      <c r="L77" s="128"/>
      <c r="M77" s="128">
        <f t="shared" si="15"/>
        <v>0</v>
      </c>
      <c r="N77" s="138"/>
      <c r="O77" s="138"/>
      <c r="P77" s="127">
        <f t="shared" si="16"/>
        <v>0</v>
      </c>
      <c r="Q77" s="128">
        <v>4704</v>
      </c>
      <c r="R77" s="128"/>
      <c r="S77" s="128">
        <f t="shared" si="21"/>
        <v>4704</v>
      </c>
      <c r="T77" s="127">
        <f t="shared" si="17"/>
        <v>4704</v>
      </c>
      <c r="U77" s="127">
        <f t="shared" si="18"/>
        <v>0</v>
      </c>
      <c r="V77" s="134">
        <f t="shared" si="19"/>
        <v>4704</v>
      </c>
    </row>
    <row r="78" spans="1:22" s="11" customFormat="1" ht="15" customHeight="1">
      <c r="A78" s="137" t="s">
        <v>490</v>
      </c>
      <c r="B78" s="128"/>
      <c r="C78" s="128"/>
      <c r="D78" s="128">
        <f t="shared" si="12"/>
        <v>0</v>
      </c>
      <c r="E78" s="138"/>
      <c r="F78" s="128"/>
      <c r="G78" s="128">
        <f t="shared" si="13"/>
        <v>0</v>
      </c>
      <c r="H78" s="128"/>
      <c r="I78" s="138"/>
      <c r="J78" s="128">
        <f t="shared" si="14"/>
        <v>0</v>
      </c>
      <c r="K78" s="128"/>
      <c r="L78" s="128"/>
      <c r="M78" s="128">
        <f t="shared" si="15"/>
        <v>0</v>
      </c>
      <c r="N78" s="138"/>
      <c r="O78" s="138"/>
      <c r="P78" s="127">
        <f t="shared" si="16"/>
        <v>0</v>
      </c>
      <c r="Q78" s="128">
        <v>800</v>
      </c>
      <c r="R78" s="128"/>
      <c r="S78" s="128">
        <f t="shared" si="21"/>
        <v>800</v>
      </c>
      <c r="T78" s="127">
        <f t="shared" si="17"/>
        <v>800</v>
      </c>
      <c r="U78" s="127">
        <f t="shared" si="18"/>
        <v>0</v>
      </c>
      <c r="V78" s="134">
        <f t="shared" si="19"/>
        <v>800</v>
      </c>
    </row>
    <row r="79" spans="1:22" s="11" customFormat="1" ht="15" customHeight="1">
      <c r="A79" s="137" t="s">
        <v>491</v>
      </c>
      <c r="B79" s="128"/>
      <c r="C79" s="128"/>
      <c r="D79" s="128">
        <f t="shared" si="12"/>
        <v>0</v>
      </c>
      <c r="E79" s="138"/>
      <c r="F79" s="128"/>
      <c r="G79" s="128">
        <f t="shared" si="13"/>
        <v>0</v>
      </c>
      <c r="H79" s="128"/>
      <c r="I79" s="138"/>
      <c r="J79" s="128">
        <f t="shared" si="14"/>
        <v>0</v>
      </c>
      <c r="K79" s="128"/>
      <c r="L79" s="128"/>
      <c r="M79" s="128">
        <f t="shared" si="15"/>
        <v>0</v>
      </c>
      <c r="N79" s="138"/>
      <c r="O79" s="138"/>
      <c r="P79" s="127">
        <f t="shared" si="16"/>
        <v>0</v>
      </c>
      <c r="Q79" s="128">
        <v>294</v>
      </c>
      <c r="R79" s="128">
        <v>-45</v>
      </c>
      <c r="S79" s="128">
        <f t="shared" si="21"/>
        <v>249</v>
      </c>
      <c r="T79" s="127">
        <f t="shared" si="17"/>
        <v>294</v>
      </c>
      <c r="U79" s="127">
        <f t="shared" si="18"/>
        <v>-45</v>
      </c>
      <c r="V79" s="134">
        <f t="shared" si="19"/>
        <v>249</v>
      </c>
    </row>
    <row r="80" spans="1:22" s="11" customFormat="1" ht="15" customHeight="1">
      <c r="A80" s="137" t="s">
        <v>492</v>
      </c>
      <c r="B80" s="128"/>
      <c r="C80" s="128"/>
      <c r="D80" s="128">
        <f t="shared" si="12"/>
        <v>0</v>
      </c>
      <c r="E80" s="138"/>
      <c r="F80" s="128"/>
      <c r="G80" s="128">
        <f t="shared" si="13"/>
        <v>0</v>
      </c>
      <c r="H80" s="128"/>
      <c r="I80" s="138"/>
      <c r="J80" s="128">
        <f t="shared" si="14"/>
        <v>0</v>
      </c>
      <c r="K80" s="128"/>
      <c r="L80" s="128"/>
      <c r="M80" s="128">
        <f t="shared" si="15"/>
        <v>0</v>
      </c>
      <c r="N80" s="138"/>
      <c r="O80" s="138"/>
      <c r="P80" s="127">
        <f t="shared" si="16"/>
        <v>0</v>
      </c>
      <c r="Q80" s="128">
        <v>236</v>
      </c>
      <c r="R80" s="128"/>
      <c r="S80" s="128">
        <f t="shared" si="21"/>
        <v>236</v>
      </c>
      <c r="T80" s="127">
        <f t="shared" si="17"/>
        <v>236</v>
      </c>
      <c r="U80" s="127">
        <f t="shared" si="18"/>
        <v>0</v>
      </c>
      <c r="V80" s="134">
        <f t="shared" si="19"/>
        <v>236</v>
      </c>
    </row>
    <row r="81" spans="1:22" s="11" customFormat="1" ht="15" customHeight="1">
      <c r="A81" s="137" t="s">
        <v>493</v>
      </c>
      <c r="B81" s="128"/>
      <c r="C81" s="128"/>
      <c r="D81" s="128">
        <f t="shared" si="12"/>
        <v>0</v>
      </c>
      <c r="E81" s="138"/>
      <c r="F81" s="128"/>
      <c r="G81" s="128">
        <f t="shared" si="13"/>
        <v>0</v>
      </c>
      <c r="H81" s="128"/>
      <c r="I81" s="138"/>
      <c r="J81" s="128">
        <f t="shared" si="14"/>
        <v>0</v>
      </c>
      <c r="K81" s="128"/>
      <c r="L81" s="128"/>
      <c r="M81" s="128">
        <f t="shared" si="15"/>
        <v>0</v>
      </c>
      <c r="N81" s="138"/>
      <c r="O81" s="138"/>
      <c r="P81" s="127">
        <f t="shared" si="16"/>
        <v>0</v>
      </c>
      <c r="Q81" s="128">
        <v>2070</v>
      </c>
      <c r="R81" s="128"/>
      <c r="S81" s="128">
        <f t="shared" si="21"/>
        <v>2070</v>
      </c>
      <c r="T81" s="127">
        <f t="shared" si="17"/>
        <v>2070</v>
      </c>
      <c r="U81" s="127">
        <f t="shared" si="18"/>
        <v>0</v>
      </c>
      <c r="V81" s="134">
        <f t="shared" si="19"/>
        <v>2070</v>
      </c>
    </row>
    <row r="82" spans="1:22" s="11" customFormat="1" ht="15" customHeight="1">
      <c r="A82" s="137" t="s">
        <v>494</v>
      </c>
      <c r="B82" s="128"/>
      <c r="C82" s="128"/>
      <c r="D82" s="128">
        <f t="shared" si="12"/>
        <v>0</v>
      </c>
      <c r="E82" s="138"/>
      <c r="F82" s="128"/>
      <c r="G82" s="128">
        <f t="shared" si="13"/>
        <v>0</v>
      </c>
      <c r="H82" s="128"/>
      <c r="I82" s="128"/>
      <c r="J82" s="128">
        <f t="shared" si="14"/>
        <v>0</v>
      </c>
      <c r="K82" s="128"/>
      <c r="L82" s="128"/>
      <c r="M82" s="128">
        <f t="shared" si="15"/>
        <v>0</v>
      </c>
      <c r="N82" s="138"/>
      <c r="O82" s="138"/>
      <c r="P82" s="127">
        <f t="shared" si="16"/>
        <v>0</v>
      </c>
      <c r="Q82" s="128">
        <v>320</v>
      </c>
      <c r="R82" s="128"/>
      <c r="S82" s="128">
        <f t="shared" si="21"/>
        <v>320</v>
      </c>
      <c r="T82" s="127">
        <f t="shared" si="17"/>
        <v>320</v>
      </c>
      <c r="U82" s="127">
        <f t="shared" si="18"/>
        <v>0</v>
      </c>
      <c r="V82" s="134">
        <f t="shared" si="19"/>
        <v>320</v>
      </c>
    </row>
    <row r="83" spans="1:22" s="11" customFormat="1" ht="15" customHeight="1">
      <c r="A83" s="137" t="s">
        <v>495</v>
      </c>
      <c r="B83" s="128"/>
      <c r="C83" s="128"/>
      <c r="D83" s="128">
        <f t="shared" si="12"/>
        <v>0</v>
      </c>
      <c r="E83" s="138"/>
      <c r="F83" s="128"/>
      <c r="G83" s="128">
        <f t="shared" si="13"/>
        <v>0</v>
      </c>
      <c r="H83" s="128"/>
      <c r="I83" s="128"/>
      <c r="J83" s="128">
        <f t="shared" si="14"/>
        <v>0</v>
      </c>
      <c r="K83" s="128"/>
      <c r="L83" s="128"/>
      <c r="M83" s="128">
        <f t="shared" si="15"/>
        <v>0</v>
      </c>
      <c r="N83" s="138"/>
      <c r="O83" s="138"/>
      <c r="P83" s="127">
        <f t="shared" si="16"/>
        <v>0</v>
      </c>
      <c r="Q83" s="128">
        <v>660</v>
      </c>
      <c r="R83" s="128"/>
      <c r="S83" s="128">
        <f t="shared" si="21"/>
        <v>660</v>
      </c>
      <c r="T83" s="127">
        <f t="shared" si="17"/>
        <v>660</v>
      </c>
      <c r="U83" s="127">
        <f t="shared" si="18"/>
        <v>0</v>
      </c>
      <c r="V83" s="134">
        <f t="shared" si="19"/>
        <v>660</v>
      </c>
    </row>
    <row r="84" spans="1:22" s="11" customFormat="1" ht="15" customHeight="1">
      <c r="A84" s="137" t="s">
        <v>659</v>
      </c>
      <c r="B84" s="128"/>
      <c r="C84" s="128"/>
      <c r="D84" s="128">
        <f t="shared" si="12"/>
        <v>0</v>
      </c>
      <c r="E84" s="138"/>
      <c r="F84" s="128"/>
      <c r="G84" s="128">
        <f t="shared" si="13"/>
        <v>0</v>
      </c>
      <c r="H84" s="128"/>
      <c r="I84" s="128">
        <v>84</v>
      </c>
      <c r="J84" s="128">
        <f t="shared" si="14"/>
        <v>84</v>
      </c>
      <c r="K84" s="128"/>
      <c r="L84" s="128"/>
      <c r="M84" s="128">
        <f t="shared" si="15"/>
        <v>0</v>
      </c>
      <c r="N84" s="138"/>
      <c r="O84" s="138"/>
      <c r="P84" s="127">
        <f t="shared" si="16"/>
        <v>0</v>
      </c>
      <c r="Q84" s="128"/>
      <c r="R84" s="128"/>
      <c r="S84" s="128">
        <f t="shared" si="21"/>
        <v>0</v>
      </c>
      <c r="T84" s="127">
        <f t="shared" si="17"/>
        <v>0</v>
      </c>
      <c r="U84" s="127">
        <f t="shared" si="18"/>
        <v>84</v>
      </c>
      <c r="V84" s="134">
        <f t="shared" si="19"/>
        <v>84</v>
      </c>
    </row>
    <row r="85" spans="1:22" ht="15.75">
      <c r="A85" s="139" t="s">
        <v>496</v>
      </c>
      <c r="B85" s="140">
        <v>895</v>
      </c>
      <c r="C85" s="140"/>
      <c r="D85" s="128">
        <f t="shared" si="12"/>
        <v>895</v>
      </c>
      <c r="E85" s="140">
        <v>242</v>
      </c>
      <c r="F85" s="140"/>
      <c r="G85" s="128">
        <f t="shared" si="13"/>
        <v>242</v>
      </c>
      <c r="H85" s="140"/>
      <c r="I85" s="140"/>
      <c r="J85" s="128">
        <f t="shared" si="14"/>
        <v>0</v>
      </c>
      <c r="K85" s="140"/>
      <c r="L85" s="140"/>
      <c r="M85" s="128">
        <f t="shared" si="15"/>
        <v>0</v>
      </c>
      <c r="N85" s="140"/>
      <c r="O85" s="140"/>
      <c r="P85" s="127">
        <f t="shared" si="16"/>
        <v>0</v>
      </c>
      <c r="Q85" s="140"/>
      <c r="R85" s="140"/>
      <c r="S85" s="128">
        <f t="shared" si="21"/>
        <v>0</v>
      </c>
      <c r="T85" s="127">
        <f t="shared" si="17"/>
        <v>1137</v>
      </c>
      <c r="U85" s="127">
        <f t="shared" si="18"/>
        <v>0</v>
      </c>
      <c r="V85" s="134">
        <f t="shared" si="19"/>
        <v>1137</v>
      </c>
    </row>
    <row r="86" spans="1:22" ht="23.25">
      <c r="A86" s="215" t="s">
        <v>660</v>
      </c>
      <c r="B86" s="140"/>
      <c r="C86" s="140"/>
      <c r="D86" s="128">
        <f>B86+C86</f>
        <v>0</v>
      </c>
      <c r="E86" s="140"/>
      <c r="F86" s="140"/>
      <c r="G86" s="128">
        <f>E86+F86</f>
        <v>0</v>
      </c>
      <c r="H86" s="140"/>
      <c r="I86" s="140">
        <v>5700</v>
      </c>
      <c r="J86" s="128">
        <f>H86+I86</f>
        <v>5700</v>
      </c>
      <c r="K86" s="140"/>
      <c r="L86" s="140"/>
      <c r="M86" s="128">
        <f>K86+L86</f>
        <v>0</v>
      </c>
      <c r="N86" s="140"/>
      <c r="O86" s="140"/>
      <c r="P86" s="127">
        <f>SUM(N86:O86)</f>
        <v>0</v>
      </c>
      <c r="Q86" s="140"/>
      <c r="R86" s="140"/>
      <c r="S86" s="128">
        <f>SUM(Q86:R86)</f>
        <v>0</v>
      </c>
      <c r="T86" s="127">
        <f>B86+E86+H86+K86+N86+Q86</f>
        <v>0</v>
      </c>
      <c r="U86" s="127">
        <f>C86+F86+I86+L86+O86+R86</f>
        <v>5700</v>
      </c>
      <c r="V86" s="134">
        <f>SUM(T86:U86)</f>
        <v>5700</v>
      </c>
    </row>
    <row r="87" spans="1:22" ht="24.75" customHeight="1">
      <c r="A87" s="215" t="s">
        <v>661</v>
      </c>
      <c r="B87" s="140"/>
      <c r="C87" s="140"/>
      <c r="D87" s="128">
        <f>B87+C87</f>
        <v>0</v>
      </c>
      <c r="E87" s="140"/>
      <c r="F87" s="140"/>
      <c r="G87" s="128">
        <f>E87+F87</f>
        <v>0</v>
      </c>
      <c r="H87" s="140"/>
      <c r="I87" s="140">
        <v>1000</v>
      </c>
      <c r="J87" s="128">
        <f>H87+I87</f>
        <v>1000</v>
      </c>
      <c r="K87" s="140"/>
      <c r="L87" s="140"/>
      <c r="M87" s="128">
        <f>K87+L87</f>
        <v>0</v>
      </c>
      <c r="N87" s="140"/>
      <c r="O87" s="140"/>
      <c r="P87" s="127">
        <f>SUM(N87:O87)</f>
        <v>0</v>
      </c>
      <c r="Q87" s="140"/>
      <c r="R87" s="140"/>
      <c r="S87" s="128">
        <f>SUM(Q87:R87)</f>
        <v>0</v>
      </c>
      <c r="T87" s="127">
        <f>B87+E87+H87+K87+N87+Q87</f>
        <v>0</v>
      </c>
      <c r="U87" s="127">
        <f>C87+F87+I87+L87+O87+R87</f>
        <v>1000</v>
      </c>
      <c r="V87" s="134">
        <f>SUM(T87:U87)</f>
        <v>1000</v>
      </c>
    </row>
    <row r="88" spans="1:22" s="11" customFormat="1" ht="15" customHeight="1">
      <c r="A88" s="145" t="s">
        <v>497</v>
      </c>
      <c r="B88" s="134">
        <f aca="true" t="shared" si="22" ref="B88:V88">SUM(B10:B87)-B34</f>
        <v>280933</v>
      </c>
      <c r="C88" s="134">
        <f t="shared" si="22"/>
        <v>0</v>
      </c>
      <c r="D88" s="134">
        <f t="shared" si="22"/>
        <v>280933</v>
      </c>
      <c r="E88" s="134">
        <f t="shared" si="22"/>
        <v>71262</v>
      </c>
      <c r="F88" s="134">
        <f t="shared" si="22"/>
        <v>0</v>
      </c>
      <c r="G88" s="134">
        <f t="shared" si="22"/>
        <v>71262</v>
      </c>
      <c r="H88" s="134">
        <f t="shared" si="22"/>
        <v>538929</v>
      </c>
      <c r="I88" s="134">
        <f t="shared" si="22"/>
        <v>17413</v>
      </c>
      <c r="J88" s="134">
        <f t="shared" si="22"/>
        <v>556342</v>
      </c>
      <c r="K88" s="134">
        <f t="shared" si="22"/>
        <v>45391</v>
      </c>
      <c r="L88" s="134">
        <f t="shared" si="22"/>
        <v>0</v>
      </c>
      <c r="M88" s="134">
        <f t="shared" si="22"/>
        <v>45391</v>
      </c>
      <c r="N88" s="134">
        <f t="shared" si="22"/>
        <v>90210</v>
      </c>
      <c r="O88" s="134">
        <f t="shared" si="22"/>
        <v>-770</v>
      </c>
      <c r="P88" s="134">
        <f t="shared" si="22"/>
        <v>89440</v>
      </c>
      <c r="Q88" s="134">
        <f t="shared" si="22"/>
        <v>35347</v>
      </c>
      <c r="R88" s="134">
        <f t="shared" si="22"/>
        <v>326</v>
      </c>
      <c r="S88" s="134">
        <f t="shared" si="22"/>
        <v>35673</v>
      </c>
      <c r="T88" s="134">
        <f t="shared" si="22"/>
        <v>1062072</v>
      </c>
      <c r="U88" s="134">
        <f t="shared" si="22"/>
        <v>16969</v>
      </c>
      <c r="V88" s="134">
        <f t="shared" si="22"/>
        <v>1079041</v>
      </c>
    </row>
    <row r="89" spans="1:22" ht="15.75">
      <c r="A89" s="146"/>
      <c r="B89" s="147"/>
      <c r="C89" s="147"/>
      <c r="D89" s="147"/>
      <c r="E89" s="147"/>
      <c r="F89" s="147"/>
      <c r="G89" s="147"/>
      <c r="H89" s="151"/>
      <c r="I89" s="151"/>
      <c r="J89" s="151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</row>
    <row r="90" spans="1:21" ht="15.75">
      <c r="A90" s="121"/>
      <c r="I90" s="181"/>
      <c r="J90" s="181"/>
      <c r="T90" s="332"/>
      <c r="U90" s="332"/>
    </row>
  </sheetData>
  <mergeCells count="22">
    <mergeCell ref="N48:P48"/>
    <mergeCell ref="T48:V48"/>
    <mergeCell ref="A48:A49"/>
    <mergeCell ref="H48:J48"/>
    <mergeCell ref="B48:D48"/>
    <mergeCell ref="E48:G48"/>
    <mergeCell ref="K48:M48"/>
    <mergeCell ref="Q48:S48"/>
    <mergeCell ref="M1:V1"/>
    <mergeCell ref="A2:V2"/>
    <mergeCell ref="A3:V3"/>
    <mergeCell ref="A4:V4"/>
    <mergeCell ref="T90:U90"/>
    <mergeCell ref="A5:V5"/>
    <mergeCell ref="A8:A9"/>
    <mergeCell ref="N8:P8"/>
    <mergeCell ref="T8:V8"/>
    <mergeCell ref="B8:D8"/>
    <mergeCell ref="H8:J8"/>
    <mergeCell ref="E8:G8"/>
    <mergeCell ref="K8:M8"/>
    <mergeCell ref="Q8:S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D41"/>
  <sheetViews>
    <sheetView workbookViewId="0" topLeftCell="A19">
      <selection activeCell="C16" sqref="C16"/>
    </sheetView>
  </sheetViews>
  <sheetFormatPr defaultColWidth="9.140625" defaultRowHeight="12.75"/>
  <cols>
    <col min="1" max="1" width="61.00390625" style="1" bestFit="1" customWidth="1"/>
    <col min="2" max="2" width="10.57421875" style="1" customWidth="1"/>
    <col min="3" max="3" width="8.140625" style="1" bestFit="1" customWidth="1"/>
    <col min="4" max="4" width="10.8515625" style="1" bestFit="1" customWidth="1"/>
    <col min="5" max="16384" width="9.140625" style="1" customWidth="1"/>
  </cols>
  <sheetData>
    <row r="1" spans="1:4" ht="15.75">
      <c r="A1" s="259" t="s">
        <v>213</v>
      </c>
      <c r="B1" s="259"/>
      <c r="C1" s="259"/>
      <c r="D1" s="259"/>
    </row>
    <row r="2" spans="1:4" ht="15" customHeight="1">
      <c r="A2" s="258" t="s">
        <v>253</v>
      </c>
      <c r="B2" s="258"/>
      <c r="C2" s="258"/>
      <c r="D2" s="258"/>
    </row>
    <row r="3" spans="1:4" ht="15" customHeight="1">
      <c r="A3" s="258" t="s">
        <v>247</v>
      </c>
      <c r="B3" s="258"/>
      <c r="C3" s="258"/>
      <c r="D3" s="258"/>
    </row>
    <row r="4" spans="1:4" ht="15" customHeight="1">
      <c r="A4" s="258" t="s">
        <v>181</v>
      </c>
      <c r="B4" s="258"/>
      <c r="C4" s="258"/>
      <c r="D4" s="258"/>
    </row>
    <row r="5" spans="1:4" ht="15" customHeight="1">
      <c r="A5" s="258" t="s">
        <v>189</v>
      </c>
      <c r="B5" s="258"/>
      <c r="C5" s="258"/>
      <c r="D5" s="258"/>
    </row>
    <row r="6" spans="1:4" s="9" customFormat="1" ht="19.5" customHeight="1">
      <c r="A6" s="4"/>
      <c r="B6" s="4"/>
      <c r="C6" s="4"/>
      <c r="D6" s="4"/>
    </row>
    <row r="7" spans="1:4" ht="42" customHeight="1">
      <c r="A7" s="39" t="s">
        <v>190</v>
      </c>
      <c r="B7" s="17" t="s">
        <v>517</v>
      </c>
      <c r="C7" s="94" t="s">
        <v>275</v>
      </c>
      <c r="D7" s="17" t="s">
        <v>651</v>
      </c>
    </row>
    <row r="8" spans="1:4" ht="19.5" customHeight="1">
      <c r="A8" s="19"/>
      <c r="B8" s="19"/>
      <c r="C8" s="19"/>
      <c r="D8" s="19"/>
    </row>
    <row r="9" ht="19.5" customHeight="1">
      <c r="A9" s="40" t="s">
        <v>182</v>
      </c>
    </row>
    <row r="10" ht="19.5" customHeight="1">
      <c r="A10" s="20"/>
    </row>
    <row r="11" ht="19.5" customHeight="1">
      <c r="A11" s="20" t="s">
        <v>293</v>
      </c>
    </row>
    <row r="12" spans="1:4" ht="19.5" customHeight="1">
      <c r="A12" s="1" t="s">
        <v>183</v>
      </c>
      <c r="B12" s="7">
        <v>375855</v>
      </c>
      <c r="C12" s="7">
        <v>-74152</v>
      </c>
      <c r="D12" s="7">
        <f aca="true" t="shared" si="0" ref="D12:D21">SUM(B12:C12)</f>
        <v>301703</v>
      </c>
    </row>
    <row r="13" spans="1:4" ht="32.25" customHeight="1">
      <c r="A13" s="41" t="s">
        <v>652</v>
      </c>
      <c r="B13" s="7"/>
      <c r="C13" s="7">
        <v>30000</v>
      </c>
      <c r="D13" s="7">
        <f t="shared" si="0"/>
        <v>30000</v>
      </c>
    </row>
    <row r="14" spans="1:4" ht="33.75" customHeight="1">
      <c r="A14" s="41" t="s">
        <v>654</v>
      </c>
      <c r="B14" s="7"/>
      <c r="C14" s="7">
        <v>13940</v>
      </c>
      <c r="D14" s="7">
        <f t="shared" si="0"/>
        <v>13940</v>
      </c>
    </row>
    <row r="15" spans="1:4" ht="33.75" customHeight="1">
      <c r="A15" s="41" t="s">
        <v>653</v>
      </c>
      <c r="B15" s="7"/>
      <c r="C15" s="7">
        <v>26000</v>
      </c>
      <c r="D15" s="7">
        <f t="shared" si="0"/>
        <v>26000</v>
      </c>
    </row>
    <row r="16" spans="1:4" ht="33.75" customHeight="1">
      <c r="A16" s="41" t="s">
        <v>655</v>
      </c>
      <c r="B16" s="7"/>
      <c r="C16" s="7">
        <v>15499</v>
      </c>
      <c r="D16" s="7">
        <f t="shared" si="0"/>
        <v>15499</v>
      </c>
    </row>
    <row r="17" spans="1:4" ht="19.5" customHeight="1">
      <c r="A17" s="1" t="s">
        <v>80</v>
      </c>
      <c r="B17" s="7">
        <v>70000</v>
      </c>
      <c r="C17" s="7"/>
      <c r="D17" s="7">
        <f t="shared" si="0"/>
        <v>70000</v>
      </c>
    </row>
    <row r="18" spans="1:4" ht="19.5" customHeight="1">
      <c r="A18" s="1" t="s">
        <v>23</v>
      </c>
      <c r="B18" s="7">
        <v>62665</v>
      </c>
      <c r="C18" s="7"/>
      <c r="D18" s="7">
        <f t="shared" si="0"/>
        <v>62665</v>
      </c>
    </row>
    <row r="19" spans="1:4" ht="15.75" customHeight="1">
      <c r="A19" s="72" t="s">
        <v>15</v>
      </c>
      <c r="B19" s="7">
        <v>2000</v>
      </c>
      <c r="C19" s="7"/>
      <c r="D19" s="7">
        <f t="shared" si="0"/>
        <v>2000</v>
      </c>
    </row>
    <row r="20" spans="1:4" ht="19.5" customHeight="1">
      <c r="A20" s="62" t="s">
        <v>220</v>
      </c>
      <c r="B20" s="7">
        <v>5000</v>
      </c>
      <c r="C20" s="7"/>
      <c r="D20" s="7">
        <f t="shared" si="0"/>
        <v>5000</v>
      </c>
    </row>
    <row r="21" spans="1:4" ht="19.5" customHeight="1">
      <c r="A21" s="62" t="s">
        <v>515</v>
      </c>
      <c r="B21" s="7">
        <v>18000</v>
      </c>
      <c r="C21" s="7">
        <v>235</v>
      </c>
      <c r="D21" s="7">
        <f t="shared" si="0"/>
        <v>18235</v>
      </c>
    </row>
    <row r="22" spans="1:4" s="6" customFormat="1" ht="19.5" customHeight="1">
      <c r="A22" s="71" t="s">
        <v>294</v>
      </c>
      <c r="B22" s="8">
        <f>SUM(B12:B21)</f>
        <v>533520</v>
      </c>
      <c r="C22" s="8">
        <f>SUM(C12:C21)</f>
        <v>11522</v>
      </c>
      <c r="D22" s="8">
        <f>SUM(D12:D21)</f>
        <v>545042</v>
      </c>
    </row>
    <row r="23" spans="1:4" ht="19.5" customHeight="1">
      <c r="A23" s="71" t="s">
        <v>295</v>
      </c>
      <c r="B23" s="7"/>
      <c r="C23" s="7"/>
      <c r="D23" s="7"/>
    </row>
    <row r="24" spans="1:4" ht="19.5" customHeight="1">
      <c r="A24" s="1" t="s">
        <v>184</v>
      </c>
      <c r="B24" s="7">
        <v>2000</v>
      </c>
      <c r="C24" s="7"/>
      <c r="D24" s="7">
        <f>SUM(B24:C24)</f>
        <v>2000</v>
      </c>
    </row>
    <row r="25" spans="1:4" ht="19.5" customHeight="1">
      <c r="A25" s="1" t="s">
        <v>26</v>
      </c>
      <c r="B25" s="7">
        <v>1000</v>
      </c>
      <c r="C25" s="7"/>
      <c r="D25" s="7">
        <f aca="true" t="shared" si="1" ref="D25:D30">SUM(B25:C25)</f>
        <v>1000</v>
      </c>
    </row>
    <row r="26" spans="1:4" ht="19.5" customHeight="1">
      <c r="A26" s="1" t="s">
        <v>141</v>
      </c>
      <c r="B26" s="7">
        <v>2000</v>
      </c>
      <c r="C26" s="7"/>
      <c r="D26" s="7">
        <f t="shared" si="1"/>
        <v>2000</v>
      </c>
    </row>
    <row r="27" spans="1:4" ht="19.5" customHeight="1">
      <c r="A27" s="1" t="s">
        <v>142</v>
      </c>
      <c r="B27" s="7">
        <v>3000</v>
      </c>
      <c r="C27" s="7"/>
      <c r="D27" s="7">
        <f t="shared" si="1"/>
        <v>3000</v>
      </c>
    </row>
    <row r="28" spans="1:4" ht="19.5" customHeight="1">
      <c r="A28" s="1" t="s">
        <v>53</v>
      </c>
      <c r="B28" s="7">
        <v>1592</v>
      </c>
      <c r="C28" s="7"/>
      <c r="D28" s="7">
        <f t="shared" si="1"/>
        <v>1592</v>
      </c>
    </row>
    <row r="29" spans="1:4" ht="15.75" customHeight="1">
      <c r="A29" s="41" t="s">
        <v>57</v>
      </c>
      <c r="B29" s="7">
        <v>575</v>
      </c>
      <c r="C29" s="7">
        <v>-160</v>
      </c>
      <c r="D29" s="7">
        <f t="shared" si="1"/>
        <v>415</v>
      </c>
    </row>
    <row r="30" spans="1:4" ht="19.5" customHeight="1">
      <c r="A30" s="62" t="s">
        <v>140</v>
      </c>
      <c r="B30" s="7">
        <v>10000</v>
      </c>
      <c r="C30" s="7"/>
      <c r="D30" s="7">
        <f t="shared" si="1"/>
        <v>10000</v>
      </c>
    </row>
    <row r="31" spans="1:4" ht="19.5" customHeight="1">
      <c r="A31" s="62" t="s">
        <v>516</v>
      </c>
      <c r="B31" s="7">
        <v>23</v>
      </c>
      <c r="C31" s="7"/>
      <c r="D31" s="7">
        <f>SUM(B31:C31)</f>
        <v>23</v>
      </c>
    </row>
    <row r="32" spans="1:4" s="6" customFormat="1" ht="19.5" customHeight="1">
      <c r="A32" s="71" t="s">
        <v>296</v>
      </c>
      <c r="B32" s="8">
        <f>SUM(B24:B31)</f>
        <v>20190</v>
      </c>
      <c r="C32" s="8">
        <f>SUM(C24:C31)</f>
        <v>-160</v>
      </c>
      <c r="D32" s="8">
        <f>SUM(D24:D31)</f>
        <v>20030</v>
      </c>
    </row>
    <row r="33" spans="1:4" s="6" customFormat="1" ht="19.5" customHeight="1">
      <c r="A33" s="42" t="s">
        <v>301</v>
      </c>
      <c r="B33" s="8">
        <f>B22+B32</f>
        <v>553710</v>
      </c>
      <c r="C33" s="8">
        <f>C22+C32</f>
        <v>11362</v>
      </c>
      <c r="D33" s="8">
        <f>D22+D32</f>
        <v>565072</v>
      </c>
    </row>
    <row r="34" spans="1:4" ht="19.5" customHeight="1">
      <c r="A34" s="41"/>
      <c r="B34" s="7"/>
      <c r="C34" s="7"/>
      <c r="D34" s="7"/>
    </row>
    <row r="35" spans="1:4" ht="19.5" customHeight="1">
      <c r="A35" s="40" t="s">
        <v>43</v>
      </c>
      <c r="B35" s="7"/>
      <c r="C35" s="7"/>
      <c r="D35" s="7"/>
    </row>
    <row r="36" spans="1:4" ht="19.5" customHeight="1">
      <c r="A36" s="1" t="s">
        <v>44</v>
      </c>
      <c r="B36" s="7">
        <v>52091</v>
      </c>
      <c r="C36" s="7">
        <v>31483</v>
      </c>
      <c r="D36" s="7">
        <f>SUM(B36:C36)</f>
        <v>83574</v>
      </c>
    </row>
    <row r="37" spans="1:4" s="6" customFormat="1" ht="19.5" customHeight="1">
      <c r="A37" s="6" t="s">
        <v>45</v>
      </c>
      <c r="B37" s="8">
        <f>SUM(B36:B36)</f>
        <v>52091</v>
      </c>
      <c r="C37" s="8">
        <f>SUM(C36:C36)</f>
        <v>31483</v>
      </c>
      <c r="D37" s="8">
        <f>SUM(D36:D36)</f>
        <v>83574</v>
      </c>
    </row>
    <row r="38" spans="2:4" ht="19.5" customHeight="1">
      <c r="B38" s="7"/>
      <c r="C38" s="7"/>
      <c r="D38" s="7"/>
    </row>
    <row r="39" spans="1:4" s="6" customFormat="1" ht="19.5" customHeight="1">
      <c r="A39" s="6" t="s">
        <v>128</v>
      </c>
      <c r="B39" s="8">
        <f>B33+B37</f>
        <v>605801</v>
      </c>
      <c r="C39" s="8">
        <f>C33+C37</f>
        <v>42845</v>
      </c>
      <c r="D39" s="8">
        <f>D33+D37</f>
        <v>648646</v>
      </c>
    </row>
    <row r="40" spans="2:4" s="6" customFormat="1" ht="19.5" customHeight="1">
      <c r="B40" s="8"/>
      <c r="C40" s="8"/>
      <c r="D40" s="8"/>
    </row>
    <row r="41" ht="19.5" customHeight="1">
      <c r="A41" s="43"/>
    </row>
    <row r="42" ht="15" customHeight="1"/>
  </sheetData>
  <mergeCells count="5">
    <mergeCell ref="A1:D1"/>
    <mergeCell ref="A5:D5"/>
    <mergeCell ref="A4:D4"/>
    <mergeCell ref="A3:D3"/>
    <mergeCell ref="A2:D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T17"/>
  <sheetViews>
    <sheetView workbookViewId="0" topLeftCell="C1">
      <selection activeCell="P17" sqref="P17"/>
    </sheetView>
  </sheetViews>
  <sheetFormatPr defaultColWidth="9.140625" defaultRowHeight="12.75"/>
  <cols>
    <col min="1" max="1" width="4.7109375" style="1" bestFit="1" customWidth="1"/>
    <col min="2" max="2" width="39.00390625" style="1" customWidth="1"/>
    <col min="3" max="3" width="8.421875" style="1" bestFit="1" customWidth="1"/>
    <col min="4" max="4" width="8.421875" style="1" customWidth="1"/>
    <col min="5" max="5" width="9.28125" style="1" customWidth="1"/>
    <col min="6" max="6" width="11.00390625" style="1" customWidth="1"/>
    <col min="7" max="7" width="9.140625" style="1" customWidth="1"/>
    <col min="8" max="8" width="9.421875" style="1" customWidth="1"/>
    <col min="9" max="9" width="8.7109375" style="1" customWidth="1"/>
    <col min="10" max="10" width="7.421875" style="1" customWidth="1"/>
    <col min="11" max="11" width="10.57421875" style="1" customWidth="1"/>
    <col min="12" max="12" width="8.8515625" style="1" bestFit="1" customWidth="1"/>
    <col min="13" max="13" width="7.28125" style="1" customWidth="1"/>
    <col min="14" max="14" width="10.00390625" style="1" customWidth="1"/>
    <col min="15" max="17" width="6.421875" style="1" customWidth="1"/>
    <col min="18" max="18" width="11.00390625" style="1" customWidth="1"/>
    <col min="19" max="19" width="7.140625" style="1" customWidth="1"/>
    <col min="20" max="20" width="9.28125" style="1" bestFit="1" customWidth="1"/>
    <col min="21" max="16384" width="9.140625" style="1" customWidth="1"/>
  </cols>
  <sheetData>
    <row r="1" spans="12:20" ht="15.75">
      <c r="L1" s="259" t="s">
        <v>498</v>
      </c>
      <c r="M1" s="259"/>
      <c r="N1" s="259"/>
      <c r="O1" s="259"/>
      <c r="P1" s="259"/>
      <c r="Q1" s="259"/>
      <c r="R1" s="259"/>
      <c r="S1" s="259"/>
      <c r="T1" s="259"/>
    </row>
    <row r="2" spans="1:20" ht="15.75">
      <c r="A2" s="258" t="s">
        <v>253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0" ht="15.75">
      <c r="A3" s="258" t="s">
        <v>247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0" ht="15.75">
      <c r="A4" s="258" t="s">
        <v>499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ht="19.5" customHeight="1">
      <c r="A5" s="258" t="s">
        <v>189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ht="19.5" customHeight="1"/>
    <row r="7" ht="19.5" customHeight="1"/>
    <row r="8" spans="1:20" s="38" customFormat="1" ht="19.5" customHeight="1">
      <c r="A8" s="284" t="s">
        <v>190</v>
      </c>
      <c r="B8" s="284"/>
      <c r="C8" s="333" t="s">
        <v>500</v>
      </c>
      <c r="D8" s="333"/>
      <c r="E8" s="333"/>
      <c r="F8" s="333"/>
      <c r="G8" s="333"/>
      <c r="H8" s="333"/>
      <c r="I8" s="333"/>
      <c r="J8" s="333"/>
      <c r="K8" s="333"/>
      <c r="L8" s="337" t="s">
        <v>501</v>
      </c>
      <c r="M8" s="310"/>
      <c r="N8" s="311"/>
      <c r="O8" s="337" t="s">
        <v>502</v>
      </c>
      <c r="P8" s="310"/>
      <c r="Q8" s="311"/>
      <c r="R8" s="341" t="s">
        <v>255</v>
      </c>
      <c r="S8" s="342"/>
      <c r="T8" s="343"/>
    </row>
    <row r="9" spans="1:20" s="38" customFormat="1" ht="17.25" customHeight="1">
      <c r="A9" s="284"/>
      <c r="B9" s="284"/>
      <c r="C9" s="334" t="s">
        <v>503</v>
      </c>
      <c r="D9" s="335"/>
      <c r="E9" s="336"/>
      <c r="F9" s="334" t="s">
        <v>504</v>
      </c>
      <c r="G9" s="335"/>
      <c r="H9" s="336"/>
      <c r="I9" s="333" t="s">
        <v>505</v>
      </c>
      <c r="J9" s="333"/>
      <c r="K9" s="333"/>
      <c r="L9" s="338"/>
      <c r="M9" s="339"/>
      <c r="N9" s="340"/>
      <c r="O9" s="347"/>
      <c r="P9" s="348"/>
      <c r="Q9" s="349"/>
      <c r="R9" s="344"/>
      <c r="S9" s="345"/>
      <c r="T9" s="346"/>
    </row>
    <row r="10" spans="1:20" s="11" customFormat="1" ht="48" customHeight="1">
      <c r="A10" s="284"/>
      <c r="B10" s="284"/>
      <c r="C10" s="17" t="s">
        <v>517</v>
      </c>
      <c r="D10" s="94" t="s">
        <v>275</v>
      </c>
      <c r="E10" s="17" t="s">
        <v>651</v>
      </c>
      <c r="F10" s="17" t="s">
        <v>517</v>
      </c>
      <c r="G10" s="94" t="s">
        <v>275</v>
      </c>
      <c r="H10" s="17" t="s">
        <v>651</v>
      </c>
      <c r="I10" s="17" t="s">
        <v>517</v>
      </c>
      <c r="J10" s="94" t="s">
        <v>275</v>
      </c>
      <c r="K10" s="17" t="s">
        <v>651</v>
      </c>
      <c r="L10" s="17" t="s">
        <v>517</v>
      </c>
      <c r="M10" s="94" t="s">
        <v>275</v>
      </c>
      <c r="N10" s="17" t="s">
        <v>651</v>
      </c>
      <c r="O10" s="17" t="s">
        <v>517</v>
      </c>
      <c r="P10" s="94" t="s">
        <v>275</v>
      </c>
      <c r="Q10" s="17" t="s">
        <v>651</v>
      </c>
      <c r="R10" s="17" t="s">
        <v>517</v>
      </c>
      <c r="S10" s="94" t="s">
        <v>275</v>
      </c>
      <c r="T10" s="17" t="s">
        <v>651</v>
      </c>
    </row>
    <row r="11" spans="1:20" ht="30" customHeight="1">
      <c r="A11" s="1" t="s">
        <v>506</v>
      </c>
      <c r="B11" s="10" t="s">
        <v>169</v>
      </c>
      <c r="C11" s="7">
        <v>12805</v>
      </c>
      <c r="D11" s="7"/>
      <c r="E11" s="7">
        <f aca="true" t="shared" si="0" ref="E11:E16">SUM(C11:D11)</f>
        <v>12805</v>
      </c>
      <c r="F11" s="7"/>
      <c r="G11" s="7"/>
      <c r="H11" s="7"/>
      <c r="I11" s="7">
        <v>212506</v>
      </c>
      <c r="J11" s="7">
        <v>2366</v>
      </c>
      <c r="K11" s="7">
        <f aca="true" t="shared" si="1" ref="K11:K17">SUM(I11:J11)</f>
        <v>214872</v>
      </c>
      <c r="L11" s="7">
        <f>SUM(C11+F11+I11)</f>
        <v>225311</v>
      </c>
      <c r="M11" s="7">
        <f aca="true" t="shared" si="2" ref="M11:M17">J11+D11+G11</f>
        <v>2366</v>
      </c>
      <c r="N11" s="7">
        <f aca="true" t="shared" si="3" ref="N11:N17">SUM(L11:M11)</f>
        <v>227677</v>
      </c>
      <c r="O11" s="7">
        <v>0</v>
      </c>
      <c r="P11" s="7"/>
      <c r="Q11" s="7">
        <f aca="true" t="shared" si="4" ref="Q11:Q17">SUM(O11:P11)</f>
        <v>0</v>
      </c>
      <c r="R11" s="7">
        <f>L11+O11</f>
        <v>225311</v>
      </c>
      <c r="S11" s="7">
        <f>M11+P11</f>
        <v>2366</v>
      </c>
      <c r="T11" s="7">
        <f aca="true" t="shared" si="5" ref="T11:T17">SUM(R11:S11)</f>
        <v>227677</v>
      </c>
    </row>
    <row r="12" spans="1:20" ht="30" customHeight="1">
      <c r="A12" s="1" t="s">
        <v>507</v>
      </c>
      <c r="B12" s="10" t="s">
        <v>238</v>
      </c>
      <c r="C12" s="7">
        <v>70186</v>
      </c>
      <c r="D12" s="7"/>
      <c r="E12" s="7">
        <f t="shared" si="0"/>
        <v>70186</v>
      </c>
      <c r="F12" s="7"/>
      <c r="G12" s="7"/>
      <c r="H12" s="7"/>
      <c r="I12" s="7">
        <v>74190</v>
      </c>
      <c r="J12" s="7">
        <v>1059</v>
      </c>
      <c r="K12" s="7">
        <f t="shared" si="1"/>
        <v>75249</v>
      </c>
      <c r="L12" s="7">
        <f aca="true" t="shared" si="6" ref="L12:L17">SUM(C12+F12+I12)</f>
        <v>144376</v>
      </c>
      <c r="M12" s="7">
        <f t="shared" si="2"/>
        <v>1059</v>
      </c>
      <c r="N12" s="7">
        <f t="shared" si="3"/>
        <v>145435</v>
      </c>
      <c r="O12" s="7">
        <v>0</v>
      </c>
      <c r="P12" s="7">
        <v>1000</v>
      </c>
      <c r="Q12" s="7">
        <f t="shared" si="4"/>
        <v>1000</v>
      </c>
      <c r="R12" s="7">
        <f aca="true" t="shared" si="7" ref="R12:R17">L12+O12</f>
        <v>144376</v>
      </c>
      <c r="S12" s="7">
        <f aca="true" t="shared" si="8" ref="S12:S17">M12+P12</f>
        <v>2059</v>
      </c>
      <c r="T12" s="7">
        <f t="shared" si="5"/>
        <v>146435</v>
      </c>
    </row>
    <row r="13" spans="1:20" ht="30" customHeight="1">
      <c r="A13" s="1" t="s">
        <v>508</v>
      </c>
      <c r="B13" s="10" t="s">
        <v>509</v>
      </c>
      <c r="C13" s="7">
        <v>78063</v>
      </c>
      <c r="D13" s="7"/>
      <c r="E13" s="7">
        <f t="shared" si="0"/>
        <v>78063</v>
      </c>
      <c r="F13" s="7">
        <v>22939</v>
      </c>
      <c r="G13" s="7"/>
      <c r="H13" s="7">
        <f>SUM(F13:G13)</f>
        <v>22939</v>
      </c>
      <c r="I13" s="7">
        <v>153917</v>
      </c>
      <c r="J13" s="7">
        <v>3145</v>
      </c>
      <c r="K13" s="7">
        <f t="shared" si="1"/>
        <v>157062</v>
      </c>
      <c r="L13" s="7">
        <f t="shared" si="6"/>
        <v>254919</v>
      </c>
      <c r="M13" s="7">
        <f t="shared" si="2"/>
        <v>3145</v>
      </c>
      <c r="N13" s="7">
        <f t="shared" si="3"/>
        <v>258064</v>
      </c>
      <c r="O13" s="7">
        <v>0</v>
      </c>
      <c r="P13" s="7">
        <v>1000</v>
      </c>
      <c r="Q13" s="7">
        <f t="shared" si="4"/>
        <v>1000</v>
      </c>
      <c r="R13" s="7">
        <f t="shared" si="7"/>
        <v>254919</v>
      </c>
      <c r="S13" s="7">
        <f t="shared" si="8"/>
        <v>4145</v>
      </c>
      <c r="T13" s="7">
        <f t="shared" si="5"/>
        <v>259064</v>
      </c>
    </row>
    <row r="14" spans="1:20" ht="30" customHeight="1">
      <c r="A14" s="1" t="s">
        <v>510</v>
      </c>
      <c r="B14" s="10" t="s">
        <v>511</v>
      </c>
      <c r="C14" s="7">
        <v>33636</v>
      </c>
      <c r="D14" s="7"/>
      <c r="E14" s="7">
        <f t="shared" si="0"/>
        <v>33636</v>
      </c>
      <c r="F14" s="7">
        <v>6514</v>
      </c>
      <c r="G14" s="7"/>
      <c r="H14" s="7">
        <f>SUM(F14:G14)</f>
        <v>6514</v>
      </c>
      <c r="I14" s="7">
        <v>69198</v>
      </c>
      <c r="J14" s="7">
        <v>585</v>
      </c>
      <c r="K14" s="7">
        <f t="shared" si="1"/>
        <v>69783</v>
      </c>
      <c r="L14" s="7">
        <f t="shared" si="6"/>
        <v>109348</v>
      </c>
      <c r="M14" s="7">
        <f t="shared" si="2"/>
        <v>585</v>
      </c>
      <c r="N14" s="7">
        <f t="shared" si="3"/>
        <v>109933</v>
      </c>
      <c r="O14" s="7">
        <v>0</v>
      </c>
      <c r="P14" s="7"/>
      <c r="Q14" s="7">
        <f t="shared" si="4"/>
        <v>0</v>
      </c>
      <c r="R14" s="7">
        <f t="shared" si="7"/>
        <v>109348</v>
      </c>
      <c r="S14" s="7">
        <f t="shared" si="8"/>
        <v>585</v>
      </c>
      <c r="T14" s="7">
        <f t="shared" si="5"/>
        <v>109933</v>
      </c>
    </row>
    <row r="15" spans="1:20" ht="30" customHeight="1">
      <c r="A15" s="1" t="s">
        <v>512</v>
      </c>
      <c r="B15" s="10" t="s">
        <v>211</v>
      </c>
      <c r="C15" s="7">
        <v>57857</v>
      </c>
      <c r="D15" s="7"/>
      <c r="E15" s="7">
        <f t="shared" si="0"/>
        <v>57857</v>
      </c>
      <c r="F15" s="7">
        <v>6299</v>
      </c>
      <c r="G15" s="7"/>
      <c r="H15" s="7">
        <f>SUM(F15:G15)</f>
        <v>6299</v>
      </c>
      <c r="I15" s="7">
        <v>76567</v>
      </c>
      <c r="J15" s="7">
        <v>1182</v>
      </c>
      <c r="K15" s="7">
        <f t="shared" si="1"/>
        <v>77749</v>
      </c>
      <c r="L15" s="7">
        <f t="shared" si="6"/>
        <v>140723</v>
      </c>
      <c r="M15" s="7">
        <f t="shared" si="2"/>
        <v>1182</v>
      </c>
      <c r="N15" s="7">
        <f t="shared" si="3"/>
        <v>141905</v>
      </c>
      <c r="O15" s="7">
        <v>0</v>
      </c>
      <c r="P15" s="7"/>
      <c r="Q15" s="7">
        <f t="shared" si="4"/>
        <v>0</v>
      </c>
      <c r="R15" s="7">
        <f t="shared" si="7"/>
        <v>140723</v>
      </c>
      <c r="S15" s="7">
        <f t="shared" si="8"/>
        <v>1182</v>
      </c>
      <c r="T15" s="7">
        <f t="shared" si="5"/>
        <v>141905</v>
      </c>
    </row>
    <row r="16" spans="1:20" ht="30" customHeight="1">
      <c r="A16" s="1" t="s">
        <v>513</v>
      </c>
      <c r="B16" s="10" t="s">
        <v>122</v>
      </c>
      <c r="C16" s="7">
        <v>204</v>
      </c>
      <c r="D16" s="7"/>
      <c r="E16" s="7">
        <f t="shared" si="0"/>
        <v>204</v>
      </c>
      <c r="F16" s="7">
        <v>3000</v>
      </c>
      <c r="G16" s="7"/>
      <c r="H16" s="7">
        <f>SUM(F16:G16)</f>
        <v>3000</v>
      </c>
      <c r="I16" s="7">
        <v>52395</v>
      </c>
      <c r="J16" s="7">
        <v>4555</v>
      </c>
      <c r="K16" s="7">
        <f t="shared" si="1"/>
        <v>56950</v>
      </c>
      <c r="L16" s="7">
        <f t="shared" si="6"/>
        <v>55599</v>
      </c>
      <c r="M16" s="7">
        <f t="shared" si="2"/>
        <v>4555</v>
      </c>
      <c r="N16" s="7">
        <f t="shared" si="3"/>
        <v>60154</v>
      </c>
      <c r="O16" s="7">
        <v>0</v>
      </c>
      <c r="P16" s="7">
        <v>200</v>
      </c>
      <c r="Q16" s="7">
        <f t="shared" si="4"/>
        <v>200</v>
      </c>
      <c r="R16" s="7">
        <f t="shared" si="7"/>
        <v>55599</v>
      </c>
      <c r="S16" s="7">
        <f t="shared" si="8"/>
        <v>4755</v>
      </c>
      <c r="T16" s="7">
        <f t="shared" si="5"/>
        <v>60354</v>
      </c>
    </row>
    <row r="17" spans="2:20" s="6" customFormat="1" ht="30" customHeight="1">
      <c r="B17" s="6" t="s">
        <v>514</v>
      </c>
      <c r="C17" s="8">
        <f aca="true" t="shared" si="9" ref="C17:J17">SUM(C11:C16)</f>
        <v>252751</v>
      </c>
      <c r="D17" s="8">
        <f t="shared" si="9"/>
        <v>0</v>
      </c>
      <c r="E17" s="8">
        <f t="shared" si="9"/>
        <v>252751</v>
      </c>
      <c r="F17" s="8">
        <f t="shared" si="9"/>
        <v>38752</v>
      </c>
      <c r="G17" s="8">
        <f t="shared" si="9"/>
        <v>0</v>
      </c>
      <c r="H17" s="8">
        <f t="shared" si="9"/>
        <v>38752</v>
      </c>
      <c r="I17" s="8">
        <f t="shared" si="9"/>
        <v>638773</v>
      </c>
      <c r="J17" s="8">
        <f t="shared" si="9"/>
        <v>12892</v>
      </c>
      <c r="K17" s="8">
        <f t="shared" si="1"/>
        <v>651665</v>
      </c>
      <c r="L17" s="8">
        <f t="shared" si="6"/>
        <v>930276</v>
      </c>
      <c r="M17" s="8">
        <f t="shared" si="2"/>
        <v>12892</v>
      </c>
      <c r="N17" s="8">
        <f t="shared" si="3"/>
        <v>943168</v>
      </c>
      <c r="O17" s="8">
        <f>SUM(O11:O16)</f>
        <v>0</v>
      </c>
      <c r="P17" s="8">
        <f>SUM(P11:P16)</f>
        <v>2200</v>
      </c>
      <c r="Q17" s="8">
        <f t="shared" si="4"/>
        <v>2200</v>
      </c>
      <c r="R17" s="8">
        <f t="shared" si="7"/>
        <v>930276</v>
      </c>
      <c r="S17" s="8">
        <f t="shared" si="8"/>
        <v>15092</v>
      </c>
      <c r="T17" s="8">
        <f t="shared" si="5"/>
        <v>945368</v>
      </c>
    </row>
  </sheetData>
  <mergeCells count="13">
    <mergeCell ref="A4:T4"/>
    <mergeCell ref="A3:T3"/>
    <mergeCell ref="A2:T2"/>
    <mergeCell ref="L1:T1"/>
    <mergeCell ref="A5:T5"/>
    <mergeCell ref="C8:K8"/>
    <mergeCell ref="I9:K9"/>
    <mergeCell ref="A8:B10"/>
    <mergeCell ref="C9:E9"/>
    <mergeCell ref="F9:H9"/>
    <mergeCell ref="L8:N9"/>
    <mergeCell ref="R8:T9"/>
    <mergeCell ref="O8:Q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H70"/>
  <sheetViews>
    <sheetView workbookViewId="0" topLeftCell="A43">
      <selection activeCell="H54" sqref="H54"/>
    </sheetView>
  </sheetViews>
  <sheetFormatPr defaultColWidth="9.140625" defaultRowHeight="12.75"/>
  <cols>
    <col min="1" max="1" width="48.28125" style="1" customWidth="1"/>
    <col min="2" max="3" width="10.421875" style="1" customWidth="1"/>
    <col min="4" max="4" width="10.28125" style="1" customWidth="1"/>
    <col min="5" max="5" width="10.57421875" style="1" customWidth="1"/>
    <col min="6" max="7" width="9.140625" style="1" customWidth="1"/>
    <col min="8" max="8" width="10.140625" style="1" bestFit="1" customWidth="1"/>
    <col min="9" max="16384" width="9.140625" style="1" customWidth="1"/>
  </cols>
  <sheetData>
    <row r="1" spans="2:5" ht="15.75">
      <c r="B1" s="259" t="s">
        <v>573</v>
      </c>
      <c r="C1" s="259"/>
      <c r="D1" s="259"/>
      <c r="E1" s="259"/>
    </row>
    <row r="2" spans="1:5" ht="15.75" customHeight="1">
      <c r="A2" s="258" t="s">
        <v>253</v>
      </c>
      <c r="B2" s="258"/>
      <c r="C2" s="258"/>
      <c r="D2" s="258"/>
      <c r="E2" s="258"/>
    </row>
    <row r="3" spans="1:5" ht="15.75" customHeight="1">
      <c r="A3" s="258" t="s">
        <v>247</v>
      </c>
      <c r="B3" s="258"/>
      <c r="C3" s="258"/>
      <c r="D3" s="258"/>
      <c r="E3" s="258"/>
    </row>
    <row r="4" spans="1:5" ht="15.75" customHeight="1">
      <c r="A4" s="258" t="s">
        <v>574</v>
      </c>
      <c r="B4" s="258"/>
      <c r="C4" s="258"/>
      <c r="D4" s="258"/>
      <c r="E4" s="258"/>
    </row>
    <row r="5" spans="1:5" ht="15.75" customHeight="1">
      <c r="A5" s="258" t="s">
        <v>609</v>
      </c>
      <c r="B5" s="258"/>
      <c r="C5" s="258"/>
      <c r="D5" s="258"/>
      <c r="E5" s="258"/>
    </row>
    <row r="6" spans="3:5" ht="14.25" customHeight="1">
      <c r="C6" s="259"/>
      <c r="D6" s="259"/>
      <c r="E6" s="259"/>
    </row>
    <row r="7" spans="1:5" ht="30.75" customHeight="1">
      <c r="A7" s="179" t="s">
        <v>190</v>
      </c>
      <c r="B7" s="207" t="s">
        <v>611</v>
      </c>
      <c r="C7" s="207" t="s">
        <v>738</v>
      </c>
      <c r="D7" s="207" t="s">
        <v>610</v>
      </c>
      <c r="E7" s="179" t="s">
        <v>575</v>
      </c>
    </row>
    <row r="8" spans="1:5" ht="15.75" customHeight="1">
      <c r="A8" s="40" t="s">
        <v>576</v>
      </c>
      <c r="B8" s="194"/>
      <c r="C8" s="194"/>
      <c r="D8" s="194"/>
      <c r="E8" s="194"/>
    </row>
    <row r="9" spans="1:5" ht="15.75" customHeight="1">
      <c r="A9" s="1" t="s">
        <v>363</v>
      </c>
      <c r="B9" s="7">
        <v>269402</v>
      </c>
      <c r="C9" s="7">
        <v>270000</v>
      </c>
      <c r="D9" s="7">
        <v>270000</v>
      </c>
      <c r="E9" s="7">
        <v>274000</v>
      </c>
    </row>
    <row r="10" spans="1:5" ht="15.75" customHeight="1">
      <c r="A10" s="1" t="s">
        <v>577</v>
      </c>
      <c r="B10" s="7">
        <v>864258</v>
      </c>
      <c r="C10" s="7">
        <v>850000</v>
      </c>
      <c r="D10" s="7">
        <v>850000</v>
      </c>
      <c r="E10" s="7">
        <v>815000</v>
      </c>
    </row>
    <row r="11" spans="1:5" ht="15.75" customHeight="1">
      <c r="A11" s="1" t="s">
        <v>578</v>
      </c>
      <c r="B11" s="7">
        <v>554079</v>
      </c>
      <c r="C11" s="7">
        <v>580000</v>
      </c>
      <c r="D11" s="7">
        <v>580000</v>
      </c>
      <c r="E11" s="7">
        <v>580000</v>
      </c>
    </row>
    <row r="12" spans="1:5" ht="15.75" customHeight="1">
      <c r="A12" s="1" t="s">
        <v>579</v>
      </c>
      <c r="B12" s="7">
        <v>153670</v>
      </c>
      <c r="C12" s="7">
        <v>42000</v>
      </c>
      <c r="D12" s="7">
        <v>42000</v>
      </c>
      <c r="E12" s="7">
        <v>42000</v>
      </c>
    </row>
    <row r="13" spans="1:5" ht="15.75" customHeight="1">
      <c r="A13" s="1" t="s">
        <v>580</v>
      </c>
      <c r="B13" s="7">
        <v>3500</v>
      </c>
      <c r="C13" s="7">
        <v>3000</v>
      </c>
      <c r="D13" s="7">
        <v>3000</v>
      </c>
      <c r="E13" s="7">
        <v>2400</v>
      </c>
    </row>
    <row r="14" spans="1:7" ht="15.75" customHeight="1">
      <c r="A14" s="1" t="s">
        <v>581</v>
      </c>
      <c r="B14" s="7">
        <v>404067</v>
      </c>
      <c r="C14" s="7">
        <v>150000</v>
      </c>
      <c r="D14" s="7">
        <v>283350</v>
      </c>
      <c r="E14" s="7">
        <v>100000</v>
      </c>
      <c r="G14" s="7"/>
    </row>
    <row r="15" spans="1:5" ht="15.75" customHeight="1">
      <c r="A15" s="6" t="s">
        <v>582</v>
      </c>
      <c r="B15" s="8">
        <f>SUM(B9:B14)</f>
        <v>2248976</v>
      </c>
      <c r="C15" s="8">
        <f>SUM(C9:C14)</f>
        <v>1895000</v>
      </c>
      <c r="D15" s="8">
        <f>SUM(D9:D14)</f>
        <v>2028350</v>
      </c>
      <c r="E15" s="8">
        <f>SUM(E9:E14)</f>
        <v>1813400</v>
      </c>
    </row>
    <row r="16" spans="1:5" ht="8.25" customHeight="1">
      <c r="A16" s="6"/>
      <c r="B16" s="8"/>
      <c r="C16" s="8"/>
      <c r="D16" s="8"/>
      <c r="E16" s="8"/>
    </row>
    <row r="17" spans="1:5" ht="15.75" customHeight="1">
      <c r="A17" s="1" t="s">
        <v>583</v>
      </c>
      <c r="B17" s="7">
        <v>898531</v>
      </c>
      <c r="C17" s="7">
        <v>850000</v>
      </c>
      <c r="D17" s="7">
        <v>850000</v>
      </c>
      <c r="E17" s="7">
        <v>855000</v>
      </c>
    </row>
    <row r="18" spans="1:5" ht="15.75" customHeight="1">
      <c r="A18" s="1" t="s">
        <v>421</v>
      </c>
      <c r="B18" s="7">
        <v>216239</v>
      </c>
      <c r="C18" s="195">
        <v>202216</v>
      </c>
      <c r="D18" s="195">
        <v>202216</v>
      </c>
      <c r="E18" s="195">
        <v>208000</v>
      </c>
    </row>
    <row r="19" spans="1:5" ht="15.75" customHeight="1">
      <c r="A19" s="1" t="s">
        <v>435</v>
      </c>
      <c r="B19" s="7">
        <v>572200</v>
      </c>
      <c r="C19" s="181">
        <v>525652</v>
      </c>
      <c r="D19" s="181">
        <v>525652</v>
      </c>
      <c r="E19" s="181">
        <v>525000</v>
      </c>
    </row>
    <row r="20" spans="1:5" ht="15.75" customHeight="1">
      <c r="A20" s="1" t="s">
        <v>584</v>
      </c>
      <c r="B20" s="7">
        <v>43821</v>
      </c>
      <c r="C20" s="195">
        <v>44000</v>
      </c>
      <c r="D20" s="195">
        <v>44000</v>
      </c>
      <c r="E20" s="195">
        <v>44000</v>
      </c>
    </row>
    <row r="21" spans="1:5" ht="15.75" customHeight="1">
      <c r="A21" s="1" t="s">
        <v>437</v>
      </c>
      <c r="B21" s="7">
        <v>77955</v>
      </c>
      <c r="C21" s="195">
        <v>78000</v>
      </c>
      <c r="D21" s="195">
        <v>78000</v>
      </c>
      <c r="E21" s="195">
        <v>78000</v>
      </c>
    </row>
    <row r="22" spans="1:5" ht="15.75" customHeight="1">
      <c r="A22" s="1" t="s">
        <v>585</v>
      </c>
      <c r="B22" s="7">
        <v>2500</v>
      </c>
      <c r="C22" s="195">
        <v>2400</v>
      </c>
      <c r="D22" s="195">
        <v>2400</v>
      </c>
      <c r="E22" s="195">
        <v>2400</v>
      </c>
    </row>
    <row r="23" spans="1:5" ht="15.75" customHeight="1">
      <c r="A23" s="1" t="s">
        <v>586</v>
      </c>
      <c r="B23" s="7">
        <v>35147</v>
      </c>
      <c r="C23" s="195">
        <v>35000</v>
      </c>
      <c r="D23" s="195">
        <v>35000</v>
      </c>
      <c r="E23" s="195">
        <v>36000</v>
      </c>
    </row>
    <row r="24" spans="1:8" ht="15.75" customHeight="1">
      <c r="A24" s="1" t="s">
        <v>587</v>
      </c>
      <c r="B24" s="7">
        <v>135813</v>
      </c>
      <c r="C24" s="195">
        <v>200000</v>
      </c>
      <c r="D24" s="195">
        <v>200000</v>
      </c>
      <c r="E24" s="195">
        <v>20000</v>
      </c>
      <c r="H24" s="7"/>
    </row>
    <row r="25" spans="1:5" ht="15.75" customHeight="1">
      <c r="A25" s="6" t="s">
        <v>588</v>
      </c>
      <c r="B25" s="8">
        <f>SUM(B17:B24)</f>
        <v>1982206</v>
      </c>
      <c r="C25" s="8">
        <f>SUM(C17:C24)</f>
        <v>1937268</v>
      </c>
      <c r="D25" s="8">
        <f>SUM(D17:D24)</f>
        <v>1937268</v>
      </c>
      <c r="E25" s="8">
        <f>SUM(E17:E24)</f>
        <v>1768400</v>
      </c>
    </row>
    <row r="26" spans="1:5" ht="9" customHeight="1">
      <c r="A26" s="6"/>
      <c r="B26" s="8"/>
      <c r="C26" s="195"/>
      <c r="D26" s="195"/>
      <c r="E26" s="196"/>
    </row>
    <row r="27" spans="1:5" ht="15.75" customHeight="1">
      <c r="A27" s="40" t="s">
        <v>589</v>
      </c>
      <c r="B27" s="197"/>
      <c r="C27" s="195"/>
      <c r="D27" s="195"/>
      <c r="E27" s="196"/>
    </row>
    <row r="28" spans="1:5" ht="15" customHeight="1">
      <c r="A28" s="198" t="s">
        <v>590</v>
      </c>
      <c r="B28" s="195">
        <v>21142</v>
      </c>
      <c r="C28" s="195">
        <v>7000</v>
      </c>
      <c r="D28" s="195">
        <v>7000</v>
      </c>
      <c r="E28" s="195">
        <v>7000</v>
      </c>
    </row>
    <row r="29" spans="1:5" ht="15" customHeight="1">
      <c r="A29" s="198" t="s">
        <v>591</v>
      </c>
      <c r="B29" s="195">
        <v>1575</v>
      </c>
      <c r="C29" s="195">
        <v>1575</v>
      </c>
      <c r="D29" s="195">
        <v>1575</v>
      </c>
      <c r="E29" s="195">
        <v>1575</v>
      </c>
    </row>
    <row r="30" spans="1:5" ht="15" customHeight="1">
      <c r="A30" s="198" t="s">
        <v>592</v>
      </c>
      <c r="B30" s="195">
        <v>400</v>
      </c>
      <c r="C30" s="195">
        <v>250</v>
      </c>
      <c r="D30" s="195">
        <v>250</v>
      </c>
      <c r="E30" s="195">
        <v>250</v>
      </c>
    </row>
    <row r="31" spans="1:5" ht="15" customHeight="1">
      <c r="A31" s="198" t="s">
        <v>612</v>
      </c>
      <c r="B31" s="195">
        <v>517448</v>
      </c>
      <c r="C31" s="195"/>
      <c r="D31" s="195">
        <v>150079</v>
      </c>
      <c r="E31" s="195"/>
    </row>
    <row r="32" ht="15" customHeight="1">
      <c r="A32" s="198" t="s">
        <v>593</v>
      </c>
    </row>
    <row r="33" spans="1:5" ht="15" customHeight="1">
      <c r="A33" s="198" t="s">
        <v>594</v>
      </c>
      <c r="B33" s="195">
        <v>3506</v>
      </c>
      <c r="C33" s="195">
        <v>3300</v>
      </c>
      <c r="D33" s="195">
        <v>3300</v>
      </c>
      <c r="E33" s="195">
        <v>3100</v>
      </c>
    </row>
    <row r="34" spans="1:5" ht="15" customHeight="1">
      <c r="A34" s="1" t="s">
        <v>595</v>
      </c>
      <c r="B34" s="195">
        <v>864817</v>
      </c>
      <c r="C34" s="195">
        <v>200000</v>
      </c>
      <c r="D34" s="195">
        <v>200000</v>
      </c>
      <c r="E34" s="195">
        <v>70000</v>
      </c>
    </row>
    <row r="35" spans="1:5" ht="15" customHeight="1">
      <c r="A35" s="199" t="s">
        <v>596</v>
      </c>
      <c r="B35" s="200">
        <f>SUM(B28:B34)</f>
        <v>1408888</v>
      </c>
      <c r="C35" s="200">
        <f>SUM(C28:C34)</f>
        <v>212125</v>
      </c>
      <c r="D35" s="200">
        <f>SUM(D28:D34)</f>
        <v>362204</v>
      </c>
      <c r="E35" s="200">
        <f>SUM(E28:E34)</f>
        <v>81925</v>
      </c>
    </row>
    <row r="36" spans="1:5" ht="6.75" customHeight="1">
      <c r="A36" s="6"/>
      <c r="B36" s="8"/>
      <c r="C36" s="195"/>
      <c r="D36" s="195"/>
      <c r="E36" s="196"/>
    </row>
    <row r="37" spans="1:8" ht="15" customHeight="1">
      <c r="A37" s="198" t="s">
        <v>597</v>
      </c>
      <c r="B37" s="195">
        <v>66400</v>
      </c>
      <c r="C37" s="195">
        <v>60000</v>
      </c>
      <c r="D37" s="195">
        <v>60000</v>
      </c>
      <c r="E37" s="195">
        <v>40000</v>
      </c>
      <c r="H37" s="7"/>
    </row>
    <row r="38" spans="1:5" ht="15" customHeight="1">
      <c r="A38" s="198" t="s">
        <v>613</v>
      </c>
      <c r="B38" s="195">
        <v>1168014</v>
      </c>
      <c r="C38" s="195">
        <v>69357</v>
      </c>
      <c r="D38" s="195">
        <v>352786</v>
      </c>
      <c r="E38" s="195">
        <v>83925</v>
      </c>
    </row>
    <row r="39" spans="1:5" ht="15" customHeight="1">
      <c r="A39" s="198" t="s">
        <v>598</v>
      </c>
      <c r="B39" s="195">
        <v>13464</v>
      </c>
      <c r="C39" s="201"/>
      <c r="D39" s="201"/>
      <c r="E39" s="201"/>
    </row>
    <row r="40" spans="1:5" ht="15" customHeight="1">
      <c r="A40" s="198" t="s">
        <v>599</v>
      </c>
      <c r="B40" s="195"/>
      <c r="C40" s="195"/>
      <c r="D40" s="195"/>
      <c r="E40" s="195"/>
    </row>
    <row r="41" spans="1:5" ht="15" customHeight="1">
      <c r="A41" s="198" t="s">
        <v>600</v>
      </c>
      <c r="B41" s="195">
        <v>2250</v>
      </c>
      <c r="C41" s="201"/>
      <c r="D41" s="201"/>
      <c r="E41" s="201"/>
    </row>
    <row r="42" spans="1:5" ht="15" customHeight="1">
      <c r="A42" s="198" t="s">
        <v>601</v>
      </c>
      <c r="B42" s="195">
        <v>10600</v>
      </c>
      <c r="C42" s="201">
        <v>3000</v>
      </c>
      <c r="D42" s="201">
        <v>3000</v>
      </c>
      <c r="E42" s="201">
        <v>3000</v>
      </c>
    </row>
    <row r="43" spans="1:5" ht="15" customHeight="1">
      <c r="A43" s="1" t="s">
        <v>587</v>
      </c>
      <c r="B43" s="195">
        <v>386850</v>
      </c>
      <c r="C43" s="201"/>
      <c r="D43" s="201"/>
      <c r="E43" s="201"/>
    </row>
    <row r="44" spans="1:5" ht="15" customHeight="1">
      <c r="A44" s="202" t="s">
        <v>149</v>
      </c>
      <c r="B44" s="196">
        <f>B37+B38+B39+B42+B41+B43</f>
        <v>1647578</v>
      </c>
      <c r="C44" s="196">
        <f>C37+C38+C39+C42+C41+C43</f>
        <v>132357</v>
      </c>
      <c r="D44" s="196">
        <f>D37+D38+D39+D42+D41+D43</f>
        <v>415786</v>
      </c>
      <c r="E44" s="196">
        <f>E37+E38+E39+E42+E41+E43</f>
        <v>126925</v>
      </c>
    </row>
    <row r="45" spans="1:5" ht="8.25" customHeight="1">
      <c r="A45" s="198"/>
      <c r="B45" s="195"/>
      <c r="C45" s="203"/>
      <c r="D45" s="203"/>
      <c r="E45" s="203"/>
    </row>
    <row r="46" spans="1:5" ht="15" customHeight="1">
      <c r="A46" s="202" t="s">
        <v>602</v>
      </c>
      <c r="B46" s="200"/>
      <c r="C46" s="200"/>
      <c r="D46" s="200"/>
      <c r="E46" s="200"/>
    </row>
    <row r="47" spans="1:5" ht="15" customHeight="1">
      <c r="A47" s="198" t="s">
        <v>603</v>
      </c>
      <c r="B47" s="204">
        <v>9420</v>
      </c>
      <c r="C47" s="195"/>
      <c r="D47" s="195"/>
      <c r="E47" s="201"/>
    </row>
    <row r="48" spans="1:5" s="6" customFormat="1" ht="15.75" customHeight="1">
      <c r="A48" s="1" t="s">
        <v>604</v>
      </c>
      <c r="B48" s="8"/>
      <c r="C48" s="195"/>
      <c r="D48" s="195"/>
      <c r="E48" s="205"/>
    </row>
    <row r="49" spans="1:5" s="6" customFormat="1" ht="15.75" customHeight="1">
      <c r="A49" s="6" t="s">
        <v>605</v>
      </c>
      <c r="B49" s="8">
        <f>SUM(B47:B48)</f>
        <v>9420</v>
      </c>
      <c r="C49" s="8"/>
      <c r="D49" s="8"/>
      <c r="E49" s="8">
        <f>SUM(E47:E48)</f>
        <v>0</v>
      </c>
    </row>
    <row r="50" spans="1:5" s="6" customFormat="1" ht="12.75" customHeight="1">
      <c r="A50" s="1"/>
      <c r="B50" s="7"/>
      <c r="C50" s="195"/>
      <c r="D50" s="195"/>
      <c r="E50" s="181"/>
    </row>
    <row r="51" spans="1:5" s="6" customFormat="1" ht="15.75" customHeight="1">
      <c r="A51" s="6" t="s">
        <v>606</v>
      </c>
      <c r="B51" s="8">
        <v>37500</v>
      </c>
      <c r="C51" s="8">
        <v>37500</v>
      </c>
      <c r="D51" s="8">
        <v>37500</v>
      </c>
      <c r="E51" s="8"/>
    </row>
    <row r="52" spans="2:5" s="6" customFormat="1" ht="12.75" customHeight="1">
      <c r="B52" s="8"/>
      <c r="C52" s="8"/>
      <c r="D52" s="8"/>
      <c r="E52" s="8"/>
    </row>
    <row r="53" spans="1:5" ht="15.75" customHeight="1">
      <c r="A53" s="6" t="s">
        <v>607</v>
      </c>
      <c r="B53" s="8">
        <f>B15+B35+B49</f>
        <v>3667284</v>
      </c>
      <c r="C53" s="8">
        <f>C15+C35+C49</f>
        <v>2107125</v>
      </c>
      <c r="D53" s="8">
        <f>D15+D35+D49</f>
        <v>2390554</v>
      </c>
      <c r="E53" s="8">
        <f>E15+E35+E49</f>
        <v>1895325</v>
      </c>
    </row>
    <row r="54" spans="1:8" s="6" customFormat="1" ht="15.75" customHeight="1">
      <c r="A54" s="6" t="s">
        <v>608</v>
      </c>
      <c r="B54" s="8">
        <f>B25+B44+B51</f>
        <v>3667284</v>
      </c>
      <c r="C54" s="8">
        <f>C25+C44+C51</f>
        <v>2107125</v>
      </c>
      <c r="D54" s="8">
        <f>D25+D44+D51</f>
        <v>2390554</v>
      </c>
      <c r="E54" s="8">
        <f>E25+E44+E51</f>
        <v>1895325</v>
      </c>
      <c r="H54" s="8"/>
    </row>
    <row r="55" spans="2:5" ht="15.75">
      <c r="B55" s="7"/>
      <c r="C55" s="7"/>
      <c r="D55" s="7"/>
      <c r="E55" s="7"/>
    </row>
    <row r="56" spans="1:5" ht="15.75">
      <c r="A56" s="41" t="s">
        <v>739</v>
      </c>
      <c r="B56" s="41"/>
      <c r="C56" s="41"/>
      <c r="D56" s="41"/>
      <c r="E56" s="41"/>
    </row>
    <row r="57" spans="1:5" ht="15.75">
      <c r="A57" s="252" t="s">
        <v>740</v>
      </c>
      <c r="B57" s="206">
        <v>34884</v>
      </c>
      <c r="C57" s="41"/>
      <c r="D57" s="41"/>
      <c r="E57" s="41"/>
    </row>
    <row r="58" spans="1:5" ht="15.75">
      <c r="A58" s="41" t="s">
        <v>741</v>
      </c>
      <c r="B58" s="206">
        <v>52000</v>
      </c>
      <c r="C58" s="41"/>
      <c r="D58" s="41"/>
      <c r="E58" s="41"/>
    </row>
    <row r="59" spans="1:5" ht="15.75">
      <c r="A59" s="253" t="s">
        <v>742</v>
      </c>
      <c r="B59" s="206">
        <v>63195</v>
      </c>
      <c r="C59" s="41"/>
      <c r="D59" s="41"/>
      <c r="E59" s="41"/>
    </row>
    <row r="60" spans="1:5" s="6" customFormat="1" ht="15.75">
      <c r="A60" s="254" t="s">
        <v>743</v>
      </c>
      <c r="B60" s="255">
        <f>SUM(B57:B59)</f>
        <v>150079</v>
      </c>
      <c r="C60" s="42"/>
      <c r="D60" s="42"/>
      <c r="E60" s="42"/>
    </row>
    <row r="61" spans="1:5" ht="15.75">
      <c r="A61" s="41"/>
      <c r="B61" s="41"/>
      <c r="C61" s="41"/>
      <c r="D61" s="41"/>
      <c r="E61" s="41"/>
    </row>
    <row r="62" spans="1:5" ht="15.75">
      <c r="A62" s="350" t="s">
        <v>744</v>
      </c>
      <c r="B62" s="350"/>
      <c r="C62" s="350"/>
      <c r="D62" s="350"/>
      <c r="E62" s="350"/>
    </row>
    <row r="63" spans="1:2" ht="15.75">
      <c r="A63" s="252" t="s">
        <v>745</v>
      </c>
      <c r="B63" s="206">
        <v>73138</v>
      </c>
    </row>
    <row r="64" spans="1:2" ht="15.75">
      <c r="A64" s="41" t="s">
        <v>746</v>
      </c>
      <c r="B64" s="206">
        <v>108000</v>
      </c>
    </row>
    <row r="65" spans="1:2" ht="15.75">
      <c r="A65" s="253" t="s">
        <v>742</v>
      </c>
      <c r="B65" s="206">
        <v>102291</v>
      </c>
    </row>
    <row r="66" spans="1:2" s="6" customFormat="1" ht="15.75">
      <c r="A66" s="254" t="s">
        <v>743</v>
      </c>
      <c r="B66" s="255">
        <f>SUM(B63:B65)</f>
        <v>283429</v>
      </c>
    </row>
    <row r="67" ht="15.75">
      <c r="B67" s="206"/>
    </row>
    <row r="68" ht="15.75">
      <c r="B68" s="206"/>
    </row>
    <row r="69" spans="2:4" ht="15.75">
      <c r="B69" s="206"/>
      <c r="D69" s="147"/>
    </row>
    <row r="70" ht="15.75">
      <c r="B70" s="206"/>
    </row>
  </sheetData>
  <mergeCells count="7">
    <mergeCell ref="A62:E62"/>
    <mergeCell ref="A5:E5"/>
    <mergeCell ref="C6:E6"/>
    <mergeCell ref="B1:E1"/>
    <mergeCell ref="A2:E2"/>
    <mergeCell ref="A3:E3"/>
    <mergeCell ref="A4:E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W94"/>
  <sheetViews>
    <sheetView workbookViewId="0" topLeftCell="A63">
      <selection activeCell="V80" sqref="V80"/>
    </sheetView>
  </sheetViews>
  <sheetFormatPr defaultColWidth="9.140625" defaultRowHeight="13.5" customHeight="1"/>
  <cols>
    <col min="1" max="1" width="28.140625" style="1" customWidth="1"/>
    <col min="2" max="2" width="6.00390625" style="1" customWidth="1"/>
    <col min="3" max="3" width="5.140625" style="1" customWidth="1"/>
    <col min="4" max="4" width="6.7109375" style="1" customWidth="1"/>
    <col min="5" max="7" width="6.00390625" style="1" customWidth="1"/>
    <col min="8" max="8" width="6.140625" style="1" customWidth="1"/>
    <col min="9" max="9" width="5.7109375" style="1" customWidth="1"/>
    <col min="10" max="10" width="5.421875" style="1" customWidth="1"/>
    <col min="11" max="11" width="6.28125" style="1" customWidth="1"/>
    <col min="12" max="12" width="5.7109375" style="1" customWidth="1"/>
    <col min="13" max="13" width="5.421875" style="1" customWidth="1"/>
    <col min="14" max="14" width="6.28125" style="1" customWidth="1"/>
    <col min="15" max="15" width="5.8515625" style="1" customWidth="1"/>
    <col min="16" max="16" width="5.57421875" style="1" customWidth="1"/>
    <col min="17" max="17" width="6.28125" style="1" customWidth="1"/>
    <col min="18" max="18" width="5.7109375" style="1" customWidth="1"/>
    <col min="19" max="19" width="5.28125" style="1" customWidth="1"/>
    <col min="20" max="20" width="6.421875" style="1" customWidth="1"/>
    <col min="21" max="21" width="7.7109375" style="1" customWidth="1"/>
    <col min="22" max="22" width="5.57421875" style="1" customWidth="1"/>
    <col min="23" max="23" width="6.00390625" style="1" customWidth="1"/>
    <col min="24" max="16384" width="9.140625" style="1" customWidth="1"/>
  </cols>
  <sheetData>
    <row r="1" spans="1:23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381" t="s">
        <v>663</v>
      </c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</row>
    <row r="2" spans="1:23" ht="15.75">
      <c r="A2" s="291" t="s">
        <v>253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23" ht="15.75">
      <c r="A3" s="291" t="s">
        <v>247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4" spans="1:23" ht="15.75">
      <c r="A4" s="291" t="s">
        <v>664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</row>
    <row r="5" spans="1:23" ht="15.75">
      <c r="A5" s="216"/>
      <c r="B5" s="216"/>
      <c r="C5" s="216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</row>
    <row r="6" spans="1:23" s="11" customFormat="1" ht="24" customHeight="1">
      <c r="A6" s="284" t="s">
        <v>254</v>
      </c>
      <c r="B6" s="288" t="s">
        <v>665</v>
      </c>
      <c r="C6" s="289"/>
      <c r="D6" s="290"/>
      <c r="E6" s="364" t="s">
        <v>735</v>
      </c>
      <c r="F6" s="364"/>
      <c r="G6" s="364"/>
      <c r="H6" s="364"/>
      <c r="I6" s="365" t="s">
        <v>666</v>
      </c>
      <c r="J6" s="366"/>
      <c r="K6" s="366"/>
      <c r="L6" s="366"/>
      <c r="M6" s="366"/>
      <c r="N6" s="367"/>
      <c r="O6" s="365" t="s">
        <v>255</v>
      </c>
      <c r="P6" s="377"/>
      <c r="Q6" s="377"/>
      <c r="R6" s="377"/>
      <c r="S6" s="377"/>
      <c r="T6" s="378"/>
      <c r="U6" s="326" t="s">
        <v>667</v>
      </c>
      <c r="V6" s="327"/>
      <c r="W6" s="328"/>
    </row>
    <row r="7" spans="1:23" s="11" customFormat="1" ht="40.5" customHeight="1">
      <c r="A7" s="284"/>
      <c r="B7" s="361"/>
      <c r="C7" s="362"/>
      <c r="D7" s="363"/>
      <c r="E7" s="372" t="s">
        <v>668</v>
      </c>
      <c r="F7" s="373"/>
      <c r="G7" s="374"/>
      <c r="H7" s="217" t="s">
        <v>669</v>
      </c>
      <c r="I7" s="358" t="s">
        <v>670</v>
      </c>
      <c r="J7" s="359"/>
      <c r="K7" s="360"/>
      <c r="L7" s="368" t="s">
        <v>671</v>
      </c>
      <c r="M7" s="369"/>
      <c r="N7" s="370"/>
      <c r="O7" s="368" t="s">
        <v>670</v>
      </c>
      <c r="P7" s="375"/>
      <c r="Q7" s="376"/>
      <c r="R7" s="368" t="s">
        <v>671</v>
      </c>
      <c r="S7" s="375"/>
      <c r="T7" s="376"/>
      <c r="U7" s="352"/>
      <c r="V7" s="353"/>
      <c r="W7" s="354"/>
    </row>
    <row r="8" spans="1:23" s="11" customFormat="1" ht="13.5" customHeight="1">
      <c r="A8" s="284"/>
      <c r="B8" s="355" t="s">
        <v>672</v>
      </c>
      <c r="C8" s="356"/>
      <c r="D8" s="357"/>
      <c r="E8" s="355" t="s">
        <v>672</v>
      </c>
      <c r="F8" s="356"/>
      <c r="G8" s="356"/>
      <c r="H8" s="357"/>
      <c r="I8" s="355" t="s">
        <v>672</v>
      </c>
      <c r="J8" s="356"/>
      <c r="K8" s="357"/>
      <c r="L8" s="371" t="s">
        <v>672</v>
      </c>
      <c r="M8" s="366"/>
      <c r="N8" s="367"/>
      <c r="O8" s="371" t="s">
        <v>672</v>
      </c>
      <c r="P8" s="379"/>
      <c r="Q8" s="380"/>
      <c r="R8" s="371" t="s">
        <v>672</v>
      </c>
      <c r="S8" s="379"/>
      <c r="T8" s="380"/>
      <c r="U8" s="355" t="s">
        <v>672</v>
      </c>
      <c r="V8" s="356"/>
      <c r="W8" s="357"/>
    </row>
    <row r="9" spans="1:23" s="11" customFormat="1" ht="25.5" customHeight="1">
      <c r="A9" s="284"/>
      <c r="B9" s="219" t="s">
        <v>674</v>
      </c>
      <c r="C9" s="219" t="s">
        <v>673</v>
      </c>
      <c r="D9" s="219" t="s">
        <v>734</v>
      </c>
      <c r="E9" s="219" t="s">
        <v>674</v>
      </c>
      <c r="F9" s="219" t="s">
        <v>673</v>
      </c>
      <c r="G9" s="219" t="s">
        <v>734</v>
      </c>
      <c r="H9" s="218" t="s">
        <v>734</v>
      </c>
      <c r="I9" s="219" t="s">
        <v>674</v>
      </c>
      <c r="J9" s="219" t="s">
        <v>673</v>
      </c>
      <c r="K9" s="219" t="s">
        <v>734</v>
      </c>
      <c r="L9" s="219" t="s">
        <v>674</v>
      </c>
      <c r="M9" s="219" t="s">
        <v>673</v>
      </c>
      <c r="N9" s="219" t="s">
        <v>734</v>
      </c>
      <c r="O9" s="219" t="s">
        <v>674</v>
      </c>
      <c r="P9" s="219" t="s">
        <v>673</v>
      </c>
      <c r="Q9" s="219" t="s">
        <v>734</v>
      </c>
      <c r="R9" s="219" t="s">
        <v>674</v>
      </c>
      <c r="S9" s="219" t="s">
        <v>673</v>
      </c>
      <c r="T9" s="219" t="s">
        <v>734</v>
      </c>
      <c r="U9" s="219" t="s">
        <v>674</v>
      </c>
      <c r="V9" s="219" t="s">
        <v>673</v>
      </c>
      <c r="W9" s="219" t="s">
        <v>734</v>
      </c>
    </row>
    <row r="10" spans="1:23" s="11" customFormat="1" ht="14.25" customHeight="1">
      <c r="A10" s="345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</row>
    <row r="11" spans="1:23" ht="14.25" customHeight="1">
      <c r="A11" s="183" t="s">
        <v>732</v>
      </c>
      <c r="B11" s="183">
        <v>5</v>
      </c>
      <c r="C11" s="183">
        <v>5</v>
      </c>
      <c r="D11" s="228">
        <f>SUM(B11:C11)</f>
        <v>10</v>
      </c>
      <c r="E11" s="228">
        <v>48</v>
      </c>
      <c r="F11" s="228">
        <v>1</v>
      </c>
      <c r="G11" s="228">
        <f>SUM(E11:F11)</f>
        <v>49</v>
      </c>
      <c r="H11" s="228">
        <v>1</v>
      </c>
      <c r="I11" s="228"/>
      <c r="J11" s="228"/>
      <c r="K11" s="228"/>
      <c r="L11" s="228"/>
      <c r="M11" s="228"/>
      <c r="N11" s="228"/>
      <c r="O11" s="228">
        <f>B11+E11</f>
        <v>53</v>
      </c>
      <c r="P11" s="228">
        <f>C11+J11+F11</f>
        <v>6</v>
      </c>
      <c r="Q11" s="228">
        <f>O11+P11</f>
        <v>59</v>
      </c>
      <c r="R11" s="228">
        <v>1</v>
      </c>
      <c r="S11" s="228"/>
      <c r="T11" s="228">
        <f>R11+S11</f>
        <v>1</v>
      </c>
      <c r="U11" s="228">
        <v>53.5</v>
      </c>
      <c r="V11" s="228">
        <v>6</v>
      </c>
      <c r="W11" s="228">
        <f>U11+V11</f>
        <v>59.5</v>
      </c>
    </row>
    <row r="12" spans="1:23" ht="14.25" customHeight="1">
      <c r="A12" s="183" t="s">
        <v>733</v>
      </c>
      <c r="B12" s="183">
        <v>4</v>
      </c>
      <c r="C12" s="183"/>
      <c r="D12" s="228">
        <f>SUM(B12:C12)</f>
        <v>4</v>
      </c>
      <c r="E12" s="228"/>
      <c r="F12" s="228"/>
      <c r="G12" s="228">
        <f>SUM(E12:F12)</f>
        <v>0</v>
      </c>
      <c r="H12" s="228"/>
      <c r="I12" s="228"/>
      <c r="J12" s="228"/>
      <c r="K12" s="228"/>
      <c r="L12" s="228"/>
      <c r="M12" s="228"/>
      <c r="N12" s="228"/>
      <c r="O12" s="228">
        <v>4</v>
      </c>
      <c r="P12" s="228"/>
      <c r="Q12" s="228">
        <f>O12+P12</f>
        <v>4</v>
      </c>
      <c r="R12" s="228"/>
      <c r="S12" s="228"/>
      <c r="T12" s="228">
        <f>R12+S12</f>
        <v>0</v>
      </c>
      <c r="U12" s="228">
        <v>4</v>
      </c>
      <c r="V12" s="228"/>
      <c r="W12" s="228">
        <f>U12+V12</f>
        <v>4</v>
      </c>
    </row>
    <row r="13" spans="1:23" ht="14.25" customHeight="1">
      <c r="A13" s="220" t="s">
        <v>675</v>
      </c>
      <c r="B13" s="220">
        <f aca="true" t="shared" si="0" ref="B13:G13">SUM(B11:B12)</f>
        <v>9</v>
      </c>
      <c r="C13" s="220">
        <f t="shared" si="0"/>
        <v>5</v>
      </c>
      <c r="D13" s="220">
        <f t="shared" si="0"/>
        <v>14</v>
      </c>
      <c r="E13" s="221">
        <f t="shared" si="0"/>
        <v>48</v>
      </c>
      <c r="F13" s="221">
        <f t="shared" si="0"/>
        <v>1</v>
      </c>
      <c r="G13" s="221">
        <f t="shared" si="0"/>
        <v>49</v>
      </c>
      <c r="H13" s="221">
        <v>1</v>
      </c>
      <c r="I13" s="221"/>
      <c r="J13" s="221"/>
      <c r="K13" s="221"/>
      <c r="L13" s="221"/>
      <c r="M13" s="221"/>
      <c r="N13" s="221"/>
      <c r="O13" s="221">
        <f>B13+E13</f>
        <v>57</v>
      </c>
      <c r="P13" s="221">
        <f>C13+J13+F13</f>
        <v>6</v>
      </c>
      <c r="Q13" s="221">
        <f>O13+P13</f>
        <v>63</v>
      </c>
      <c r="R13" s="221">
        <v>1</v>
      </c>
      <c r="S13" s="221"/>
      <c r="T13" s="221">
        <f>R13+S13</f>
        <v>1</v>
      </c>
      <c r="U13" s="221">
        <f>SUM(U11:U12)</f>
        <v>57.5</v>
      </c>
      <c r="V13" s="221">
        <f>SUM(V11:V12)</f>
        <v>6</v>
      </c>
      <c r="W13" s="221">
        <f>SUM(W11:W12)</f>
        <v>63.5</v>
      </c>
    </row>
    <row r="14" spans="1:23" ht="12.75" customHeight="1">
      <c r="A14" s="222"/>
      <c r="B14" s="222"/>
      <c r="C14" s="222"/>
      <c r="D14" s="223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351"/>
      <c r="T14" s="351"/>
      <c r="U14" s="351"/>
      <c r="V14" s="351"/>
      <c r="W14" s="351"/>
    </row>
    <row r="15" spans="1:23" ht="14.25" customHeight="1">
      <c r="A15" s="225" t="s">
        <v>169</v>
      </c>
      <c r="B15" s="225"/>
      <c r="C15" s="225"/>
      <c r="D15" s="226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351"/>
      <c r="T15" s="351"/>
      <c r="U15" s="351"/>
      <c r="V15" s="351"/>
      <c r="W15" s="351"/>
    </row>
    <row r="16" spans="1:23" ht="14.25" customHeight="1">
      <c r="A16" s="183" t="s">
        <v>676</v>
      </c>
      <c r="B16" s="183"/>
      <c r="C16" s="183"/>
      <c r="D16" s="228"/>
      <c r="E16" s="228"/>
      <c r="F16" s="228"/>
      <c r="G16" s="228"/>
      <c r="H16" s="228"/>
      <c r="I16" s="228">
        <v>18</v>
      </c>
      <c r="J16" s="228"/>
      <c r="K16" s="228">
        <f aca="true" t="shared" si="1" ref="K16:K25">I16</f>
        <v>18</v>
      </c>
      <c r="L16" s="228"/>
      <c r="M16" s="228"/>
      <c r="N16" s="228"/>
      <c r="O16" s="221">
        <f aca="true" t="shared" si="2" ref="O16:O25">I16</f>
        <v>18</v>
      </c>
      <c r="P16" s="228"/>
      <c r="Q16" s="221">
        <f aca="true" t="shared" si="3" ref="Q16:Q25">O16+P16</f>
        <v>18</v>
      </c>
      <c r="R16" s="228"/>
      <c r="S16" s="221"/>
      <c r="T16" s="221"/>
      <c r="U16" s="221">
        <f aca="true" t="shared" si="4" ref="U16:U24">O16</f>
        <v>18</v>
      </c>
      <c r="V16" s="221"/>
      <c r="W16" s="221">
        <f>U16+V16</f>
        <v>18</v>
      </c>
    </row>
    <row r="17" spans="1:23" ht="14.25" customHeight="1">
      <c r="A17" s="183" t="s">
        <v>677</v>
      </c>
      <c r="B17" s="183"/>
      <c r="C17" s="183"/>
      <c r="D17" s="228"/>
      <c r="E17" s="228"/>
      <c r="F17" s="228"/>
      <c r="G17" s="228"/>
      <c r="H17" s="228"/>
      <c r="I17" s="228">
        <v>19</v>
      </c>
      <c r="J17" s="228"/>
      <c r="K17" s="228">
        <f t="shared" si="1"/>
        <v>19</v>
      </c>
      <c r="L17" s="228"/>
      <c r="M17" s="228"/>
      <c r="N17" s="228"/>
      <c r="O17" s="221">
        <f t="shared" si="2"/>
        <v>19</v>
      </c>
      <c r="P17" s="228"/>
      <c r="Q17" s="221">
        <f t="shared" si="3"/>
        <v>19</v>
      </c>
      <c r="R17" s="228"/>
      <c r="S17" s="221"/>
      <c r="T17" s="221"/>
      <c r="U17" s="221">
        <f t="shared" si="4"/>
        <v>19</v>
      </c>
      <c r="V17" s="221"/>
      <c r="W17" s="221">
        <f aca="true" t="shared" si="5" ref="W17:W24">U17+V17</f>
        <v>19</v>
      </c>
    </row>
    <row r="18" spans="1:23" ht="14.25" customHeight="1">
      <c r="A18" s="183" t="s">
        <v>678</v>
      </c>
      <c r="B18" s="183"/>
      <c r="C18" s="183"/>
      <c r="D18" s="228"/>
      <c r="E18" s="228"/>
      <c r="F18" s="228"/>
      <c r="G18" s="228"/>
      <c r="H18" s="228"/>
      <c r="I18" s="228">
        <v>11</v>
      </c>
      <c r="J18" s="228"/>
      <c r="K18" s="228">
        <f t="shared" si="1"/>
        <v>11</v>
      </c>
      <c r="L18" s="228"/>
      <c r="M18" s="228"/>
      <c r="N18" s="228"/>
      <c r="O18" s="221">
        <f t="shared" si="2"/>
        <v>11</v>
      </c>
      <c r="P18" s="228"/>
      <c r="Q18" s="221">
        <f t="shared" si="3"/>
        <v>11</v>
      </c>
      <c r="R18" s="228"/>
      <c r="S18" s="221"/>
      <c r="T18" s="221"/>
      <c r="U18" s="221">
        <f t="shared" si="4"/>
        <v>11</v>
      </c>
      <c r="V18" s="221"/>
      <c r="W18" s="221">
        <f t="shared" si="5"/>
        <v>11</v>
      </c>
    </row>
    <row r="19" spans="1:23" ht="14.25" customHeight="1">
      <c r="A19" s="183" t="s">
        <v>679</v>
      </c>
      <c r="B19" s="183"/>
      <c r="C19" s="183"/>
      <c r="D19" s="228"/>
      <c r="E19" s="228"/>
      <c r="F19" s="228"/>
      <c r="G19" s="228"/>
      <c r="H19" s="228"/>
      <c r="I19" s="228">
        <v>10</v>
      </c>
      <c r="J19" s="228"/>
      <c r="K19" s="228">
        <f t="shared" si="1"/>
        <v>10</v>
      </c>
      <c r="L19" s="228"/>
      <c r="M19" s="228"/>
      <c r="N19" s="228"/>
      <c r="O19" s="221">
        <f t="shared" si="2"/>
        <v>10</v>
      </c>
      <c r="P19" s="228"/>
      <c r="Q19" s="221">
        <f t="shared" si="3"/>
        <v>10</v>
      </c>
      <c r="R19" s="228"/>
      <c r="S19" s="221"/>
      <c r="T19" s="221"/>
      <c r="U19" s="221">
        <f t="shared" si="4"/>
        <v>10</v>
      </c>
      <c r="V19" s="221"/>
      <c r="W19" s="221">
        <f t="shared" si="5"/>
        <v>10</v>
      </c>
    </row>
    <row r="20" spans="1:23" ht="14.25" customHeight="1">
      <c r="A20" s="183" t="s">
        <v>680</v>
      </c>
      <c r="B20" s="183"/>
      <c r="C20" s="183"/>
      <c r="D20" s="228"/>
      <c r="E20" s="228"/>
      <c r="F20" s="228"/>
      <c r="G20" s="228"/>
      <c r="H20" s="228"/>
      <c r="I20" s="228">
        <v>1</v>
      </c>
      <c r="J20" s="228"/>
      <c r="K20" s="228">
        <f t="shared" si="1"/>
        <v>1</v>
      </c>
      <c r="L20" s="228"/>
      <c r="M20" s="228"/>
      <c r="N20" s="228"/>
      <c r="O20" s="221">
        <f t="shared" si="2"/>
        <v>1</v>
      </c>
      <c r="P20" s="228"/>
      <c r="Q20" s="221">
        <f t="shared" si="3"/>
        <v>1</v>
      </c>
      <c r="R20" s="228"/>
      <c r="S20" s="221"/>
      <c r="T20" s="221"/>
      <c r="U20" s="221">
        <f t="shared" si="4"/>
        <v>1</v>
      </c>
      <c r="V20" s="221"/>
      <c r="W20" s="221">
        <f t="shared" si="5"/>
        <v>1</v>
      </c>
    </row>
    <row r="21" spans="1:23" ht="14.25" customHeight="1">
      <c r="A21" s="183" t="s">
        <v>681</v>
      </c>
      <c r="B21" s="183"/>
      <c r="C21" s="183"/>
      <c r="D21" s="228"/>
      <c r="E21" s="228"/>
      <c r="F21" s="228"/>
      <c r="G21" s="228"/>
      <c r="H21" s="228"/>
      <c r="I21" s="228">
        <v>4</v>
      </c>
      <c r="J21" s="228"/>
      <c r="K21" s="228">
        <f t="shared" si="1"/>
        <v>4</v>
      </c>
      <c r="L21" s="228"/>
      <c r="M21" s="228"/>
      <c r="N21" s="228"/>
      <c r="O21" s="221">
        <f t="shared" si="2"/>
        <v>4</v>
      </c>
      <c r="P21" s="228"/>
      <c r="Q21" s="221">
        <f t="shared" si="3"/>
        <v>4</v>
      </c>
      <c r="R21" s="228"/>
      <c r="S21" s="221"/>
      <c r="T21" s="221"/>
      <c r="U21" s="221">
        <f t="shared" si="4"/>
        <v>4</v>
      </c>
      <c r="V21" s="221"/>
      <c r="W21" s="221">
        <f t="shared" si="5"/>
        <v>4</v>
      </c>
    </row>
    <row r="22" spans="1:23" ht="14.25" customHeight="1">
      <c r="A22" s="183" t="s">
        <v>682</v>
      </c>
      <c r="B22" s="183"/>
      <c r="C22" s="183"/>
      <c r="D22" s="228"/>
      <c r="E22" s="228"/>
      <c r="F22" s="228"/>
      <c r="G22" s="228"/>
      <c r="H22" s="228"/>
      <c r="I22" s="228">
        <v>3</v>
      </c>
      <c r="J22" s="228"/>
      <c r="K22" s="228">
        <f t="shared" si="1"/>
        <v>3</v>
      </c>
      <c r="L22" s="228"/>
      <c r="M22" s="228"/>
      <c r="N22" s="228"/>
      <c r="O22" s="221">
        <f t="shared" si="2"/>
        <v>3</v>
      </c>
      <c r="P22" s="228"/>
      <c r="Q22" s="221">
        <f t="shared" si="3"/>
        <v>3</v>
      </c>
      <c r="R22" s="228"/>
      <c r="S22" s="221"/>
      <c r="T22" s="221"/>
      <c r="U22" s="221">
        <f t="shared" si="4"/>
        <v>3</v>
      </c>
      <c r="V22" s="221"/>
      <c r="W22" s="221">
        <f t="shared" si="5"/>
        <v>3</v>
      </c>
    </row>
    <row r="23" spans="1:23" ht="14.25" customHeight="1">
      <c r="A23" s="183" t="s">
        <v>683</v>
      </c>
      <c r="B23" s="183"/>
      <c r="C23" s="183"/>
      <c r="D23" s="228"/>
      <c r="E23" s="228"/>
      <c r="F23" s="228"/>
      <c r="G23" s="228"/>
      <c r="H23" s="228"/>
      <c r="I23" s="228">
        <v>3</v>
      </c>
      <c r="J23" s="228"/>
      <c r="K23" s="228">
        <f t="shared" si="1"/>
        <v>3</v>
      </c>
      <c r="L23" s="228"/>
      <c r="M23" s="228"/>
      <c r="N23" s="228"/>
      <c r="O23" s="221">
        <f t="shared" si="2"/>
        <v>3</v>
      </c>
      <c r="P23" s="228"/>
      <c r="Q23" s="221">
        <f t="shared" si="3"/>
        <v>3</v>
      </c>
      <c r="R23" s="228"/>
      <c r="S23" s="221"/>
      <c r="T23" s="221"/>
      <c r="U23" s="221">
        <f t="shared" si="4"/>
        <v>3</v>
      </c>
      <c r="V23" s="221"/>
      <c r="W23" s="221">
        <f t="shared" si="5"/>
        <v>3</v>
      </c>
    </row>
    <row r="24" spans="1:23" ht="39">
      <c r="A24" s="229" t="s">
        <v>684</v>
      </c>
      <c r="B24" s="229"/>
      <c r="C24" s="229"/>
      <c r="D24" s="228"/>
      <c r="E24" s="228"/>
      <c r="F24" s="228"/>
      <c r="G24" s="228"/>
      <c r="H24" s="228"/>
      <c r="I24" s="228">
        <v>6</v>
      </c>
      <c r="J24" s="228"/>
      <c r="K24" s="228">
        <f t="shared" si="1"/>
        <v>6</v>
      </c>
      <c r="L24" s="228"/>
      <c r="M24" s="228"/>
      <c r="N24" s="228"/>
      <c r="O24" s="221">
        <f t="shared" si="2"/>
        <v>6</v>
      </c>
      <c r="P24" s="228">
        <v>-6</v>
      </c>
      <c r="Q24" s="221">
        <f t="shared" si="3"/>
        <v>0</v>
      </c>
      <c r="R24" s="228"/>
      <c r="S24" s="221"/>
      <c r="T24" s="221"/>
      <c r="U24" s="221">
        <f t="shared" si="4"/>
        <v>6</v>
      </c>
      <c r="V24" s="221">
        <f>P24</f>
        <v>-6</v>
      </c>
      <c r="W24" s="221">
        <f t="shared" si="5"/>
        <v>0</v>
      </c>
    </row>
    <row r="25" spans="1:23" ht="14.25" customHeight="1">
      <c r="A25" s="220" t="s">
        <v>237</v>
      </c>
      <c r="B25" s="220"/>
      <c r="C25" s="220"/>
      <c r="D25" s="230"/>
      <c r="E25" s="228"/>
      <c r="F25" s="228"/>
      <c r="G25" s="228"/>
      <c r="H25" s="228"/>
      <c r="I25" s="221">
        <f>SUM(I16:I24)</f>
        <v>75</v>
      </c>
      <c r="J25" s="228"/>
      <c r="K25" s="228">
        <f t="shared" si="1"/>
        <v>75</v>
      </c>
      <c r="L25" s="221"/>
      <c r="M25" s="221"/>
      <c r="N25" s="221"/>
      <c r="O25" s="221">
        <f t="shared" si="2"/>
        <v>75</v>
      </c>
      <c r="P25" s="221"/>
      <c r="Q25" s="221">
        <f t="shared" si="3"/>
        <v>75</v>
      </c>
      <c r="R25" s="221"/>
      <c r="S25" s="221"/>
      <c r="T25" s="221"/>
      <c r="U25" s="221">
        <f>O25</f>
        <v>75</v>
      </c>
      <c r="V25" s="221">
        <f>SUM(V16:V24)</f>
        <v>-6</v>
      </c>
      <c r="W25" s="221">
        <f>SUM(W16:W24)</f>
        <v>69</v>
      </c>
    </row>
    <row r="26" spans="1:23" ht="14.25" customHeight="1">
      <c r="A26" s="222"/>
      <c r="B26" s="222"/>
      <c r="C26" s="222"/>
      <c r="D26" s="223"/>
      <c r="E26" s="231"/>
      <c r="F26" s="231"/>
      <c r="G26" s="231"/>
      <c r="H26" s="231"/>
      <c r="I26" s="224"/>
      <c r="J26" s="231"/>
      <c r="K26" s="232"/>
      <c r="L26" s="224"/>
      <c r="M26" s="224"/>
      <c r="N26" s="224"/>
      <c r="O26" s="232"/>
      <c r="P26" s="224"/>
      <c r="Q26" s="233"/>
      <c r="R26" s="224"/>
      <c r="S26" s="233"/>
      <c r="T26" s="233"/>
      <c r="U26" s="233"/>
      <c r="V26" s="233"/>
      <c r="W26" s="233"/>
    </row>
    <row r="27" spans="1:23" ht="14.25" customHeight="1">
      <c r="A27" s="225" t="s">
        <v>238</v>
      </c>
      <c r="B27" s="225"/>
      <c r="C27" s="225"/>
      <c r="D27" s="226"/>
      <c r="E27" s="227"/>
      <c r="F27" s="227"/>
      <c r="G27" s="227"/>
      <c r="H27" s="227"/>
      <c r="I27" s="227"/>
      <c r="J27" s="227"/>
      <c r="K27" s="232"/>
      <c r="L27" s="227"/>
      <c r="M27" s="227"/>
      <c r="N27" s="227"/>
      <c r="O27" s="232"/>
      <c r="P27" s="227"/>
      <c r="Q27" s="233"/>
      <c r="R27" s="227"/>
      <c r="S27" s="233"/>
      <c r="T27" s="233"/>
      <c r="U27" s="233"/>
      <c r="V27" s="233"/>
      <c r="W27" s="233"/>
    </row>
    <row r="28" spans="1:23" ht="14.25" customHeight="1">
      <c r="A28" s="183" t="s">
        <v>685</v>
      </c>
      <c r="B28" s="183"/>
      <c r="C28" s="183"/>
      <c r="D28" s="228"/>
      <c r="E28" s="228"/>
      <c r="F28" s="228"/>
      <c r="G28" s="228"/>
      <c r="H28" s="228"/>
      <c r="I28" s="228">
        <v>22</v>
      </c>
      <c r="J28" s="228"/>
      <c r="K28" s="228">
        <f>I28</f>
        <v>22</v>
      </c>
      <c r="L28" s="228"/>
      <c r="M28" s="228"/>
      <c r="N28" s="228"/>
      <c r="O28" s="221">
        <f>I28</f>
        <v>22</v>
      </c>
      <c r="P28" s="228"/>
      <c r="Q28" s="221">
        <f>O28+P28</f>
        <v>22</v>
      </c>
      <c r="R28" s="228"/>
      <c r="S28" s="221"/>
      <c r="T28" s="221"/>
      <c r="U28" s="221">
        <f>O28</f>
        <v>22</v>
      </c>
      <c r="V28" s="221"/>
      <c r="W28" s="221">
        <f>U28</f>
        <v>22</v>
      </c>
    </row>
    <row r="29" spans="1:23" ht="14.25" customHeight="1">
      <c r="A29" s="183" t="s">
        <v>686</v>
      </c>
      <c r="B29" s="183"/>
      <c r="C29" s="183"/>
      <c r="D29" s="228"/>
      <c r="E29" s="228"/>
      <c r="F29" s="228"/>
      <c r="G29" s="228"/>
      <c r="H29" s="228"/>
      <c r="I29" s="228">
        <v>0</v>
      </c>
      <c r="J29" s="228"/>
      <c r="K29" s="228">
        <f>I29</f>
        <v>0</v>
      </c>
      <c r="L29" s="228"/>
      <c r="M29" s="228"/>
      <c r="N29" s="228"/>
      <c r="O29" s="221">
        <f>I29</f>
        <v>0</v>
      </c>
      <c r="P29" s="228"/>
      <c r="Q29" s="221">
        <f>O29+P29</f>
        <v>0</v>
      </c>
      <c r="R29" s="228"/>
      <c r="S29" s="221"/>
      <c r="T29" s="221"/>
      <c r="U29" s="221">
        <f>O29</f>
        <v>0</v>
      </c>
      <c r="V29" s="221"/>
      <c r="W29" s="221">
        <f>U29</f>
        <v>0</v>
      </c>
    </row>
    <row r="30" spans="1:23" ht="14.25" customHeight="1">
      <c r="A30" s="183" t="s">
        <v>687</v>
      </c>
      <c r="B30" s="183"/>
      <c r="C30" s="183"/>
      <c r="D30" s="228"/>
      <c r="E30" s="228"/>
      <c r="F30" s="228"/>
      <c r="G30" s="228"/>
      <c r="H30" s="228"/>
      <c r="I30" s="228">
        <v>1</v>
      </c>
      <c r="J30" s="228"/>
      <c r="K30" s="228">
        <f>I30</f>
        <v>1</v>
      </c>
      <c r="L30" s="228"/>
      <c r="M30" s="228"/>
      <c r="N30" s="228"/>
      <c r="O30" s="221">
        <f>I30</f>
        <v>1</v>
      </c>
      <c r="P30" s="228"/>
      <c r="Q30" s="221">
        <f>O30+P30</f>
        <v>1</v>
      </c>
      <c r="R30" s="228"/>
      <c r="S30" s="221"/>
      <c r="T30" s="221"/>
      <c r="U30" s="221">
        <f>O30</f>
        <v>1</v>
      </c>
      <c r="V30" s="221"/>
      <c r="W30" s="221">
        <f>U30</f>
        <v>1</v>
      </c>
    </row>
    <row r="31" spans="1:23" ht="14.25" customHeight="1">
      <c r="A31" s="183" t="s">
        <v>688</v>
      </c>
      <c r="B31" s="183"/>
      <c r="C31" s="183"/>
      <c r="D31" s="228"/>
      <c r="E31" s="228"/>
      <c r="F31" s="228"/>
      <c r="G31" s="228"/>
      <c r="H31" s="228"/>
      <c r="I31" s="228">
        <v>8</v>
      </c>
      <c r="J31" s="228"/>
      <c r="K31" s="228">
        <f>I31</f>
        <v>8</v>
      </c>
      <c r="L31" s="228"/>
      <c r="M31" s="228"/>
      <c r="N31" s="228"/>
      <c r="O31" s="221">
        <f>I31</f>
        <v>8</v>
      </c>
      <c r="P31" s="228"/>
      <c r="Q31" s="221">
        <f>O31+P31</f>
        <v>8</v>
      </c>
      <c r="R31" s="228"/>
      <c r="S31" s="221"/>
      <c r="T31" s="221"/>
      <c r="U31" s="221">
        <f>O31</f>
        <v>8</v>
      </c>
      <c r="V31" s="221"/>
      <c r="W31" s="221">
        <f>U31</f>
        <v>8</v>
      </c>
    </row>
    <row r="32" spans="1:23" ht="14.25" customHeight="1">
      <c r="A32" s="220" t="s">
        <v>689</v>
      </c>
      <c r="B32" s="220"/>
      <c r="C32" s="220"/>
      <c r="D32" s="230"/>
      <c r="E32" s="221"/>
      <c r="F32" s="221"/>
      <c r="G32" s="221"/>
      <c r="H32" s="221"/>
      <c r="I32" s="221">
        <f>SUM(I28:I31)</f>
        <v>31</v>
      </c>
      <c r="J32" s="221"/>
      <c r="K32" s="228">
        <f>I32</f>
        <v>31</v>
      </c>
      <c r="L32" s="221"/>
      <c r="M32" s="221"/>
      <c r="N32" s="221"/>
      <c r="O32" s="221">
        <f>I32</f>
        <v>31</v>
      </c>
      <c r="P32" s="221"/>
      <c r="Q32" s="221">
        <f>O32+P32</f>
        <v>31</v>
      </c>
      <c r="R32" s="221"/>
      <c r="S32" s="221"/>
      <c r="T32" s="221"/>
      <c r="U32" s="221">
        <f>O32</f>
        <v>31</v>
      </c>
      <c r="V32" s="221"/>
      <c r="W32" s="221">
        <f>U32</f>
        <v>31</v>
      </c>
    </row>
    <row r="33" spans="1:23" ht="15.75">
      <c r="A33" s="222"/>
      <c r="B33" s="222"/>
      <c r="C33" s="222"/>
      <c r="D33" s="223"/>
      <c r="E33" s="224"/>
      <c r="F33" s="224"/>
      <c r="G33" s="224"/>
      <c r="H33" s="224"/>
      <c r="I33" s="224"/>
      <c r="J33" s="224"/>
      <c r="K33" s="232"/>
      <c r="L33" s="224"/>
      <c r="M33" s="224"/>
      <c r="N33" s="224"/>
      <c r="O33" s="224"/>
      <c r="P33" s="224"/>
      <c r="Q33" s="233"/>
      <c r="R33" s="224"/>
      <c r="S33" s="233"/>
      <c r="T33" s="233"/>
      <c r="U33" s="233"/>
      <c r="V33" s="233"/>
      <c r="W33" s="233"/>
    </row>
    <row r="34" spans="1:23" ht="14.25" customHeight="1">
      <c r="A34" s="225" t="s">
        <v>690</v>
      </c>
      <c r="B34" s="225"/>
      <c r="C34" s="225"/>
      <c r="D34" s="226"/>
      <c r="E34" s="227"/>
      <c r="F34" s="227"/>
      <c r="G34" s="227"/>
      <c r="H34" s="227"/>
      <c r="I34" s="227"/>
      <c r="J34" s="227"/>
      <c r="K34" s="232"/>
      <c r="L34" s="227"/>
      <c r="M34" s="227"/>
      <c r="N34" s="227"/>
      <c r="O34" s="227"/>
      <c r="P34" s="227"/>
      <c r="Q34" s="233">
        <f>O34+P34</f>
        <v>0</v>
      </c>
      <c r="R34" s="227"/>
      <c r="S34" s="233"/>
      <c r="T34" s="233"/>
      <c r="U34" s="233"/>
      <c r="V34" s="233"/>
      <c r="W34" s="233"/>
    </row>
    <row r="35" spans="1:23" ht="14.25" customHeight="1">
      <c r="A35" s="183" t="s">
        <v>691</v>
      </c>
      <c r="B35" s="183"/>
      <c r="C35" s="183"/>
      <c r="D35" s="228"/>
      <c r="E35" s="228"/>
      <c r="F35" s="228"/>
      <c r="G35" s="228"/>
      <c r="H35" s="228"/>
      <c r="I35" s="228">
        <v>29</v>
      </c>
      <c r="J35" s="228"/>
      <c r="K35" s="228">
        <f>I35</f>
        <v>29</v>
      </c>
      <c r="L35" s="228">
        <v>1</v>
      </c>
      <c r="M35" s="228"/>
      <c r="N35" s="228">
        <v>1</v>
      </c>
      <c r="O35" s="221">
        <f>I35</f>
        <v>29</v>
      </c>
      <c r="P35" s="228"/>
      <c r="Q35" s="221">
        <f>O35+P35</f>
        <v>29</v>
      </c>
      <c r="R35" s="228"/>
      <c r="S35" s="221"/>
      <c r="T35" s="221"/>
      <c r="U35" s="221">
        <v>29.5</v>
      </c>
      <c r="V35" s="221"/>
      <c r="W35" s="221">
        <v>29.5</v>
      </c>
    </row>
    <row r="36" spans="1:23" ht="14.25" customHeight="1">
      <c r="A36" s="183" t="s">
        <v>692</v>
      </c>
      <c r="B36" s="183"/>
      <c r="C36" s="183"/>
      <c r="D36" s="228"/>
      <c r="E36" s="228"/>
      <c r="F36" s="228"/>
      <c r="G36" s="228"/>
      <c r="H36" s="228"/>
      <c r="I36" s="228">
        <v>10</v>
      </c>
      <c r="J36" s="228"/>
      <c r="K36" s="228">
        <f>I36</f>
        <v>10</v>
      </c>
      <c r="L36" s="228"/>
      <c r="M36" s="228"/>
      <c r="N36" s="228"/>
      <c r="O36" s="221">
        <f>I36</f>
        <v>10</v>
      </c>
      <c r="P36" s="228"/>
      <c r="Q36" s="221">
        <f>O36+P36</f>
        <v>10</v>
      </c>
      <c r="R36" s="228"/>
      <c r="S36" s="221"/>
      <c r="T36" s="221"/>
      <c r="U36" s="221">
        <v>10</v>
      </c>
      <c r="V36" s="221"/>
      <c r="W36" s="221">
        <v>10</v>
      </c>
    </row>
    <row r="37" spans="1:23" ht="14.25" customHeight="1">
      <c r="A37" s="183" t="s">
        <v>693</v>
      </c>
      <c r="B37" s="183"/>
      <c r="C37" s="183"/>
      <c r="D37" s="228"/>
      <c r="E37" s="228"/>
      <c r="F37" s="228"/>
      <c r="G37" s="228"/>
      <c r="H37" s="228"/>
      <c r="I37" s="228">
        <v>5</v>
      </c>
      <c r="J37" s="228"/>
      <c r="K37" s="228">
        <f>I37</f>
        <v>5</v>
      </c>
      <c r="L37" s="228"/>
      <c r="M37" s="228"/>
      <c r="N37" s="228"/>
      <c r="O37" s="221">
        <f>I37</f>
        <v>5</v>
      </c>
      <c r="P37" s="228"/>
      <c r="Q37" s="221">
        <f>O37+P37</f>
        <v>5</v>
      </c>
      <c r="R37" s="228"/>
      <c r="S37" s="221"/>
      <c r="T37" s="221"/>
      <c r="U37" s="221">
        <v>5</v>
      </c>
      <c r="V37" s="221"/>
      <c r="W37" s="221">
        <v>5</v>
      </c>
    </row>
    <row r="38" spans="1:23" ht="14.25" customHeight="1">
      <c r="A38" s="220" t="s">
        <v>694</v>
      </c>
      <c r="B38" s="183"/>
      <c r="C38" s="183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1"/>
      <c r="P38" s="228"/>
      <c r="Q38" s="221"/>
      <c r="R38" s="228"/>
      <c r="S38" s="221"/>
      <c r="T38" s="221"/>
      <c r="U38" s="221"/>
      <c r="V38" s="221"/>
      <c r="W38" s="221"/>
    </row>
    <row r="39" spans="1:23" ht="14.25" customHeight="1">
      <c r="A39" s="183" t="s">
        <v>695</v>
      </c>
      <c r="B39" s="183"/>
      <c r="C39" s="183"/>
      <c r="D39" s="228"/>
      <c r="E39" s="228"/>
      <c r="F39" s="228"/>
      <c r="G39" s="228"/>
      <c r="H39" s="228"/>
      <c r="I39" s="228">
        <v>1</v>
      </c>
      <c r="J39" s="228"/>
      <c r="K39" s="228">
        <f aca="true" t="shared" si="6" ref="K39:K44">I39</f>
        <v>1</v>
      </c>
      <c r="L39" s="228"/>
      <c r="M39" s="228"/>
      <c r="N39" s="228"/>
      <c r="O39" s="221">
        <f aca="true" t="shared" si="7" ref="O39:O44">I39</f>
        <v>1</v>
      </c>
      <c r="P39" s="228"/>
      <c r="Q39" s="221">
        <f aca="true" t="shared" si="8" ref="Q39:Q44">O39+P39</f>
        <v>1</v>
      </c>
      <c r="R39" s="228"/>
      <c r="S39" s="221"/>
      <c r="T39" s="221"/>
      <c r="U39" s="221">
        <v>1</v>
      </c>
      <c r="V39" s="221"/>
      <c r="W39" s="221">
        <v>1</v>
      </c>
    </row>
    <row r="40" spans="1:23" ht="14.25" customHeight="1">
      <c r="A40" s="183" t="s">
        <v>696</v>
      </c>
      <c r="B40" s="183"/>
      <c r="C40" s="183"/>
      <c r="D40" s="228"/>
      <c r="E40" s="228"/>
      <c r="F40" s="228"/>
      <c r="G40" s="228"/>
      <c r="H40" s="228"/>
      <c r="I40" s="228">
        <v>1</v>
      </c>
      <c r="J40" s="228"/>
      <c r="K40" s="228">
        <f t="shared" si="6"/>
        <v>1</v>
      </c>
      <c r="L40" s="228"/>
      <c r="M40" s="228"/>
      <c r="N40" s="228"/>
      <c r="O40" s="221">
        <f t="shared" si="7"/>
        <v>1</v>
      </c>
      <c r="P40" s="228"/>
      <c r="Q40" s="221">
        <f t="shared" si="8"/>
        <v>1</v>
      </c>
      <c r="R40" s="228"/>
      <c r="S40" s="221"/>
      <c r="T40" s="221"/>
      <c r="U40" s="221">
        <v>1</v>
      </c>
      <c r="V40" s="221"/>
      <c r="W40" s="221">
        <v>1</v>
      </c>
    </row>
    <row r="41" spans="1:23" ht="14.25" customHeight="1">
      <c r="A41" s="183" t="s">
        <v>697</v>
      </c>
      <c r="B41" s="183"/>
      <c r="C41" s="183"/>
      <c r="D41" s="228"/>
      <c r="E41" s="228"/>
      <c r="F41" s="228"/>
      <c r="G41" s="228"/>
      <c r="H41" s="228"/>
      <c r="I41" s="228">
        <v>1</v>
      </c>
      <c r="J41" s="228"/>
      <c r="K41" s="228">
        <f t="shared" si="6"/>
        <v>1</v>
      </c>
      <c r="L41" s="228"/>
      <c r="M41" s="228"/>
      <c r="N41" s="228"/>
      <c r="O41" s="221">
        <f t="shared" si="7"/>
        <v>1</v>
      </c>
      <c r="P41" s="228"/>
      <c r="Q41" s="221">
        <f t="shared" si="8"/>
        <v>1</v>
      </c>
      <c r="R41" s="228"/>
      <c r="S41" s="221"/>
      <c r="T41" s="221"/>
      <c r="U41" s="221">
        <v>1</v>
      </c>
      <c r="V41" s="221"/>
      <c r="W41" s="221">
        <v>1</v>
      </c>
    </row>
    <row r="42" spans="1:23" s="6" customFormat="1" ht="14.25" customHeight="1">
      <c r="A42" s="183" t="s">
        <v>698</v>
      </c>
      <c r="B42" s="220"/>
      <c r="C42" s="220"/>
      <c r="D42" s="221"/>
      <c r="E42" s="221"/>
      <c r="F42" s="221"/>
      <c r="G42" s="221"/>
      <c r="H42" s="221"/>
      <c r="I42" s="228">
        <v>1</v>
      </c>
      <c r="J42" s="221"/>
      <c r="K42" s="228">
        <f t="shared" si="6"/>
        <v>1</v>
      </c>
      <c r="L42" s="221"/>
      <c r="M42" s="221"/>
      <c r="N42" s="221"/>
      <c r="O42" s="221">
        <f t="shared" si="7"/>
        <v>1</v>
      </c>
      <c r="P42" s="221"/>
      <c r="Q42" s="221">
        <f t="shared" si="8"/>
        <v>1</v>
      </c>
      <c r="R42" s="221"/>
      <c r="S42" s="221"/>
      <c r="T42" s="221"/>
      <c r="U42" s="221">
        <v>1</v>
      </c>
      <c r="V42" s="221"/>
      <c r="W42" s="221">
        <v>1</v>
      </c>
    </row>
    <row r="43" spans="1:23" ht="14.25" customHeight="1">
      <c r="A43" s="183" t="s">
        <v>688</v>
      </c>
      <c r="B43" s="183"/>
      <c r="C43" s="183"/>
      <c r="D43" s="228"/>
      <c r="E43" s="228"/>
      <c r="F43" s="228"/>
      <c r="G43" s="228"/>
      <c r="H43" s="228"/>
      <c r="I43" s="228">
        <v>11</v>
      </c>
      <c r="J43" s="228"/>
      <c r="K43" s="228">
        <f t="shared" si="6"/>
        <v>11</v>
      </c>
      <c r="L43" s="228"/>
      <c r="M43" s="228"/>
      <c r="N43" s="228"/>
      <c r="O43" s="221">
        <f t="shared" si="7"/>
        <v>11</v>
      </c>
      <c r="P43" s="228"/>
      <c r="Q43" s="221">
        <f t="shared" si="8"/>
        <v>11</v>
      </c>
      <c r="R43" s="228"/>
      <c r="S43" s="221"/>
      <c r="T43" s="221"/>
      <c r="U43" s="221">
        <v>11</v>
      </c>
      <c r="V43" s="221"/>
      <c r="W43" s="221">
        <v>11</v>
      </c>
    </row>
    <row r="44" spans="1:23" ht="14.25" customHeight="1">
      <c r="A44" s="220" t="s">
        <v>699</v>
      </c>
      <c r="B44" s="220"/>
      <c r="C44" s="220"/>
      <c r="D44" s="230"/>
      <c r="E44" s="221"/>
      <c r="F44" s="221"/>
      <c r="G44" s="221"/>
      <c r="H44" s="221"/>
      <c r="I44" s="221">
        <f>SUM(I35:I43)</f>
        <v>59</v>
      </c>
      <c r="J44" s="221"/>
      <c r="K44" s="221">
        <f t="shared" si="6"/>
        <v>59</v>
      </c>
      <c r="L44" s="221">
        <f>SUM(L35:L43)</f>
        <v>1</v>
      </c>
      <c r="M44" s="221"/>
      <c r="N44" s="221">
        <v>1</v>
      </c>
      <c r="O44" s="221">
        <f t="shared" si="7"/>
        <v>59</v>
      </c>
      <c r="P44" s="221"/>
      <c r="Q44" s="221">
        <f t="shared" si="8"/>
        <v>59</v>
      </c>
      <c r="R44" s="221">
        <v>1</v>
      </c>
      <c r="S44" s="221"/>
      <c r="T44" s="221">
        <v>1</v>
      </c>
      <c r="U44" s="221" t="s">
        <v>700</v>
      </c>
      <c r="V44" s="221"/>
      <c r="W44" s="221" t="str">
        <f>U44</f>
        <v>59,.5</v>
      </c>
    </row>
    <row r="45" spans="1:23" ht="15.75">
      <c r="A45" s="168"/>
      <c r="B45" s="168"/>
      <c r="C45" s="168"/>
      <c r="D45" s="234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</row>
    <row r="46" spans="1:23" ht="14.25" customHeight="1">
      <c r="A46" s="225" t="s">
        <v>701</v>
      </c>
      <c r="B46" s="225"/>
      <c r="C46" s="225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6"/>
      <c r="T46" s="233"/>
      <c r="U46" s="233"/>
      <c r="V46" s="233"/>
      <c r="W46" s="233"/>
    </row>
    <row r="47" spans="1:23" ht="14.25" customHeight="1">
      <c r="A47" s="183" t="s">
        <v>702</v>
      </c>
      <c r="B47" s="183"/>
      <c r="C47" s="183"/>
      <c r="D47" s="228"/>
      <c r="E47" s="228"/>
      <c r="F47" s="228"/>
      <c r="G47" s="228"/>
      <c r="H47" s="228"/>
      <c r="I47" s="228">
        <v>17</v>
      </c>
      <c r="J47" s="228"/>
      <c r="K47" s="228">
        <v>17</v>
      </c>
      <c r="L47" s="228"/>
      <c r="M47" s="228"/>
      <c r="N47" s="228"/>
      <c r="O47" s="221">
        <v>17</v>
      </c>
      <c r="P47" s="228"/>
      <c r="Q47" s="221">
        <v>17</v>
      </c>
      <c r="R47" s="228"/>
      <c r="S47" s="228"/>
      <c r="T47" s="221"/>
      <c r="U47" s="221">
        <v>17</v>
      </c>
      <c r="V47" s="221"/>
      <c r="W47" s="221">
        <v>17</v>
      </c>
    </row>
    <row r="48" spans="1:23" ht="14.25" customHeight="1">
      <c r="A48" s="183" t="s">
        <v>703</v>
      </c>
      <c r="B48" s="183"/>
      <c r="C48" s="183"/>
      <c r="D48" s="228"/>
      <c r="E48" s="228"/>
      <c r="F48" s="228"/>
      <c r="G48" s="228"/>
      <c r="H48" s="228"/>
      <c r="I48" s="228">
        <v>11</v>
      </c>
      <c r="J48" s="228"/>
      <c r="K48" s="228">
        <v>11</v>
      </c>
      <c r="L48" s="228"/>
      <c r="M48" s="228"/>
      <c r="N48" s="228"/>
      <c r="O48" s="221">
        <v>11</v>
      </c>
      <c r="P48" s="228"/>
      <c r="Q48" s="221">
        <v>11</v>
      </c>
      <c r="R48" s="228"/>
      <c r="S48" s="228"/>
      <c r="T48" s="221"/>
      <c r="U48" s="221">
        <v>11</v>
      </c>
      <c r="V48" s="221"/>
      <c r="W48" s="221">
        <v>11</v>
      </c>
    </row>
    <row r="49" spans="1:23" ht="14.25" customHeight="1">
      <c r="A49" s="220" t="s">
        <v>704</v>
      </c>
      <c r="B49" s="220"/>
      <c r="C49" s="220"/>
      <c r="D49" s="230"/>
      <c r="E49" s="228"/>
      <c r="F49" s="228"/>
      <c r="G49" s="228"/>
      <c r="H49" s="228"/>
      <c r="I49" s="221">
        <f>SUM(I47:I48)</f>
        <v>28</v>
      </c>
      <c r="J49" s="228"/>
      <c r="K49" s="221">
        <v>28</v>
      </c>
      <c r="L49" s="221"/>
      <c r="M49" s="221"/>
      <c r="N49" s="221"/>
      <c r="O49" s="221">
        <v>28</v>
      </c>
      <c r="P49" s="221"/>
      <c r="Q49" s="221">
        <v>28</v>
      </c>
      <c r="R49" s="221"/>
      <c r="S49" s="221"/>
      <c r="T49" s="221"/>
      <c r="U49" s="221">
        <v>28</v>
      </c>
      <c r="V49" s="221"/>
      <c r="W49" s="221">
        <v>28</v>
      </c>
    </row>
    <row r="50" spans="1:23" ht="15.75">
      <c r="A50" s="222"/>
      <c r="B50" s="222"/>
      <c r="C50" s="222"/>
      <c r="D50" s="223"/>
      <c r="E50" s="231"/>
      <c r="F50" s="231"/>
      <c r="G50" s="231"/>
      <c r="H50" s="231"/>
      <c r="I50" s="224"/>
      <c r="J50" s="231"/>
      <c r="K50" s="224"/>
      <c r="L50" s="224"/>
      <c r="M50" s="224"/>
      <c r="N50" s="224"/>
      <c r="O50" s="224"/>
      <c r="P50" s="224"/>
      <c r="Q50" s="224"/>
      <c r="R50" s="224"/>
      <c r="S50" s="233"/>
      <c r="T50" s="233"/>
      <c r="U50" s="233"/>
      <c r="V50" s="233"/>
      <c r="W50" s="224"/>
    </row>
    <row r="51" spans="1:23" ht="14.25" customHeight="1">
      <c r="A51" s="225" t="s">
        <v>705</v>
      </c>
      <c r="B51" s="225"/>
      <c r="C51" s="225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33"/>
      <c r="T51" s="233"/>
      <c r="U51" s="233"/>
      <c r="V51" s="233"/>
      <c r="W51" s="226"/>
    </row>
    <row r="52" spans="1:23" ht="14.25" customHeight="1">
      <c r="A52" s="183" t="s">
        <v>706</v>
      </c>
      <c r="B52" s="183"/>
      <c r="C52" s="183"/>
      <c r="D52" s="228"/>
      <c r="E52" s="221"/>
      <c r="F52" s="221"/>
      <c r="G52" s="221"/>
      <c r="H52" s="221"/>
      <c r="I52" s="228">
        <v>7</v>
      </c>
      <c r="J52" s="221"/>
      <c r="K52" s="228">
        <v>7</v>
      </c>
      <c r="L52" s="228"/>
      <c r="M52" s="228"/>
      <c r="N52" s="228"/>
      <c r="O52" s="221">
        <v>7</v>
      </c>
      <c r="P52" s="221"/>
      <c r="Q52" s="221">
        <v>7</v>
      </c>
      <c r="R52" s="228"/>
      <c r="S52" s="221"/>
      <c r="T52" s="221"/>
      <c r="U52" s="221">
        <v>7</v>
      </c>
      <c r="V52" s="221"/>
      <c r="W52" s="228">
        <f>D52+E52+K52+R52/2</f>
        <v>7</v>
      </c>
    </row>
    <row r="53" spans="1:23" ht="14.25" customHeight="1">
      <c r="A53" s="183" t="s">
        <v>707</v>
      </c>
      <c r="B53" s="183"/>
      <c r="C53" s="183"/>
      <c r="D53" s="228"/>
      <c r="E53" s="221"/>
      <c r="F53" s="221"/>
      <c r="G53" s="221"/>
      <c r="H53" s="221"/>
      <c r="I53" s="228">
        <v>3</v>
      </c>
      <c r="J53" s="228">
        <v>-2</v>
      </c>
      <c r="K53" s="228">
        <f aca="true" t="shared" si="9" ref="K53:K62">I53+J53</f>
        <v>1</v>
      </c>
      <c r="L53" s="228"/>
      <c r="M53" s="228"/>
      <c r="N53" s="228"/>
      <c r="O53" s="221">
        <v>1</v>
      </c>
      <c r="P53" s="221"/>
      <c r="Q53" s="221">
        <v>1</v>
      </c>
      <c r="R53" s="228"/>
      <c r="S53" s="221"/>
      <c r="T53" s="221"/>
      <c r="U53" s="221">
        <v>3</v>
      </c>
      <c r="V53" s="221">
        <v>-2</v>
      </c>
      <c r="W53" s="221">
        <f>D53+E53+K53+R53/2</f>
        <v>1</v>
      </c>
    </row>
    <row r="54" spans="1:23" ht="14.25" customHeight="1">
      <c r="A54" s="183" t="s">
        <v>708</v>
      </c>
      <c r="B54" s="183"/>
      <c r="C54" s="183"/>
      <c r="D54" s="228"/>
      <c r="E54" s="228"/>
      <c r="F54" s="228"/>
      <c r="G54" s="228"/>
      <c r="H54" s="228"/>
      <c r="I54" s="228">
        <v>2</v>
      </c>
      <c r="J54" s="228">
        <v>-1</v>
      </c>
      <c r="K54" s="228">
        <f t="shared" si="9"/>
        <v>1</v>
      </c>
      <c r="L54" s="228"/>
      <c r="M54" s="228"/>
      <c r="N54" s="228"/>
      <c r="O54" s="221">
        <v>1</v>
      </c>
      <c r="P54" s="221"/>
      <c r="Q54" s="221">
        <v>1</v>
      </c>
      <c r="R54" s="228"/>
      <c r="S54" s="221"/>
      <c r="T54" s="221"/>
      <c r="U54" s="221">
        <v>2</v>
      </c>
      <c r="V54" s="221">
        <v>-1</v>
      </c>
      <c r="W54" s="221">
        <f>D54+E54+K54+R54/2</f>
        <v>1</v>
      </c>
    </row>
    <row r="55" spans="1:23" ht="14.25" customHeight="1">
      <c r="A55" s="183" t="s">
        <v>709</v>
      </c>
      <c r="B55" s="183"/>
      <c r="C55" s="183"/>
      <c r="D55" s="228"/>
      <c r="E55" s="228"/>
      <c r="F55" s="228"/>
      <c r="G55" s="228"/>
      <c r="H55" s="228"/>
      <c r="I55" s="228">
        <v>17</v>
      </c>
      <c r="J55" s="228">
        <v>2</v>
      </c>
      <c r="K55" s="228">
        <f t="shared" si="9"/>
        <v>19</v>
      </c>
      <c r="L55" s="228">
        <v>2</v>
      </c>
      <c r="M55" s="228"/>
      <c r="N55" s="228">
        <f>L55+M55</f>
        <v>2</v>
      </c>
      <c r="O55" s="221">
        <v>19</v>
      </c>
      <c r="P55" s="221"/>
      <c r="Q55" s="221">
        <v>19</v>
      </c>
      <c r="R55" s="221">
        <v>2</v>
      </c>
      <c r="S55" s="221"/>
      <c r="T55" s="221">
        <v>2</v>
      </c>
      <c r="U55" s="221">
        <v>17.5</v>
      </c>
      <c r="V55" s="221">
        <v>2.5</v>
      </c>
      <c r="W55" s="221">
        <v>20</v>
      </c>
    </row>
    <row r="56" spans="1:23" ht="14.25" customHeight="1">
      <c r="A56" s="183" t="s">
        <v>710</v>
      </c>
      <c r="B56" s="183"/>
      <c r="C56" s="183"/>
      <c r="D56" s="228"/>
      <c r="E56" s="228"/>
      <c r="F56" s="228"/>
      <c r="G56" s="228"/>
      <c r="H56" s="228"/>
      <c r="I56" s="228">
        <v>3</v>
      </c>
      <c r="J56" s="228"/>
      <c r="K56" s="228">
        <f t="shared" si="9"/>
        <v>3</v>
      </c>
      <c r="L56" s="228"/>
      <c r="M56" s="228"/>
      <c r="N56" s="228"/>
      <c r="O56" s="221">
        <v>3</v>
      </c>
      <c r="P56" s="221"/>
      <c r="Q56" s="221">
        <v>3</v>
      </c>
      <c r="R56" s="228"/>
      <c r="S56" s="221"/>
      <c r="T56" s="221"/>
      <c r="U56" s="221">
        <v>3</v>
      </c>
      <c r="V56" s="221"/>
      <c r="W56" s="221">
        <f>D56+E56+K56+R56/2</f>
        <v>3</v>
      </c>
    </row>
    <row r="57" spans="1:23" ht="14.25" customHeight="1">
      <c r="A57" s="183" t="s">
        <v>711</v>
      </c>
      <c r="B57" s="183"/>
      <c r="C57" s="183"/>
      <c r="D57" s="228"/>
      <c r="E57" s="228"/>
      <c r="F57" s="228"/>
      <c r="G57" s="228"/>
      <c r="H57" s="228"/>
      <c r="I57" s="228">
        <v>2</v>
      </c>
      <c r="J57" s="228"/>
      <c r="K57" s="228">
        <f t="shared" si="9"/>
        <v>2</v>
      </c>
      <c r="L57" s="228">
        <v>1</v>
      </c>
      <c r="M57" s="228"/>
      <c r="N57" s="228">
        <f>L57+M57</f>
        <v>1</v>
      </c>
      <c r="O57" s="221">
        <v>2</v>
      </c>
      <c r="P57" s="221"/>
      <c r="Q57" s="221">
        <v>2</v>
      </c>
      <c r="R57" s="221">
        <v>1</v>
      </c>
      <c r="S57" s="221"/>
      <c r="T57" s="221">
        <v>1</v>
      </c>
      <c r="U57" s="221">
        <v>2</v>
      </c>
      <c r="V57" s="221">
        <v>0.5</v>
      </c>
      <c r="W57" s="221">
        <v>2.5</v>
      </c>
    </row>
    <row r="58" spans="1:23" ht="14.25" customHeight="1">
      <c r="A58" s="183" t="s">
        <v>712</v>
      </c>
      <c r="B58" s="183"/>
      <c r="C58" s="183"/>
      <c r="D58" s="228"/>
      <c r="E58" s="228"/>
      <c r="F58" s="228"/>
      <c r="G58" s="228"/>
      <c r="H58" s="228"/>
      <c r="I58" s="228">
        <v>3</v>
      </c>
      <c r="J58" s="228"/>
      <c r="K58" s="228">
        <f t="shared" si="9"/>
        <v>3</v>
      </c>
      <c r="L58" s="228"/>
      <c r="M58" s="228"/>
      <c r="N58" s="228"/>
      <c r="O58" s="221">
        <v>3</v>
      </c>
      <c r="P58" s="221"/>
      <c r="Q58" s="221">
        <v>3</v>
      </c>
      <c r="R58" s="221"/>
      <c r="S58" s="221"/>
      <c r="T58" s="221"/>
      <c r="U58" s="221">
        <v>3</v>
      </c>
      <c r="V58" s="221"/>
      <c r="W58" s="221">
        <f>D58+E58+K58+R58/2</f>
        <v>3</v>
      </c>
    </row>
    <row r="59" spans="1:23" ht="14.25" customHeight="1">
      <c r="A59" s="183" t="s">
        <v>713</v>
      </c>
      <c r="B59" s="183"/>
      <c r="C59" s="183"/>
      <c r="D59" s="228"/>
      <c r="E59" s="228"/>
      <c r="F59" s="228"/>
      <c r="G59" s="228"/>
      <c r="H59" s="228"/>
      <c r="I59" s="228">
        <v>3</v>
      </c>
      <c r="J59" s="228"/>
      <c r="K59" s="228">
        <f t="shared" si="9"/>
        <v>3</v>
      </c>
      <c r="L59" s="228"/>
      <c r="M59" s="228"/>
      <c r="N59" s="228"/>
      <c r="O59" s="221">
        <v>3</v>
      </c>
      <c r="P59" s="228"/>
      <c r="Q59" s="221">
        <v>3</v>
      </c>
      <c r="R59" s="228"/>
      <c r="S59" s="221"/>
      <c r="T59" s="221"/>
      <c r="U59" s="221">
        <v>3</v>
      </c>
      <c r="V59" s="221"/>
      <c r="W59" s="221">
        <f>D59+E59+K59+R59/2</f>
        <v>3</v>
      </c>
    </row>
    <row r="60" spans="1:23" ht="14.25" customHeight="1">
      <c r="A60" s="183" t="s">
        <v>676</v>
      </c>
      <c r="B60" s="183"/>
      <c r="C60" s="183"/>
      <c r="D60" s="228"/>
      <c r="E60" s="228"/>
      <c r="F60" s="228"/>
      <c r="G60" s="228"/>
      <c r="H60" s="228"/>
      <c r="I60" s="228">
        <v>3</v>
      </c>
      <c r="J60" s="228"/>
      <c r="K60" s="228">
        <f t="shared" si="9"/>
        <v>3</v>
      </c>
      <c r="L60" s="228"/>
      <c r="M60" s="228"/>
      <c r="N60" s="228"/>
      <c r="O60" s="221">
        <v>3</v>
      </c>
      <c r="P60" s="228"/>
      <c r="Q60" s="221">
        <v>3</v>
      </c>
      <c r="R60" s="228"/>
      <c r="S60" s="221"/>
      <c r="T60" s="221"/>
      <c r="U60" s="221">
        <v>3</v>
      </c>
      <c r="V60" s="221"/>
      <c r="W60" s="221">
        <f>D60+E60+K60+R60/2</f>
        <v>3</v>
      </c>
    </row>
    <row r="61" spans="1:23" ht="14.25" customHeight="1">
      <c r="A61" s="183" t="s">
        <v>714</v>
      </c>
      <c r="B61" s="183"/>
      <c r="C61" s="183"/>
      <c r="D61" s="228"/>
      <c r="E61" s="228"/>
      <c r="F61" s="228"/>
      <c r="G61" s="228"/>
      <c r="H61" s="228"/>
      <c r="I61" s="228">
        <v>4</v>
      </c>
      <c r="J61" s="228"/>
      <c r="K61" s="228">
        <f t="shared" si="9"/>
        <v>4</v>
      </c>
      <c r="L61" s="228"/>
      <c r="M61" s="228"/>
      <c r="N61" s="228"/>
      <c r="O61" s="221">
        <v>4</v>
      </c>
      <c r="P61" s="228"/>
      <c r="Q61" s="221">
        <v>4</v>
      </c>
      <c r="R61" s="228"/>
      <c r="S61" s="221"/>
      <c r="T61" s="221"/>
      <c r="U61" s="221">
        <v>4</v>
      </c>
      <c r="V61" s="221"/>
      <c r="W61" s="221">
        <f>D61+E61+K61+R61/2</f>
        <v>4</v>
      </c>
    </row>
    <row r="62" spans="1:23" ht="14.25" customHeight="1">
      <c r="A62" s="220" t="s">
        <v>715</v>
      </c>
      <c r="B62" s="220"/>
      <c r="C62" s="220"/>
      <c r="D62" s="230"/>
      <c r="E62" s="221"/>
      <c r="F62" s="221"/>
      <c r="G62" s="221"/>
      <c r="H62" s="221"/>
      <c r="I62" s="221">
        <f>SUM(I52:I61)</f>
        <v>47</v>
      </c>
      <c r="J62" s="221">
        <f>SUM(J53:J61)</f>
        <v>-1</v>
      </c>
      <c r="K62" s="221">
        <f t="shared" si="9"/>
        <v>46</v>
      </c>
      <c r="L62" s="221">
        <f>SUM(L52:L61)</f>
        <v>3</v>
      </c>
      <c r="M62" s="221">
        <f>SUM(M55:M61)</f>
        <v>0</v>
      </c>
      <c r="N62" s="221">
        <f>L62+M62</f>
        <v>3</v>
      </c>
      <c r="O62" s="221">
        <f>SUM(O52:O61)</f>
        <v>46</v>
      </c>
      <c r="P62" s="221">
        <f>P53+P54+P55+P56+P63+P63</f>
        <v>0</v>
      </c>
      <c r="Q62" s="221">
        <f>O62+P62</f>
        <v>46</v>
      </c>
      <c r="R62" s="221">
        <f>SUM(R52:R61)</f>
        <v>3</v>
      </c>
      <c r="S62" s="221">
        <f>SUM(S52:S61)</f>
        <v>0</v>
      </c>
      <c r="T62" s="221">
        <f>SUM(T52:T61)</f>
        <v>3</v>
      </c>
      <c r="U62" s="221">
        <f>SUM(U52:U61)</f>
        <v>47.5</v>
      </c>
      <c r="V62" s="221">
        <v>0</v>
      </c>
      <c r="W62" s="221">
        <v>47.5</v>
      </c>
    </row>
    <row r="63" spans="1:23" ht="15.75">
      <c r="A63" s="222"/>
      <c r="B63" s="222"/>
      <c r="C63" s="222"/>
      <c r="D63" s="223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33"/>
      <c r="U63" s="233"/>
      <c r="V63" s="233"/>
      <c r="W63" s="233"/>
    </row>
    <row r="64" spans="1:23" ht="14.25" customHeight="1">
      <c r="A64" s="225" t="s">
        <v>716</v>
      </c>
      <c r="B64" s="225"/>
      <c r="C64" s="225"/>
      <c r="D64" s="226"/>
      <c r="E64" s="227"/>
      <c r="F64" s="227"/>
      <c r="G64" s="227"/>
      <c r="H64" s="227"/>
      <c r="I64" s="226"/>
      <c r="J64" s="227"/>
      <c r="K64" s="226"/>
      <c r="L64" s="226"/>
      <c r="M64" s="226"/>
      <c r="N64" s="226"/>
      <c r="O64" s="226"/>
      <c r="P64" s="226"/>
      <c r="Q64" s="226"/>
      <c r="R64" s="226"/>
      <c r="S64" s="227"/>
      <c r="T64" s="233"/>
      <c r="U64" s="233"/>
      <c r="V64" s="233"/>
      <c r="W64" s="233"/>
    </row>
    <row r="65" spans="1:23" ht="14.25" customHeight="1">
      <c r="A65" s="183" t="s">
        <v>717</v>
      </c>
      <c r="B65" s="183"/>
      <c r="C65" s="183"/>
      <c r="D65" s="228"/>
      <c r="E65" s="228"/>
      <c r="F65" s="228"/>
      <c r="G65" s="228"/>
      <c r="H65" s="228"/>
      <c r="I65" s="228">
        <v>1</v>
      </c>
      <c r="J65" s="228"/>
      <c r="K65" s="228">
        <v>1</v>
      </c>
      <c r="L65" s="228"/>
      <c r="M65" s="228"/>
      <c r="N65" s="228"/>
      <c r="O65" s="228">
        <v>1</v>
      </c>
      <c r="P65" s="228"/>
      <c r="Q65" s="228">
        <v>1</v>
      </c>
      <c r="R65" s="228"/>
      <c r="S65" s="228"/>
      <c r="T65" s="221"/>
      <c r="U65" s="221">
        <v>1</v>
      </c>
      <c r="V65" s="221"/>
      <c r="W65" s="221">
        <f aca="true" t="shared" si="10" ref="W65:W75">D65+E65+K65+R65/2</f>
        <v>1</v>
      </c>
    </row>
    <row r="66" spans="1:23" ht="14.25" customHeight="1">
      <c r="A66" s="183" t="s">
        <v>718</v>
      </c>
      <c r="B66" s="183"/>
      <c r="C66" s="183"/>
      <c r="D66" s="228"/>
      <c r="E66" s="228"/>
      <c r="F66" s="228"/>
      <c r="G66" s="228"/>
      <c r="H66" s="228"/>
      <c r="I66" s="228">
        <v>1</v>
      </c>
      <c r="J66" s="228"/>
      <c r="K66" s="228">
        <v>1</v>
      </c>
      <c r="L66" s="228"/>
      <c r="M66" s="228"/>
      <c r="N66" s="228"/>
      <c r="O66" s="228">
        <v>1</v>
      </c>
      <c r="P66" s="228"/>
      <c r="Q66" s="228">
        <v>1</v>
      </c>
      <c r="R66" s="228"/>
      <c r="S66" s="228"/>
      <c r="T66" s="221"/>
      <c r="U66" s="221">
        <v>1</v>
      </c>
      <c r="V66" s="221"/>
      <c r="W66" s="221">
        <f t="shared" si="10"/>
        <v>1</v>
      </c>
    </row>
    <row r="67" spans="1:23" ht="14.25" customHeight="1">
      <c r="A67" s="183" t="s">
        <v>719</v>
      </c>
      <c r="B67" s="183"/>
      <c r="C67" s="183"/>
      <c r="D67" s="228"/>
      <c r="E67" s="228"/>
      <c r="F67" s="228"/>
      <c r="G67" s="228"/>
      <c r="H67" s="228"/>
      <c r="I67" s="228"/>
      <c r="J67" s="228"/>
      <c r="K67" s="228"/>
      <c r="L67" s="228">
        <v>1</v>
      </c>
      <c r="M67" s="228"/>
      <c r="N67" s="228">
        <v>1</v>
      </c>
      <c r="O67" s="228"/>
      <c r="P67" s="228"/>
      <c r="Q67" s="228"/>
      <c r="R67" s="228">
        <v>1</v>
      </c>
      <c r="S67" s="228"/>
      <c r="T67" s="228">
        <v>1</v>
      </c>
      <c r="U67" s="221">
        <v>0.5</v>
      </c>
      <c r="V67" s="221"/>
      <c r="W67" s="221">
        <f t="shared" si="10"/>
        <v>0.5</v>
      </c>
    </row>
    <row r="68" spans="1:23" ht="14.25" customHeight="1">
      <c r="A68" s="183" t="s">
        <v>720</v>
      </c>
      <c r="B68" s="183"/>
      <c r="C68" s="183"/>
      <c r="D68" s="228"/>
      <c r="E68" s="228"/>
      <c r="F68" s="228"/>
      <c r="G68" s="228"/>
      <c r="H68" s="228"/>
      <c r="I68" s="228">
        <v>2</v>
      </c>
      <c r="J68" s="228"/>
      <c r="K68" s="228">
        <v>2</v>
      </c>
      <c r="L68" s="228"/>
      <c r="M68" s="228"/>
      <c r="N68" s="228"/>
      <c r="O68" s="228">
        <v>2</v>
      </c>
      <c r="P68" s="228"/>
      <c r="Q68" s="228">
        <v>2</v>
      </c>
      <c r="R68" s="228"/>
      <c r="S68" s="228"/>
      <c r="T68" s="228"/>
      <c r="U68" s="221">
        <v>2</v>
      </c>
      <c r="V68" s="221"/>
      <c r="W68" s="221">
        <f t="shared" si="10"/>
        <v>2</v>
      </c>
    </row>
    <row r="69" spans="1:23" ht="14.25" customHeight="1">
      <c r="A69" s="183" t="s">
        <v>721</v>
      </c>
      <c r="B69" s="183"/>
      <c r="C69" s="183"/>
      <c r="D69" s="228"/>
      <c r="E69" s="228"/>
      <c r="F69" s="228"/>
      <c r="G69" s="228"/>
      <c r="H69" s="228"/>
      <c r="I69" s="228">
        <v>2</v>
      </c>
      <c r="J69" s="228"/>
      <c r="K69" s="228">
        <v>2</v>
      </c>
      <c r="L69" s="228"/>
      <c r="M69" s="228"/>
      <c r="N69" s="228"/>
      <c r="O69" s="228">
        <v>2</v>
      </c>
      <c r="P69" s="228"/>
      <c r="Q69" s="228">
        <v>2</v>
      </c>
      <c r="R69" s="228"/>
      <c r="S69" s="228"/>
      <c r="T69" s="228"/>
      <c r="U69" s="221">
        <v>2</v>
      </c>
      <c r="V69" s="221"/>
      <c r="W69" s="221">
        <f t="shared" si="10"/>
        <v>2</v>
      </c>
    </row>
    <row r="70" spans="1:23" ht="14.25" customHeight="1">
      <c r="A70" s="183" t="s">
        <v>722</v>
      </c>
      <c r="B70" s="183"/>
      <c r="C70" s="183"/>
      <c r="D70" s="228"/>
      <c r="E70" s="228"/>
      <c r="F70" s="228"/>
      <c r="G70" s="228"/>
      <c r="H70" s="228"/>
      <c r="I70" s="228">
        <v>1</v>
      </c>
      <c r="J70" s="228"/>
      <c r="K70" s="228">
        <v>1</v>
      </c>
      <c r="L70" s="228"/>
      <c r="M70" s="228"/>
      <c r="N70" s="228"/>
      <c r="O70" s="228">
        <v>1</v>
      </c>
      <c r="P70" s="228"/>
      <c r="Q70" s="228">
        <v>1</v>
      </c>
      <c r="R70" s="228"/>
      <c r="S70" s="228"/>
      <c r="T70" s="228"/>
      <c r="U70" s="221">
        <v>1</v>
      </c>
      <c r="V70" s="221"/>
      <c r="W70" s="221">
        <f t="shared" si="10"/>
        <v>1</v>
      </c>
    </row>
    <row r="71" spans="1:23" ht="14.25" customHeight="1">
      <c r="A71" s="183" t="s">
        <v>723</v>
      </c>
      <c r="B71" s="183"/>
      <c r="C71" s="183"/>
      <c r="D71" s="228"/>
      <c r="E71" s="228"/>
      <c r="F71" s="228"/>
      <c r="G71" s="228"/>
      <c r="H71" s="228"/>
      <c r="I71" s="228">
        <v>3</v>
      </c>
      <c r="J71" s="228"/>
      <c r="K71" s="228">
        <v>3</v>
      </c>
      <c r="L71" s="228"/>
      <c r="M71" s="228"/>
      <c r="N71" s="228"/>
      <c r="O71" s="228">
        <v>3</v>
      </c>
      <c r="P71" s="228"/>
      <c r="Q71" s="228">
        <v>3</v>
      </c>
      <c r="R71" s="228"/>
      <c r="S71" s="228"/>
      <c r="T71" s="228"/>
      <c r="U71" s="221">
        <v>3</v>
      </c>
      <c r="V71" s="221"/>
      <c r="W71" s="221">
        <f t="shared" si="10"/>
        <v>3</v>
      </c>
    </row>
    <row r="72" spans="1:23" ht="14.25" customHeight="1">
      <c r="A72" s="183" t="s">
        <v>724</v>
      </c>
      <c r="B72" s="183"/>
      <c r="C72" s="183"/>
      <c r="D72" s="228"/>
      <c r="E72" s="228"/>
      <c r="F72" s="228"/>
      <c r="G72" s="228"/>
      <c r="H72" s="228"/>
      <c r="I72" s="228">
        <v>1</v>
      </c>
      <c r="J72" s="228"/>
      <c r="K72" s="228">
        <v>1</v>
      </c>
      <c r="L72" s="228"/>
      <c r="M72" s="228"/>
      <c r="N72" s="228"/>
      <c r="O72" s="228">
        <v>1</v>
      </c>
      <c r="P72" s="228"/>
      <c r="Q72" s="228">
        <v>1</v>
      </c>
      <c r="R72" s="228"/>
      <c r="S72" s="228"/>
      <c r="T72" s="228"/>
      <c r="U72" s="221">
        <v>1</v>
      </c>
      <c r="V72" s="221"/>
      <c r="W72" s="221">
        <f t="shared" si="10"/>
        <v>1</v>
      </c>
    </row>
    <row r="73" spans="1:23" ht="14.25" customHeight="1">
      <c r="A73" s="183" t="s">
        <v>725</v>
      </c>
      <c r="B73" s="183"/>
      <c r="C73" s="183"/>
      <c r="D73" s="228"/>
      <c r="E73" s="228"/>
      <c r="F73" s="228"/>
      <c r="G73" s="228"/>
      <c r="H73" s="228"/>
      <c r="I73" s="228">
        <v>1</v>
      </c>
      <c r="J73" s="228"/>
      <c r="K73" s="228">
        <v>1</v>
      </c>
      <c r="L73" s="228"/>
      <c r="M73" s="228"/>
      <c r="N73" s="228"/>
      <c r="O73" s="228">
        <v>1</v>
      </c>
      <c r="P73" s="228"/>
      <c r="Q73" s="228">
        <v>1</v>
      </c>
      <c r="R73" s="228"/>
      <c r="S73" s="228"/>
      <c r="T73" s="228"/>
      <c r="U73" s="221">
        <v>1</v>
      </c>
      <c r="V73" s="221"/>
      <c r="W73" s="221">
        <f t="shared" si="10"/>
        <v>1</v>
      </c>
    </row>
    <row r="74" spans="1:23" ht="14.25" customHeight="1">
      <c r="A74" s="183" t="s">
        <v>726</v>
      </c>
      <c r="B74" s="183"/>
      <c r="C74" s="183"/>
      <c r="D74" s="228"/>
      <c r="E74" s="228"/>
      <c r="F74" s="228"/>
      <c r="G74" s="228"/>
      <c r="H74" s="228"/>
      <c r="I74" s="228">
        <v>1</v>
      </c>
      <c r="J74" s="228"/>
      <c r="K74" s="228">
        <v>1</v>
      </c>
      <c r="L74" s="228"/>
      <c r="M74" s="228"/>
      <c r="N74" s="228"/>
      <c r="O74" s="228">
        <v>1</v>
      </c>
      <c r="P74" s="228"/>
      <c r="Q74" s="228">
        <v>1</v>
      </c>
      <c r="R74" s="228"/>
      <c r="S74" s="228"/>
      <c r="T74" s="228"/>
      <c r="U74" s="221">
        <v>1</v>
      </c>
      <c r="V74" s="221"/>
      <c r="W74" s="221">
        <f t="shared" si="10"/>
        <v>1</v>
      </c>
    </row>
    <row r="75" spans="1:23" ht="14.25" customHeight="1">
      <c r="A75" s="220" t="s">
        <v>727</v>
      </c>
      <c r="B75" s="220"/>
      <c r="C75" s="220"/>
      <c r="D75" s="230"/>
      <c r="E75" s="228"/>
      <c r="F75" s="228"/>
      <c r="G75" s="228"/>
      <c r="H75" s="228"/>
      <c r="I75" s="221">
        <f>SUM(I65:I74)</f>
        <v>13</v>
      </c>
      <c r="J75" s="228"/>
      <c r="K75" s="221">
        <f>SUM(K65:K74)</f>
        <v>13</v>
      </c>
      <c r="L75" s="221">
        <f>SUM(L65:L73)</f>
        <v>1</v>
      </c>
      <c r="M75" s="221">
        <f>M65+M74</f>
        <v>0</v>
      </c>
      <c r="N75" s="221">
        <f>SUM(N65:N73)</f>
        <v>1</v>
      </c>
      <c r="O75" s="221">
        <f>SUM(O65:O74)</f>
        <v>13</v>
      </c>
      <c r="P75" s="221"/>
      <c r="Q75" s="221">
        <f>SUM(Q65:Q74)</f>
        <v>13</v>
      </c>
      <c r="R75" s="221">
        <f>SUM(R65:R73)</f>
        <v>1</v>
      </c>
      <c r="S75" s="221"/>
      <c r="T75" s="221">
        <f>SUM(T65:T73)</f>
        <v>1</v>
      </c>
      <c r="U75" s="221">
        <v>13.5</v>
      </c>
      <c r="V75" s="221"/>
      <c r="W75" s="221">
        <f t="shared" si="10"/>
        <v>13.5</v>
      </c>
    </row>
    <row r="76" spans="1:23" ht="15.75">
      <c r="A76" s="222"/>
      <c r="B76" s="222"/>
      <c r="C76" s="222"/>
      <c r="D76" s="223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5"/>
      <c r="T76" s="235"/>
      <c r="U76" s="235"/>
      <c r="V76" s="235"/>
      <c r="W76" s="221"/>
    </row>
    <row r="77" spans="1:23" ht="14.25" customHeight="1">
      <c r="A77" s="220" t="s">
        <v>728</v>
      </c>
      <c r="B77" s="220">
        <f>B25+B32+B44+B49+B62+B75</f>
        <v>0</v>
      </c>
      <c r="C77" s="220"/>
      <c r="D77" s="221"/>
      <c r="E77" s="228"/>
      <c r="F77" s="228"/>
      <c r="G77" s="228"/>
      <c r="H77" s="228"/>
      <c r="I77" s="221">
        <f>I25+I32+I44+I49+I62+I75</f>
        <v>253</v>
      </c>
      <c r="J77" s="228">
        <f>J25+J32+J44+J49+J62</f>
        <v>-1</v>
      </c>
      <c r="K77" s="221">
        <v>252</v>
      </c>
      <c r="L77" s="221">
        <f aca="true" t="shared" si="11" ref="L77:T77">L25+L32+L44+L49+L62+L75</f>
        <v>5</v>
      </c>
      <c r="M77" s="221">
        <f t="shared" si="11"/>
        <v>0</v>
      </c>
      <c r="N77" s="221">
        <f t="shared" si="11"/>
        <v>5</v>
      </c>
      <c r="O77" s="221">
        <f t="shared" si="11"/>
        <v>252</v>
      </c>
      <c r="P77" s="221">
        <f t="shared" si="11"/>
        <v>0</v>
      </c>
      <c r="Q77" s="221">
        <f t="shared" si="11"/>
        <v>252</v>
      </c>
      <c r="R77" s="221">
        <f t="shared" si="11"/>
        <v>5</v>
      </c>
      <c r="S77" s="221">
        <f t="shared" si="11"/>
        <v>0</v>
      </c>
      <c r="T77" s="221">
        <f t="shared" si="11"/>
        <v>5</v>
      </c>
      <c r="U77" s="221">
        <v>254.5</v>
      </c>
      <c r="V77" s="221">
        <v>-6</v>
      </c>
      <c r="W77" s="221">
        <f>U77+V77</f>
        <v>248.5</v>
      </c>
    </row>
    <row r="78" spans="1:23" ht="15.75">
      <c r="A78" s="225"/>
      <c r="B78" s="225"/>
      <c r="C78" s="225"/>
      <c r="D78" s="226"/>
      <c r="E78" s="227"/>
      <c r="F78" s="227"/>
      <c r="G78" s="227"/>
      <c r="H78" s="227"/>
      <c r="I78" s="226"/>
      <c r="J78" s="227"/>
      <c r="K78" s="226"/>
      <c r="L78" s="226"/>
      <c r="M78" s="226"/>
      <c r="N78" s="226"/>
      <c r="O78" s="226"/>
      <c r="P78" s="226"/>
      <c r="Q78" s="226"/>
      <c r="R78" s="226"/>
      <c r="S78" s="235"/>
      <c r="T78" s="235"/>
      <c r="U78" s="235"/>
      <c r="V78" s="235"/>
      <c r="W78" s="221"/>
    </row>
    <row r="79" spans="1:23" ht="14.25" customHeight="1">
      <c r="A79" s="220" t="s">
        <v>374</v>
      </c>
      <c r="B79" s="220">
        <f>B77+B13</f>
        <v>9</v>
      </c>
      <c r="C79" s="220">
        <f aca="true" t="shared" si="12" ref="C79:U79">C77+C13</f>
        <v>5</v>
      </c>
      <c r="D79" s="220">
        <f t="shared" si="12"/>
        <v>14</v>
      </c>
      <c r="E79" s="220">
        <f t="shared" si="12"/>
        <v>48</v>
      </c>
      <c r="F79" s="220">
        <f t="shared" si="12"/>
        <v>1</v>
      </c>
      <c r="G79" s="220">
        <f t="shared" si="12"/>
        <v>49</v>
      </c>
      <c r="H79" s="220">
        <f t="shared" si="12"/>
        <v>1</v>
      </c>
      <c r="I79" s="220">
        <f t="shared" si="12"/>
        <v>253</v>
      </c>
      <c r="J79" s="220">
        <f t="shared" si="12"/>
        <v>-1</v>
      </c>
      <c r="K79" s="220">
        <f t="shared" si="12"/>
        <v>252</v>
      </c>
      <c r="L79" s="220">
        <f t="shared" si="12"/>
        <v>5</v>
      </c>
      <c r="M79" s="220">
        <f t="shared" si="12"/>
        <v>0</v>
      </c>
      <c r="N79" s="220">
        <f t="shared" si="12"/>
        <v>5</v>
      </c>
      <c r="O79" s="220">
        <f>O77+O13</f>
        <v>309</v>
      </c>
      <c r="P79" s="220">
        <f t="shared" si="12"/>
        <v>6</v>
      </c>
      <c r="Q79" s="220">
        <f t="shared" si="12"/>
        <v>315</v>
      </c>
      <c r="R79" s="220">
        <f t="shared" si="12"/>
        <v>6</v>
      </c>
      <c r="S79" s="220">
        <f t="shared" si="12"/>
        <v>0</v>
      </c>
      <c r="T79" s="220">
        <f t="shared" si="12"/>
        <v>6</v>
      </c>
      <c r="U79" s="220">
        <f t="shared" si="12"/>
        <v>312</v>
      </c>
      <c r="V79" s="220">
        <f>V77+V13</f>
        <v>0</v>
      </c>
      <c r="W79" s="220">
        <f>W77+W13</f>
        <v>312</v>
      </c>
    </row>
    <row r="80" spans="1:23" ht="14.25" customHeight="1">
      <c r="A80" s="172"/>
      <c r="B80" s="172"/>
      <c r="C80" s="172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</row>
    <row r="81" spans="1:23" ht="14.25" customHeight="1">
      <c r="A81" s="172"/>
      <c r="B81" s="172"/>
      <c r="C81" s="172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</row>
    <row r="82" spans="1:23" ht="15.75">
      <c r="A82" s="167"/>
      <c r="B82" s="167"/>
      <c r="C82" s="167"/>
      <c r="D82" s="167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ht="13.5" customHeight="1">
      <c r="A83" s="38" t="s">
        <v>729</v>
      </c>
      <c r="B83" s="38"/>
      <c r="C83" s="3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3.5" customHeight="1">
      <c r="A84" s="38"/>
      <c r="B84" s="38"/>
      <c r="C84" s="3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355" t="s">
        <v>672</v>
      </c>
      <c r="V84" s="356"/>
      <c r="W84" s="357"/>
    </row>
    <row r="85" spans="1:23" ht="13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219" t="s">
        <v>674</v>
      </c>
      <c r="V85" s="219" t="s">
        <v>673</v>
      </c>
      <c r="W85" s="219" t="s">
        <v>734</v>
      </c>
    </row>
    <row r="86" spans="1:23" ht="13.5" customHeight="1">
      <c r="A86" s="220" t="s">
        <v>191</v>
      </c>
      <c r="B86" s="236"/>
      <c r="C86" s="237"/>
      <c r="D86" s="238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21">
        <v>1</v>
      </c>
      <c r="V86" s="240"/>
      <c r="W86" s="241">
        <v>1</v>
      </c>
    </row>
    <row r="87" spans="1:23" ht="13.5" customHeight="1">
      <c r="A87" s="335"/>
      <c r="B87" s="335"/>
      <c r="C87" s="351"/>
      <c r="D87" s="351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</row>
    <row r="88" spans="1:23" ht="13.5" customHeight="1">
      <c r="A88" s="220" t="s">
        <v>169</v>
      </c>
      <c r="B88" s="236"/>
      <c r="C88" s="237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28">
        <v>1</v>
      </c>
      <c r="V88" s="228">
        <v>4</v>
      </c>
      <c r="W88" s="221">
        <f>U88+V88</f>
        <v>5</v>
      </c>
    </row>
    <row r="89" spans="1:23" ht="13.5" customHeight="1">
      <c r="A89" s="220" t="s">
        <v>509</v>
      </c>
      <c r="B89" s="236"/>
      <c r="C89" s="237"/>
      <c r="D89" s="227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28">
        <v>2.5</v>
      </c>
      <c r="V89" s="228"/>
      <c r="W89" s="221">
        <f>U89+V89</f>
        <v>2.5</v>
      </c>
    </row>
    <row r="90" spans="1:23" ht="13.5" customHeight="1">
      <c r="A90" s="220" t="s">
        <v>730</v>
      </c>
      <c r="B90" s="236"/>
      <c r="C90" s="237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28">
        <v>2</v>
      </c>
      <c r="V90" s="228">
        <v>4</v>
      </c>
      <c r="W90" s="221">
        <f>U90+V90</f>
        <v>6</v>
      </c>
    </row>
    <row r="91" spans="1:23" ht="13.5" customHeight="1">
      <c r="A91" s="236" t="s">
        <v>731</v>
      </c>
      <c r="B91" s="236"/>
      <c r="C91" s="237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28">
        <v>1</v>
      </c>
      <c r="V91" s="228"/>
      <c r="W91" s="221">
        <f>U91+V91</f>
        <v>1</v>
      </c>
    </row>
    <row r="92" spans="1:23" ht="13.5" customHeight="1">
      <c r="A92" s="220" t="s">
        <v>728</v>
      </c>
      <c r="B92" s="243"/>
      <c r="C92" s="237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21">
        <f>SUM(U88:U91)</f>
        <v>6.5</v>
      </c>
      <c r="V92" s="221">
        <f>SUM(V88:V91)</f>
        <v>8</v>
      </c>
      <c r="W92" s="221">
        <f>U92+V92</f>
        <v>14.5</v>
      </c>
    </row>
    <row r="93" spans="1:23" ht="13.5" customHeight="1">
      <c r="A93" s="334"/>
      <c r="B93" s="335"/>
      <c r="C93" s="351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6"/>
    </row>
    <row r="94" spans="1:23" ht="13.5" customHeight="1">
      <c r="A94" s="244" t="s">
        <v>374</v>
      </c>
      <c r="B94" s="245"/>
      <c r="C94" s="246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8">
        <f>SUM(U92+U86)</f>
        <v>7.5</v>
      </c>
      <c r="V94" s="248">
        <f>SUM(V92+V86)</f>
        <v>8</v>
      </c>
      <c r="W94" s="248">
        <f>SUM(W92+W86)</f>
        <v>15.5</v>
      </c>
    </row>
  </sheetData>
  <mergeCells count="27">
    <mergeCell ref="K1:W1"/>
    <mergeCell ref="A2:W2"/>
    <mergeCell ref="A3:W3"/>
    <mergeCell ref="A4:W4"/>
    <mergeCell ref="U84:W84"/>
    <mergeCell ref="R7:T7"/>
    <mergeCell ref="O6:T6"/>
    <mergeCell ref="O7:Q7"/>
    <mergeCell ref="O8:Q8"/>
    <mergeCell ref="S14:W15"/>
    <mergeCell ref="R8:T8"/>
    <mergeCell ref="B8:D8"/>
    <mergeCell ref="E6:H6"/>
    <mergeCell ref="I6:N6"/>
    <mergeCell ref="L7:N7"/>
    <mergeCell ref="L8:N8"/>
    <mergeCell ref="E7:G7"/>
    <mergeCell ref="A6:A9"/>
    <mergeCell ref="A93:W93"/>
    <mergeCell ref="A87:W87"/>
    <mergeCell ref="U6:W7"/>
    <mergeCell ref="U8:W8"/>
    <mergeCell ref="A10:W10"/>
    <mergeCell ref="I8:K8"/>
    <mergeCell ref="I7:K7"/>
    <mergeCell ref="E8:H8"/>
    <mergeCell ref="B6:D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V17"/>
  <sheetViews>
    <sheetView workbookViewId="0" topLeftCell="A1">
      <selection activeCell="B7" sqref="B7:D7"/>
    </sheetView>
  </sheetViews>
  <sheetFormatPr defaultColWidth="9.140625" defaultRowHeight="12.75"/>
  <cols>
    <col min="1" max="1" width="29.8515625" style="30" bestFit="1" customWidth="1"/>
    <col min="2" max="4" width="8.00390625" style="30" customWidth="1"/>
    <col min="5" max="7" width="7.00390625" style="30" customWidth="1"/>
    <col min="8" max="8" width="5.57421875" style="30" customWidth="1"/>
    <col min="9" max="9" width="8.28125" style="30" customWidth="1"/>
    <col min="10" max="10" width="7.7109375" style="30" customWidth="1"/>
    <col min="11" max="11" width="10.8515625" style="30" customWidth="1"/>
    <col min="12" max="12" width="10.421875" style="30" customWidth="1"/>
    <col min="13" max="13" width="9.140625" style="30" bestFit="1" customWidth="1"/>
    <col min="14" max="14" width="10.7109375" style="30" customWidth="1"/>
    <col min="15" max="15" width="6.57421875" style="30" customWidth="1"/>
    <col min="16" max="16" width="6.7109375" style="30" customWidth="1"/>
    <col min="17" max="17" width="10.57421875" style="30" bestFit="1" customWidth="1"/>
    <col min="18" max="18" width="9.140625" style="30" bestFit="1" customWidth="1"/>
    <col min="19" max="19" width="10.57421875" style="30" bestFit="1" customWidth="1"/>
    <col min="20" max="20" width="13.140625" style="30" customWidth="1"/>
    <col min="21" max="21" width="13.28125" style="30" customWidth="1"/>
    <col min="22" max="22" width="12.7109375" style="30" customWidth="1"/>
    <col min="23" max="16384" width="10.28125" style="30" customWidth="1"/>
  </cols>
  <sheetData>
    <row r="1" spans="15:19" ht="15.75">
      <c r="O1" s="275" t="s">
        <v>103</v>
      </c>
      <c r="P1" s="275"/>
      <c r="Q1" s="275"/>
      <c r="R1" s="275"/>
      <c r="S1" s="275"/>
    </row>
    <row r="2" spans="1:19" ht="15.75">
      <c r="A2" s="276" t="s">
        <v>253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19" s="32" customFormat="1" ht="15.75">
      <c r="A3" s="276" t="s">
        <v>247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1:19" s="32" customFormat="1" ht="15.75">
      <c r="A4" s="276" t="s">
        <v>302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22" s="33" customFormat="1" ht="15.75">
      <c r="A5" s="276" t="s">
        <v>189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31"/>
      <c r="U5" s="31"/>
      <c r="V5" s="31"/>
    </row>
    <row r="6" spans="1:19" s="34" customFormat="1" ht="55.5" customHeight="1">
      <c r="A6" s="280" t="s">
        <v>190</v>
      </c>
      <c r="B6" s="270" t="s">
        <v>4</v>
      </c>
      <c r="C6" s="256"/>
      <c r="D6" s="257"/>
      <c r="E6" s="270" t="s">
        <v>146</v>
      </c>
      <c r="F6" s="256"/>
      <c r="G6" s="257"/>
      <c r="H6" s="214" t="s">
        <v>153</v>
      </c>
      <c r="I6" s="267" t="s">
        <v>340</v>
      </c>
      <c r="J6" s="268"/>
      <c r="K6" s="269"/>
      <c r="L6" s="264" t="s">
        <v>134</v>
      </c>
      <c r="M6" s="265"/>
      <c r="N6" s="266"/>
      <c r="O6" s="281" t="s">
        <v>339</v>
      </c>
      <c r="P6" s="281" t="s">
        <v>154</v>
      </c>
      <c r="Q6" s="277" t="s">
        <v>255</v>
      </c>
      <c r="R6" s="278"/>
      <c r="S6" s="279"/>
    </row>
    <row r="7" spans="1:19" s="34" customFormat="1" ht="66" customHeight="1">
      <c r="A7" s="280"/>
      <c r="B7" s="17" t="s">
        <v>517</v>
      </c>
      <c r="C7" s="94" t="s">
        <v>275</v>
      </c>
      <c r="D7" s="17" t="s">
        <v>651</v>
      </c>
      <c r="E7" s="17" t="s">
        <v>517</v>
      </c>
      <c r="F7" s="94" t="s">
        <v>275</v>
      </c>
      <c r="G7" s="17" t="s">
        <v>651</v>
      </c>
      <c r="H7" s="17" t="s">
        <v>651</v>
      </c>
      <c r="I7" s="17" t="s">
        <v>517</v>
      </c>
      <c r="J7" s="94" t="s">
        <v>275</v>
      </c>
      <c r="K7" s="17" t="s">
        <v>651</v>
      </c>
      <c r="L7" s="17" t="s">
        <v>517</v>
      </c>
      <c r="M7" s="94" t="s">
        <v>275</v>
      </c>
      <c r="N7" s="17" t="s">
        <v>651</v>
      </c>
      <c r="O7" s="271"/>
      <c r="P7" s="271"/>
      <c r="Q7" s="17" t="s">
        <v>517</v>
      </c>
      <c r="R7" s="94" t="s">
        <v>275</v>
      </c>
      <c r="S7" s="17" t="s">
        <v>651</v>
      </c>
    </row>
    <row r="8" spans="1:19" s="34" customFormat="1" ht="16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9" ht="24.75" customHeight="1">
      <c r="A9" s="79" t="s">
        <v>0</v>
      </c>
      <c r="B9" s="80">
        <v>21142</v>
      </c>
      <c r="C9" s="80">
        <v>-12463</v>
      </c>
      <c r="D9" s="80">
        <f>SUM(B9:C9)</f>
        <v>8679</v>
      </c>
      <c r="E9" s="80">
        <v>1575</v>
      </c>
      <c r="F9" s="80">
        <v>-375</v>
      </c>
      <c r="G9" s="80">
        <f>SUM(E9:F9)</f>
        <v>1200</v>
      </c>
      <c r="H9" s="80">
        <v>400</v>
      </c>
      <c r="I9" s="80">
        <v>74152</v>
      </c>
      <c r="J9" s="80">
        <v>2000</v>
      </c>
      <c r="K9" s="80">
        <f>I9+J9</f>
        <v>76152</v>
      </c>
      <c r="L9" s="80">
        <v>659737</v>
      </c>
      <c r="M9" s="80">
        <v>-114960</v>
      </c>
      <c r="N9" s="80">
        <f>SUM(L9:M9)</f>
        <v>544777</v>
      </c>
      <c r="O9" s="80">
        <v>0</v>
      </c>
      <c r="P9" s="80">
        <v>3506</v>
      </c>
      <c r="Q9" s="80">
        <f>B9+E9+H9+I9+L9+O9+P9</f>
        <v>760512</v>
      </c>
      <c r="R9" s="80">
        <f>M9+J9+C9+F9</f>
        <v>-125798</v>
      </c>
      <c r="S9" s="80">
        <f>SUM(Q9:R9)</f>
        <v>634714</v>
      </c>
    </row>
    <row r="10" spans="1:19" ht="24.75" customHeight="1">
      <c r="A10" s="36" t="s">
        <v>1</v>
      </c>
      <c r="B10" s="81"/>
      <c r="C10" s="81"/>
      <c r="D10" s="81"/>
      <c r="E10" s="81"/>
      <c r="F10" s="81"/>
      <c r="G10" s="80"/>
      <c r="H10" s="81"/>
      <c r="I10" s="81"/>
      <c r="J10" s="81"/>
      <c r="K10" s="81"/>
      <c r="L10" s="81"/>
      <c r="M10" s="81"/>
      <c r="N10" s="81"/>
      <c r="O10" s="81"/>
      <c r="P10" s="81"/>
      <c r="Q10" s="80">
        <f aca="true" t="shared" si="0" ref="Q10:Q16">SUM(B10,E10,H10,L10,O10,P10)</f>
        <v>0</v>
      </c>
      <c r="R10" s="80">
        <f aca="true" t="shared" si="1" ref="R10:R17">M10+J10+C10+F10</f>
        <v>0</v>
      </c>
      <c r="S10" s="80">
        <f aca="true" t="shared" si="2" ref="S10:S17">SUM(Q10:R10)</f>
        <v>0</v>
      </c>
    </row>
    <row r="11" spans="1:19" ht="24.75" customHeight="1">
      <c r="A11" s="36" t="s">
        <v>2</v>
      </c>
      <c r="B11" s="81"/>
      <c r="C11" s="81"/>
      <c r="D11" s="81"/>
      <c r="E11" s="81"/>
      <c r="F11" s="81"/>
      <c r="G11" s="80"/>
      <c r="H11" s="81"/>
      <c r="I11" s="81"/>
      <c r="J11" s="81"/>
      <c r="K11" s="81"/>
      <c r="L11" s="81"/>
      <c r="M11" s="81"/>
      <c r="N11" s="81"/>
      <c r="O11" s="82"/>
      <c r="P11" s="81"/>
      <c r="Q11" s="80">
        <f t="shared" si="0"/>
        <v>0</v>
      </c>
      <c r="R11" s="80">
        <f t="shared" si="1"/>
        <v>0</v>
      </c>
      <c r="S11" s="80">
        <f t="shared" si="2"/>
        <v>0</v>
      </c>
    </row>
    <row r="12" spans="1:19" ht="24.75" customHeight="1">
      <c r="A12" s="36" t="s">
        <v>306</v>
      </c>
      <c r="B12" s="81"/>
      <c r="C12" s="81"/>
      <c r="D12" s="81"/>
      <c r="E12" s="81"/>
      <c r="F12" s="81"/>
      <c r="G12" s="80"/>
      <c r="H12" s="81"/>
      <c r="I12" s="81"/>
      <c r="J12" s="81"/>
      <c r="K12" s="81"/>
      <c r="L12" s="81"/>
      <c r="M12" s="81"/>
      <c r="N12" s="81"/>
      <c r="O12" s="81"/>
      <c r="P12" s="81"/>
      <c r="Q12" s="80">
        <f t="shared" si="0"/>
        <v>0</v>
      </c>
      <c r="R12" s="80">
        <f t="shared" si="1"/>
        <v>0</v>
      </c>
      <c r="S12" s="80">
        <f t="shared" si="2"/>
        <v>0</v>
      </c>
    </row>
    <row r="13" spans="1:19" ht="24.75" customHeight="1">
      <c r="A13" s="36" t="s">
        <v>3</v>
      </c>
      <c r="B13" s="81"/>
      <c r="C13" s="81"/>
      <c r="D13" s="81"/>
      <c r="E13" s="81"/>
      <c r="F13" s="81"/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0">
        <f t="shared" si="0"/>
        <v>0</v>
      </c>
      <c r="R13" s="80">
        <f t="shared" si="1"/>
        <v>0</v>
      </c>
      <c r="S13" s="80">
        <f t="shared" si="2"/>
        <v>0</v>
      </c>
    </row>
    <row r="14" spans="1:19" ht="24.75" customHeight="1">
      <c r="A14" s="36" t="s">
        <v>131</v>
      </c>
      <c r="B14" s="81"/>
      <c r="C14" s="81"/>
      <c r="D14" s="81"/>
      <c r="E14" s="81"/>
      <c r="F14" s="81"/>
      <c r="G14" s="80"/>
      <c r="H14" s="81"/>
      <c r="I14" s="81"/>
      <c r="J14" s="81"/>
      <c r="K14" s="81"/>
      <c r="L14" s="81"/>
      <c r="M14" s="81"/>
      <c r="N14" s="81"/>
      <c r="O14" s="81"/>
      <c r="P14" s="81"/>
      <c r="Q14" s="80">
        <f t="shared" si="0"/>
        <v>0</v>
      </c>
      <c r="R14" s="80">
        <f t="shared" si="1"/>
        <v>0</v>
      </c>
      <c r="S14" s="80">
        <f t="shared" si="2"/>
        <v>0</v>
      </c>
    </row>
    <row r="15" spans="1:19" ht="24.75" customHeight="1">
      <c r="A15" s="36" t="s">
        <v>246</v>
      </c>
      <c r="B15" s="81"/>
      <c r="C15" s="81"/>
      <c r="D15" s="81"/>
      <c r="E15" s="81"/>
      <c r="F15" s="81"/>
      <c r="G15" s="80"/>
      <c r="H15" s="81"/>
      <c r="I15" s="81"/>
      <c r="J15" s="81"/>
      <c r="K15" s="81"/>
      <c r="L15" s="81"/>
      <c r="M15" s="81"/>
      <c r="N15" s="81"/>
      <c r="O15" s="82"/>
      <c r="P15" s="81"/>
      <c r="Q15" s="80">
        <f t="shared" si="0"/>
        <v>0</v>
      </c>
      <c r="R15" s="80">
        <f t="shared" si="1"/>
        <v>0</v>
      </c>
      <c r="S15" s="80">
        <f t="shared" si="2"/>
        <v>0</v>
      </c>
    </row>
    <row r="16" spans="1:19" s="33" customFormat="1" ht="24.75" customHeight="1">
      <c r="A16" s="83" t="s">
        <v>55</v>
      </c>
      <c r="B16" s="84">
        <f aca="true" t="shared" si="3" ref="B16:P16">SUM(B10:B15)</f>
        <v>0</v>
      </c>
      <c r="C16" s="84">
        <f>SUM(C10:C15)</f>
        <v>0</v>
      </c>
      <c r="D16" s="84">
        <f>SUM(D10:D15)</f>
        <v>0</v>
      </c>
      <c r="E16" s="84">
        <f t="shared" si="3"/>
        <v>0</v>
      </c>
      <c r="F16" s="84">
        <f t="shared" si="3"/>
        <v>0</v>
      </c>
      <c r="G16" s="84">
        <f>SUM(E16:F16)</f>
        <v>0</v>
      </c>
      <c r="H16" s="84">
        <f t="shared" si="3"/>
        <v>0</v>
      </c>
      <c r="I16" s="84">
        <f t="shared" si="3"/>
        <v>0</v>
      </c>
      <c r="J16" s="84">
        <f t="shared" si="3"/>
        <v>0</v>
      </c>
      <c r="K16" s="84">
        <f t="shared" si="3"/>
        <v>0</v>
      </c>
      <c r="L16" s="84">
        <f t="shared" si="3"/>
        <v>0</v>
      </c>
      <c r="M16" s="84">
        <f t="shared" si="3"/>
        <v>0</v>
      </c>
      <c r="N16" s="84">
        <f t="shared" si="3"/>
        <v>0</v>
      </c>
      <c r="O16" s="84">
        <f t="shared" si="3"/>
        <v>0</v>
      </c>
      <c r="P16" s="84">
        <f t="shared" si="3"/>
        <v>0</v>
      </c>
      <c r="Q16" s="80">
        <f t="shared" si="0"/>
        <v>0</v>
      </c>
      <c r="R16" s="80">
        <f t="shared" si="1"/>
        <v>0</v>
      </c>
      <c r="S16" s="80">
        <f t="shared" si="2"/>
        <v>0</v>
      </c>
    </row>
    <row r="17" spans="1:19" ht="24.75" customHeight="1">
      <c r="A17" s="37" t="s">
        <v>252</v>
      </c>
      <c r="B17" s="35">
        <f aca="true" t="shared" si="4" ref="B17:P17">B9+B16</f>
        <v>21142</v>
      </c>
      <c r="C17" s="35">
        <f>C9+C16</f>
        <v>-12463</v>
      </c>
      <c r="D17" s="35">
        <f>D9+D16</f>
        <v>8679</v>
      </c>
      <c r="E17" s="35">
        <f t="shared" si="4"/>
        <v>1575</v>
      </c>
      <c r="F17" s="35">
        <f t="shared" si="4"/>
        <v>-375</v>
      </c>
      <c r="G17" s="80">
        <f>SUM(E17:F17)</f>
        <v>1200</v>
      </c>
      <c r="H17" s="35">
        <f t="shared" si="4"/>
        <v>400</v>
      </c>
      <c r="I17" s="35">
        <f t="shared" si="4"/>
        <v>74152</v>
      </c>
      <c r="J17" s="35">
        <f t="shared" si="4"/>
        <v>2000</v>
      </c>
      <c r="K17" s="35">
        <f t="shared" si="4"/>
        <v>76152</v>
      </c>
      <c r="L17" s="35">
        <f t="shared" si="4"/>
        <v>659737</v>
      </c>
      <c r="M17" s="35">
        <f t="shared" si="4"/>
        <v>-114960</v>
      </c>
      <c r="N17" s="35">
        <f t="shared" si="4"/>
        <v>544777</v>
      </c>
      <c r="O17" s="35">
        <f t="shared" si="4"/>
        <v>0</v>
      </c>
      <c r="P17" s="35">
        <f t="shared" si="4"/>
        <v>3506</v>
      </c>
      <c r="Q17" s="35">
        <f>SUM(B17,E17,H17,I17,L17,O17,P17)</f>
        <v>760512</v>
      </c>
      <c r="R17" s="80">
        <f t="shared" si="1"/>
        <v>-125798</v>
      </c>
      <c r="S17" s="80">
        <f t="shared" si="2"/>
        <v>634714</v>
      </c>
    </row>
  </sheetData>
  <mergeCells count="13">
    <mergeCell ref="Q6:S6"/>
    <mergeCell ref="A5:S5"/>
    <mergeCell ref="A6:A7"/>
    <mergeCell ref="O6:O7"/>
    <mergeCell ref="P6:P7"/>
    <mergeCell ref="L6:N6"/>
    <mergeCell ref="I6:K6"/>
    <mergeCell ref="B6:D6"/>
    <mergeCell ref="E6:G6"/>
    <mergeCell ref="O1:S1"/>
    <mergeCell ref="A2:S2"/>
    <mergeCell ref="A3:S3"/>
    <mergeCell ref="A4:S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E187"/>
  <sheetViews>
    <sheetView workbookViewId="0" topLeftCell="A1">
      <selection activeCell="B32" sqref="B32"/>
    </sheetView>
  </sheetViews>
  <sheetFormatPr defaultColWidth="9.140625" defaultRowHeight="14.25" customHeight="1"/>
  <cols>
    <col min="1" max="1" width="60.421875" style="1" bestFit="1" customWidth="1"/>
    <col min="2" max="2" width="11.00390625" style="1" customWidth="1"/>
    <col min="3" max="3" width="11.8515625" style="55" customWidth="1"/>
    <col min="4" max="4" width="11.421875" style="55" customWidth="1"/>
    <col min="5" max="16384" width="9.140625" style="1" customWidth="1"/>
  </cols>
  <sheetData>
    <row r="1" spans="2:4" ht="14.25" customHeight="1">
      <c r="B1" s="259" t="s">
        <v>104</v>
      </c>
      <c r="C1" s="259"/>
      <c r="D1" s="259"/>
    </row>
    <row r="2" spans="2:4" ht="14.25" customHeight="1">
      <c r="B2" s="4"/>
      <c r="C2" s="4"/>
      <c r="D2" s="4"/>
    </row>
    <row r="3" spans="1:4" ht="14.25" customHeight="1">
      <c r="A3" s="258" t="s">
        <v>253</v>
      </c>
      <c r="B3" s="258"/>
      <c r="C3" s="258"/>
      <c r="D3" s="258"/>
    </row>
    <row r="4" spans="1:4" s="6" customFormat="1" ht="14.25" customHeight="1">
      <c r="A4" s="258" t="s">
        <v>247</v>
      </c>
      <c r="B4" s="258"/>
      <c r="C4" s="258"/>
      <c r="D4" s="258"/>
    </row>
    <row r="5" spans="1:4" s="6" customFormat="1" ht="14.25" customHeight="1">
      <c r="A5" s="258" t="s">
        <v>303</v>
      </c>
      <c r="B5" s="258"/>
      <c r="C5" s="258"/>
      <c r="D5" s="258"/>
    </row>
    <row r="6" spans="1:4" ht="14.25" customHeight="1">
      <c r="A6" s="258" t="s">
        <v>189</v>
      </c>
      <c r="B6" s="258"/>
      <c r="C6" s="258"/>
      <c r="D6" s="258"/>
    </row>
    <row r="7" spans="1:4" ht="14.25" customHeight="1">
      <c r="A7" s="3"/>
      <c r="B7" s="3"/>
      <c r="C7" s="3"/>
      <c r="D7" s="3"/>
    </row>
    <row r="8" spans="1:4" ht="30.75" customHeight="1">
      <c r="A8" s="179" t="s">
        <v>190</v>
      </c>
      <c r="B8" s="17" t="s">
        <v>517</v>
      </c>
      <c r="C8" s="94" t="s">
        <v>275</v>
      </c>
      <c r="D8" s="17" t="s">
        <v>651</v>
      </c>
    </row>
    <row r="9" spans="1:4" s="9" customFormat="1" ht="15" customHeight="1">
      <c r="A9" s="19"/>
      <c r="B9" s="12"/>
      <c r="C9" s="65"/>
      <c r="D9" s="65"/>
    </row>
    <row r="10" s="9" customFormat="1" ht="32.25" customHeight="1">
      <c r="A10" s="27" t="s">
        <v>37</v>
      </c>
    </row>
    <row r="11" spans="1:4" s="9" customFormat="1" ht="14.25" customHeight="1">
      <c r="A11" s="27"/>
      <c r="C11" s="61"/>
      <c r="D11" s="61"/>
    </row>
    <row r="12" spans="1:4" s="9" customFormat="1" ht="14.25" customHeight="1">
      <c r="A12" s="18" t="s">
        <v>234</v>
      </c>
      <c r="B12" s="61"/>
      <c r="C12" s="64"/>
      <c r="D12" s="61"/>
    </row>
    <row r="13" spans="1:4" s="9" customFormat="1" ht="14.25" customHeight="1">
      <c r="A13" s="29" t="s">
        <v>235</v>
      </c>
      <c r="B13" s="61"/>
      <c r="C13" s="64"/>
      <c r="D13" s="61"/>
    </row>
    <row r="14" spans="1:4" s="9" customFormat="1" ht="14.25" customHeight="1">
      <c r="A14" s="13" t="s">
        <v>236</v>
      </c>
      <c r="B14" s="21"/>
      <c r="C14" s="21"/>
      <c r="D14" s="21"/>
    </row>
    <row r="15" spans="1:4" s="9" customFormat="1" ht="14.25" customHeight="1">
      <c r="A15" s="1" t="s">
        <v>110</v>
      </c>
      <c r="B15" s="7">
        <v>500</v>
      </c>
      <c r="C15" s="7"/>
      <c r="D15" s="7">
        <f>SUM(B15:C15)</f>
        <v>500</v>
      </c>
    </row>
    <row r="16" spans="1:4" s="9" customFormat="1" ht="14.25" customHeight="1">
      <c r="A16" s="1" t="s">
        <v>116</v>
      </c>
      <c r="B16" s="7">
        <v>20642</v>
      </c>
      <c r="C16" s="7">
        <v>-12463</v>
      </c>
      <c r="D16" s="7">
        <f>SUM(B16:C16)</f>
        <v>8179</v>
      </c>
    </row>
    <row r="17" spans="1:4" s="9" customFormat="1" ht="14.25" customHeight="1">
      <c r="A17" s="1" t="s">
        <v>132</v>
      </c>
      <c r="B17" s="7"/>
      <c r="C17" s="7"/>
      <c r="D17" s="7"/>
    </row>
    <row r="18" spans="1:4" s="9" customFormat="1" ht="14.25" customHeight="1">
      <c r="A18" s="6" t="s">
        <v>124</v>
      </c>
      <c r="B18" s="8">
        <f>SUM(B14:B17)</f>
        <v>21142</v>
      </c>
      <c r="C18" s="8">
        <f>SUM(C14:C17)</f>
        <v>-12463</v>
      </c>
      <c r="D18" s="8">
        <f>SUM(D14:D17)</f>
        <v>8679</v>
      </c>
    </row>
    <row r="19" spans="2:4" s="9" customFormat="1" ht="15.75" customHeight="1">
      <c r="B19" s="28"/>
      <c r="C19" s="28"/>
      <c r="D19" s="28"/>
    </row>
    <row r="20" spans="1:4" s="9" customFormat="1" ht="14.25" customHeight="1">
      <c r="A20" s="15" t="s">
        <v>146</v>
      </c>
      <c r="B20" s="28"/>
      <c r="C20" s="28"/>
      <c r="D20" s="28"/>
    </row>
    <row r="21" spans="1:4" ht="14.25" customHeight="1">
      <c r="A21" s="1" t="s">
        <v>111</v>
      </c>
      <c r="B21" s="7">
        <v>1575</v>
      </c>
      <c r="C21" s="7">
        <v>-375</v>
      </c>
      <c r="D21" s="7">
        <f>SUM(B21:C21)</f>
        <v>1200</v>
      </c>
    </row>
    <row r="22" spans="1:4" s="9" customFormat="1" ht="14.25" customHeight="1">
      <c r="A22" s="6" t="s">
        <v>112</v>
      </c>
      <c r="B22" s="8">
        <f>SUM(B21:B21)</f>
        <v>1575</v>
      </c>
      <c r="C22" s="8">
        <f>SUM(C21:C21)</f>
        <v>-375</v>
      </c>
      <c r="D22" s="8">
        <f>SUM(D21:D21)</f>
        <v>1200</v>
      </c>
    </row>
    <row r="23" spans="2:4" s="9" customFormat="1" ht="14.25" customHeight="1">
      <c r="B23" s="28"/>
      <c r="C23" s="28"/>
      <c r="D23" s="28"/>
    </row>
    <row r="24" spans="1:4" ht="14.25" customHeight="1">
      <c r="A24" s="15" t="s">
        <v>113</v>
      </c>
      <c r="B24" s="21"/>
      <c r="C24" s="7"/>
      <c r="D24" s="21"/>
    </row>
    <row r="25" spans="1:4" ht="14.25" customHeight="1">
      <c r="A25" s="1" t="s">
        <v>114</v>
      </c>
      <c r="B25" s="7">
        <v>400</v>
      </c>
      <c r="C25" s="7"/>
      <c r="D25" s="7">
        <f>SUM(B25:C25)</f>
        <v>400</v>
      </c>
    </row>
    <row r="26" spans="1:4" ht="14.25" customHeight="1">
      <c r="A26" s="1" t="s">
        <v>133</v>
      </c>
      <c r="B26" s="7"/>
      <c r="C26" s="7"/>
      <c r="D26" s="7"/>
    </row>
    <row r="27" spans="1:4" ht="14.25" customHeight="1">
      <c r="A27" s="6" t="s">
        <v>115</v>
      </c>
      <c r="B27" s="8">
        <f>SUM(B25:B26)</f>
        <v>400</v>
      </c>
      <c r="C27" s="8">
        <f>SUM(C25:C26)</f>
        <v>0</v>
      </c>
      <c r="D27" s="8">
        <f>SUM(D25:D26)</f>
        <v>400</v>
      </c>
    </row>
    <row r="28" spans="2:4" ht="11.25" customHeight="1">
      <c r="B28" s="21"/>
      <c r="C28" s="21"/>
      <c r="D28" s="21"/>
    </row>
    <row r="29" spans="1:4" s="6" customFormat="1" ht="14.25" customHeight="1">
      <c r="A29" s="15" t="s">
        <v>134</v>
      </c>
      <c r="B29" s="8"/>
      <c r="C29" s="56"/>
      <c r="D29" s="8"/>
    </row>
    <row r="30" spans="1:5" s="6" customFormat="1" ht="14.25" customHeight="1">
      <c r="A30" s="1" t="s">
        <v>35</v>
      </c>
      <c r="B30" s="7">
        <v>471204</v>
      </c>
      <c r="C30" s="7"/>
      <c r="D30" s="7">
        <f>SUM(B30:C30)</f>
        <v>471204</v>
      </c>
      <c r="E30" s="8"/>
    </row>
    <row r="31" spans="1:4" ht="14.25" customHeight="1">
      <c r="A31" s="11" t="s">
        <v>31</v>
      </c>
      <c r="B31" s="7">
        <v>680</v>
      </c>
      <c r="C31" s="7"/>
      <c r="D31" s="7">
        <f aca="true" t="shared" si="0" ref="D31:D38">SUM(B31:C31)</f>
        <v>680</v>
      </c>
    </row>
    <row r="32" spans="1:4" ht="14.25" customHeight="1">
      <c r="A32" s="1" t="s">
        <v>33</v>
      </c>
      <c r="B32" s="7">
        <v>800</v>
      </c>
      <c r="C32" s="7"/>
      <c r="D32" s="7">
        <f t="shared" si="0"/>
        <v>800</v>
      </c>
    </row>
    <row r="33" spans="1:4" ht="14.25" customHeight="1">
      <c r="A33" s="60" t="s">
        <v>251</v>
      </c>
      <c r="B33" s="21"/>
      <c r="C33" s="21"/>
      <c r="D33" s="7">
        <f t="shared" si="0"/>
        <v>0</v>
      </c>
    </row>
    <row r="34" spans="1:4" ht="14.25" customHeight="1">
      <c r="A34" s="67" t="s">
        <v>32</v>
      </c>
      <c r="B34" s="7">
        <v>5059</v>
      </c>
      <c r="C34" s="7"/>
      <c r="D34" s="7">
        <f t="shared" si="0"/>
        <v>5059</v>
      </c>
    </row>
    <row r="35" spans="1:4" ht="14.25" customHeight="1">
      <c r="A35" s="75" t="s">
        <v>172</v>
      </c>
      <c r="B35" s="7">
        <v>0</v>
      </c>
      <c r="C35" s="7"/>
      <c r="D35" s="7">
        <f t="shared" si="0"/>
        <v>0</v>
      </c>
    </row>
    <row r="36" spans="1:4" ht="14.25" customHeight="1">
      <c r="A36" s="58" t="s">
        <v>155</v>
      </c>
      <c r="B36" s="7">
        <v>78994</v>
      </c>
      <c r="C36" s="7">
        <v>-63195</v>
      </c>
      <c r="D36" s="7">
        <f t="shared" si="0"/>
        <v>15799</v>
      </c>
    </row>
    <row r="37" spans="1:4" ht="14.25" customHeight="1">
      <c r="A37" s="58" t="s">
        <v>336</v>
      </c>
      <c r="B37" s="7">
        <v>80000</v>
      </c>
      <c r="C37" s="7">
        <v>-52000</v>
      </c>
      <c r="D37" s="7">
        <f t="shared" si="0"/>
        <v>28000</v>
      </c>
    </row>
    <row r="38" spans="1:4" ht="14.25" customHeight="1">
      <c r="A38" s="58" t="s">
        <v>520</v>
      </c>
      <c r="B38" s="7">
        <v>23000</v>
      </c>
      <c r="C38" s="7">
        <v>235</v>
      </c>
      <c r="D38" s="7">
        <f t="shared" si="0"/>
        <v>23235</v>
      </c>
    </row>
    <row r="39" spans="1:5" ht="14.25" customHeight="1">
      <c r="A39" s="6" t="s">
        <v>186</v>
      </c>
      <c r="B39" s="8">
        <f>SUM(B29:B38)</f>
        <v>659737</v>
      </c>
      <c r="C39" s="8">
        <f>SUM(C29:C38)</f>
        <v>-114960</v>
      </c>
      <c r="D39" s="8">
        <f>SUM(D29:D38)</f>
        <v>544777</v>
      </c>
      <c r="E39" s="8"/>
    </row>
    <row r="40" spans="1:4" ht="15.75" customHeight="1">
      <c r="A40" s="6"/>
      <c r="B40" s="56"/>
      <c r="C40" s="56"/>
      <c r="D40" s="56"/>
    </row>
    <row r="41" spans="1:4" ht="14.25" customHeight="1">
      <c r="A41" s="15" t="s">
        <v>54</v>
      </c>
      <c r="B41" s="21"/>
      <c r="C41" s="21"/>
      <c r="D41" s="21"/>
    </row>
    <row r="42" spans="1:4" ht="14.25" customHeight="1">
      <c r="A42" s="1" t="s">
        <v>109</v>
      </c>
      <c r="B42" s="21"/>
      <c r="C42" s="21"/>
      <c r="D42" s="21"/>
    </row>
    <row r="43" spans="1:4" ht="14.25" customHeight="1">
      <c r="A43" s="6" t="s">
        <v>187</v>
      </c>
      <c r="B43" s="8">
        <f>SUM(B42:B42)</f>
        <v>0</v>
      </c>
      <c r="C43" s="8"/>
      <c r="D43" s="8">
        <f>SUM(D42:D42)</f>
        <v>0</v>
      </c>
    </row>
    <row r="44" spans="1:4" ht="12.75" customHeight="1">
      <c r="A44" s="6"/>
      <c r="B44" s="8"/>
      <c r="C44" s="8"/>
      <c r="D44" s="8"/>
    </row>
    <row r="45" spans="1:4" s="9" customFormat="1" ht="14.25" customHeight="1">
      <c r="A45" s="15" t="s">
        <v>117</v>
      </c>
      <c r="B45" s="28"/>
      <c r="C45" s="28"/>
      <c r="D45" s="28"/>
    </row>
    <row r="46" spans="1:4" s="9" customFormat="1" ht="14.25" customHeight="1">
      <c r="A46" s="1" t="s">
        <v>188</v>
      </c>
      <c r="B46" s="7">
        <v>3506</v>
      </c>
      <c r="C46" s="7"/>
      <c r="D46" s="7">
        <v>3506</v>
      </c>
    </row>
    <row r="47" spans="1:4" s="9" customFormat="1" ht="14.25" customHeight="1">
      <c r="A47" s="6" t="s">
        <v>118</v>
      </c>
      <c r="B47" s="8">
        <f>SUM(B46:B46)</f>
        <v>3506</v>
      </c>
      <c r="C47" s="8"/>
      <c r="D47" s="8">
        <f>SUM(D46:D46)</f>
        <v>3506</v>
      </c>
    </row>
    <row r="48" spans="1:4" s="9" customFormat="1" ht="10.5" customHeight="1">
      <c r="A48" s="6"/>
      <c r="B48" s="8"/>
      <c r="C48" s="8"/>
      <c r="D48" s="8"/>
    </row>
    <row r="49" spans="1:4" s="9" customFormat="1" ht="14.25" customHeight="1">
      <c r="A49" s="15" t="s">
        <v>28</v>
      </c>
      <c r="B49" s="8"/>
      <c r="C49" s="8"/>
      <c r="D49" s="8"/>
    </row>
    <row r="50" spans="1:4" s="9" customFormat="1" ht="14.25" customHeight="1">
      <c r="A50" s="1" t="s">
        <v>29</v>
      </c>
      <c r="B50" s="7"/>
      <c r="C50" s="7"/>
      <c r="D50" s="7">
        <f>SUM(B50:C50)</f>
        <v>0</v>
      </c>
    </row>
    <row r="51" spans="1:4" s="9" customFormat="1" ht="14.25" customHeight="1">
      <c r="A51" s="1" t="s">
        <v>30</v>
      </c>
      <c r="B51" s="7"/>
      <c r="C51" s="7"/>
      <c r="D51" s="7">
        <f>SUM(B51:C51)</f>
        <v>0</v>
      </c>
    </row>
    <row r="52" spans="1:4" s="9" customFormat="1" ht="14.25" customHeight="1">
      <c r="A52" s="1" t="s">
        <v>34</v>
      </c>
      <c r="B52" s="7"/>
      <c r="C52" s="7"/>
      <c r="D52" s="7">
        <f>SUM(B52:C52)</f>
        <v>0</v>
      </c>
    </row>
    <row r="53" spans="1:4" s="9" customFormat="1" ht="14.25" customHeight="1">
      <c r="A53" s="1" t="s">
        <v>656</v>
      </c>
      <c r="B53" s="7"/>
      <c r="C53" s="7">
        <v>2000</v>
      </c>
      <c r="D53" s="7">
        <f>SUM(B53:C53)</f>
        <v>2000</v>
      </c>
    </row>
    <row r="54" spans="1:4" s="9" customFormat="1" ht="14.25" customHeight="1">
      <c r="A54" s="6" t="s">
        <v>170</v>
      </c>
      <c r="B54" s="8">
        <f>SUM(B50:B53)</f>
        <v>0</v>
      </c>
      <c r="C54" s="8">
        <f>SUM(C50:C53)</f>
        <v>2000</v>
      </c>
      <c r="D54" s="8">
        <f>SUM(D50:D53)</f>
        <v>2000</v>
      </c>
    </row>
    <row r="55" spans="1:4" s="9" customFormat="1" ht="14.25" customHeight="1">
      <c r="A55" s="6"/>
      <c r="B55" s="8"/>
      <c r="C55" s="8"/>
      <c r="D55" s="8"/>
    </row>
    <row r="56" spans="1:4" s="9" customFormat="1" ht="14.25" customHeight="1">
      <c r="A56" s="6"/>
      <c r="B56" s="8"/>
      <c r="C56" s="8"/>
      <c r="D56" s="8"/>
    </row>
    <row r="57" spans="1:4" s="9" customFormat="1" ht="14.25" customHeight="1">
      <c r="A57" s="1" t="s">
        <v>337</v>
      </c>
      <c r="B57" s="7">
        <v>0</v>
      </c>
      <c r="C57" s="7"/>
      <c r="D57" s="7">
        <f>B57+C57</f>
        <v>0</v>
      </c>
    </row>
    <row r="58" spans="1:4" s="9" customFormat="1" ht="14.25" customHeight="1">
      <c r="A58" s="6" t="s">
        <v>338</v>
      </c>
      <c r="B58" s="8">
        <f>SUM(B57)</f>
        <v>0</v>
      </c>
      <c r="C58" s="8">
        <f>SUM(C57)</f>
        <v>0</v>
      </c>
      <c r="D58" s="8">
        <f>SUM(D57)</f>
        <v>0</v>
      </c>
    </row>
    <row r="59" spans="1:4" s="9" customFormat="1" ht="14.25" customHeight="1">
      <c r="A59" s="6"/>
      <c r="B59" s="8"/>
      <c r="C59" s="8"/>
      <c r="D59" s="8"/>
    </row>
    <row r="60" spans="1:4" s="9" customFormat="1" ht="14.25" customHeight="1">
      <c r="A60" s="15" t="s">
        <v>521</v>
      </c>
      <c r="B60" s="8"/>
      <c r="C60" s="8"/>
      <c r="D60" s="8"/>
    </row>
    <row r="61" spans="1:4" s="9" customFormat="1" ht="14.25" customHeight="1">
      <c r="A61" s="1" t="s">
        <v>337</v>
      </c>
      <c r="B61" s="7">
        <v>74152</v>
      </c>
      <c r="C61" s="7"/>
      <c r="D61" s="7">
        <f>B61+C61</f>
        <v>74152</v>
      </c>
    </row>
    <row r="62" spans="1:4" s="9" customFormat="1" ht="14.25" customHeight="1">
      <c r="A62" s="1"/>
      <c r="B62" s="7"/>
      <c r="C62" s="7"/>
      <c r="D62" s="7"/>
    </row>
    <row r="63" spans="1:4" s="9" customFormat="1" ht="14.25" customHeight="1">
      <c r="A63" s="6" t="s">
        <v>130</v>
      </c>
      <c r="B63" s="8">
        <v>864817</v>
      </c>
      <c r="C63" s="23"/>
      <c r="D63" s="8">
        <v>864817</v>
      </c>
    </row>
    <row r="64" spans="1:4" s="9" customFormat="1" ht="14.25" customHeight="1">
      <c r="A64" s="6" t="s">
        <v>119</v>
      </c>
      <c r="B64" s="8">
        <f>B18+B22+B27+B47+B39+B43+B54+B63+B58+B61</f>
        <v>1625329</v>
      </c>
      <c r="C64" s="8">
        <f>C18+C22+C27+C47+C39+C43+C54+C63+C58+C61</f>
        <v>-125798</v>
      </c>
      <c r="D64" s="8">
        <f>D18+D22+D27+D47+D39+D43+D54+D63+D58+D61</f>
        <v>1499531</v>
      </c>
    </row>
    <row r="65" spans="1:4" s="9" customFormat="1" ht="14.25" customHeight="1">
      <c r="A65" s="6"/>
      <c r="B65" s="8"/>
      <c r="C65" s="8"/>
      <c r="D65" s="8"/>
    </row>
    <row r="66" spans="1:4" s="9" customFormat="1" ht="14.25" customHeight="1">
      <c r="A66" s="6"/>
      <c r="B66" s="56"/>
      <c r="C66" s="8"/>
      <c r="D66" s="56"/>
    </row>
    <row r="67" spans="1:4" s="9" customFormat="1" ht="14.25" customHeight="1">
      <c r="A67" s="14" t="s">
        <v>169</v>
      </c>
      <c r="B67" s="57"/>
      <c r="C67" s="57"/>
      <c r="D67" s="57"/>
    </row>
    <row r="68" spans="1:5" s="9" customFormat="1" ht="14.25" customHeight="1">
      <c r="A68" s="10" t="s">
        <v>144</v>
      </c>
      <c r="B68" s="59"/>
      <c r="C68" s="59"/>
      <c r="D68" s="59"/>
      <c r="E68" s="61"/>
    </row>
    <row r="69" spans="1:4" s="9" customFormat="1" ht="14.25" customHeight="1">
      <c r="A69" s="1" t="s">
        <v>152</v>
      </c>
      <c r="B69" s="22"/>
      <c r="C69" s="22"/>
      <c r="D69" s="22"/>
    </row>
    <row r="70" spans="1:4" s="9" customFormat="1" ht="14.25" customHeight="1">
      <c r="A70" s="6" t="s">
        <v>237</v>
      </c>
      <c r="B70" s="8">
        <f>SUM(B68:B69)</f>
        <v>0</v>
      </c>
      <c r="C70" s="8"/>
      <c r="D70" s="8">
        <f>SUM(D68:D69)</f>
        <v>0</v>
      </c>
    </row>
    <row r="71" spans="1:4" s="9" customFormat="1" ht="14.25" customHeight="1">
      <c r="A71" s="6"/>
      <c r="B71" s="8"/>
      <c r="C71" s="56"/>
      <c r="D71" s="8"/>
    </row>
    <row r="72" spans="1:4" ht="14.25" customHeight="1">
      <c r="A72" s="6" t="s">
        <v>238</v>
      </c>
      <c r="B72" s="23"/>
      <c r="C72" s="21"/>
      <c r="D72" s="23"/>
    </row>
    <row r="73" spans="1:4" ht="14.25" customHeight="1">
      <c r="A73" s="15" t="s">
        <v>54</v>
      </c>
      <c r="B73" s="23"/>
      <c r="C73" s="21"/>
      <c r="D73" s="23"/>
    </row>
    <row r="74" spans="1:4" ht="14.25" customHeight="1">
      <c r="A74" s="1" t="s">
        <v>46</v>
      </c>
      <c r="B74" s="23"/>
      <c r="C74" s="7"/>
      <c r="D74" s="23"/>
    </row>
    <row r="75" spans="1:4" ht="14.25" customHeight="1">
      <c r="A75" s="1" t="s">
        <v>145</v>
      </c>
      <c r="B75" s="22"/>
      <c r="C75" s="7"/>
      <c r="D75" s="22"/>
    </row>
    <row r="76" spans="1:4" ht="14.25" customHeight="1">
      <c r="A76" s="6" t="s">
        <v>187</v>
      </c>
      <c r="B76" s="8">
        <f>SUM(B74:B75)</f>
        <v>0</v>
      </c>
      <c r="C76" s="8"/>
      <c r="D76" s="8">
        <f>SUM(D74:D75)</f>
        <v>0</v>
      </c>
    </row>
    <row r="77" spans="1:4" ht="14.25" customHeight="1">
      <c r="A77" s="1" t="s">
        <v>152</v>
      </c>
      <c r="B77" s="7"/>
      <c r="C77" s="7">
        <v>1000</v>
      </c>
      <c r="D77" s="7">
        <f>SUM(B77:C77)</f>
        <v>1000</v>
      </c>
    </row>
    <row r="78" spans="1:4" ht="14.25" customHeight="1">
      <c r="A78" s="10" t="s">
        <v>120</v>
      </c>
      <c r="B78" s="7"/>
      <c r="C78" s="7"/>
      <c r="D78" s="7">
        <f>SUM(B78:C78)</f>
        <v>0</v>
      </c>
    </row>
    <row r="79" spans="1:4" ht="14.25" customHeight="1">
      <c r="A79" s="14" t="s">
        <v>125</v>
      </c>
      <c r="B79" s="23">
        <f>SUM(B77:B78)</f>
        <v>0</v>
      </c>
      <c r="C79" s="23">
        <f>SUM(C77:C78)</f>
        <v>1000</v>
      </c>
      <c r="D79" s="23">
        <f>SUM(D77:D78)</f>
        <v>1000</v>
      </c>
    </row>
    <row r="80" spans="2:4" ht="14.25" customHeight="1">
      <c r="B80" s="57"/>
      <c r="C80" s="8"/>
      <c r="D80" s="57"/>
    </row>
    <row r="81" spans="1:4" ht="14.25" customHeight="1">
      <c r="A81" s="14" t="s">
        <v>232</v>
      </c>
      <c r="B81" s="57"/>
      <c r="C81" s="57"/>
      <c r="D81" s="57"/>
    </row>
    <row r="82" spans="1:5" ht="14.25" customHeight="1">
      <c r="A82" s="1" t="s">
        <v>152</v>
      </c>
      <c r="B82" s="22"/>
      <c r="C82" s="22">
        <v>1000</v>
      </c>
      <c r="D82" s="22">
        <f>SUM(B82:C82)</f>
        <v>1000</v>
      </c>
      <c r="E82" s="7"/>
    </row>
    <row r="83" spans="1:5" s="6" customFormat="1" ht="14.25" customHeight="1">
      <c r="A83" s="6" t="s">
        <v>657</v>
      </c>
      <c r="B83" s="23">
        <f>SUM(B82)</f>
        <v>0</v>
      </c>
      <c r="C83" s="23">
        <f>SUM(C82)</f>
        <v>1000</v>
      </c>
      <c r="D83" s="23">
        <f>SUM(D82)</f>
        <v>1000</v>
      </c>
      <c r="E83" s="8"/>
    </row>
    <row r="84" spans="2:4" ht="14.25" customHeight="1">
      <c r="B84" s="23"/>
      <c r="C84" s="23"/>
      <c r="D84" s="23"/>
    </row>
    <row r="85" spans="1:4" s="6" customFormat="1" ht="14.25" customHeight="1">
      <c r="A85" s="6" t="s">
        <v>214</v>
      </c>
      <c r="B85" s="23"/>
      <c r="C85" s="23"/>
      <c r="D85" s="23"/>
    </row>
    <row r="86" spans="1:4" ht="14.25" customHeight="1">
      <c r="A86" s="1" t="s">
        <v>152</v>
      </c>
      <c r="B86" s="57"/>
      <c r="C86" s="22"/>
      <c r="D86" s="57"/>
    </row>
    <row r="87" spans="1:4" ht="14.25" customHeight="1">
      <c r="A87" s="10" t="s">
        <v>120</v>
      </c>
      <c r="B87" s="57"/>
      <c r="C87" s="22"/>
      <c r="D87" s="57"/>
    </row>
    <row r="88" spans="1:4" ht="14.25" customHeight="1">
      <c r="A88" s="6" t="s">
        <v>215</v>
      </c>
      <c r="B88" s="23">
        <f>SUM(B86:B87)</f>
        <v>0</v>
      </c>
      <c r="C88" s="23"/>
      <c r="D88" s="23">
        <f>SUM(D86:D87)</f>
        <v>0</v>
      </c>
    </row>
    <row r="89" spans="2:4" ht="14.25" customHeight="1">
      <c r="B89" s="57"/>
      <c r="C89" s="57"/>
      <c r="D89" s="57"/>
    </row>
    <row r="90" spans="1:4" ht="14.25" customHeight="1">
      <c r="A90" s="6" t="s">
        <v>211</v>
      </c>
      <c r="B90" s="21"/>
      <c r="C90" s="56"/>
      <c r="D90" s="21"/>
    </row>
    <row r="91" spans="1:4" ht="14.25" customHeight="1">
      <c r="A91" s="15" t="s">
        <v>54</v>
      </c>
      <c r="B91" s="21"/>
      <c r="C91" s="56"/>
      <c r="D91" s="21"/>
    </row>
    <row r="92" spans="1:4" ht="14.25" customHeight="1">
      <c r="A92" s="1" t="s">
        <v>143</v>
      </c>
      <c r="B92" s="21"/>
      <c r="C92" s="21"/>
      <c r="D92" s="21"/>
    </row>
    <row r="93" spans="1:4" ht="14.25" customHeight="1">
      <c r="A93" s="1" t="s">
        <v>121</v>
      </c>
      <c r="B93" s="7"/>
      <c r="C93" s="21"/>
      <c r="D93" s="7"/>
    </row>
    <row r="94" spans="1:4" ht="14.25" customHeight="1">
      <c r="A94" s="6" t="s">
        <v>187</v>
      </c>
      <c r="B94" s="7"/>
      <c r="C94" s="21"/>
      <c r="D94" s="7"/>
    </row>
    <row r="95" spans="1:4" ht="14.25" customHeight="1">
      <c r="A95" s="1" t="s">
        <v>152</v>
      </c>
      <c r="B95" s="7"/>
      <c r="C95" s="7"/>
      <c r="D95" s="7"/>
    </row>
    <row r="96" spans="1:4" ht="14.25" customHeight="1">
      <c r="A96" s="10" t="s">
        <v>120</v>
      </c>
      <c r="B96" s="7"/>
      <c r="C96" s="22"/>
      <c r="D96" s="7"/>
    </row>
    <row r="97" spans="1:4" ht="14.25" customHeight="1">
      <c r="A97" s="6" t="s">
        <v>126</v>
      </c>
      <c r="B97" s="8">
        <f>SUM(B94:B96)</f>
        <v>0</v>
      </c>
      <c r="C97" s="8">
        <f>SUM(C94:C96)</f>
        <v>0</v>
      </c>
      <c r="D97" s="8">
        <f>SUM(D94:D96)</f>
        <v>0</v>
      </c>
    </row>
    <row r="98" spans="1:4" ht="14.25" customHeight="1">
      <c r="A98" s="6"/>
      <c r="B98" s="8"/>
      <c r="C98" s="56"/>
      <c r="D98" s="8"/>
    </row>
    <row r="99" spans="1:4" ht="14.25" customHeight="1">
      <c r="A99" s="6" t="s">
        <v>122</v>
      </c>
      <c r="B99" s="8"/>
      <c r="C99" s="56"/>
      <c r="D99" s="8"/>
    </row>
    <row r="100" spans="1:4" ht="14.25" customHeight="1">
      <c r="A100" s="6" t="s">
        <v>187</v>
      </c>
      <c r="B100" s="8"/>
      <c r="C100" s="56"/>
      <c r="D100" s="8"/>
    </row>
    <row r="101" spans="1:4" ht="14.25" customHeight="1">
      <c r="A101" s="1" t="s">
        <v>244</v>
      </c>
      <c r="B101" s="7"/>
      <c r="C101" s="21"/>
      <c r="D101" s="7">
        <f>SUM(B101:C101)</f>
        <v>0</v>
      </c>
    </row>
    <row r="102" spans="1:4" ht="14.25" customHeight="1">
      <c r="A102" s="1" t="s">
        <v>152</v>
      </c>
      <c r="B102" s="7"/>
      <c r="C102" s="7">
        <v>200</v>
      </c>
      <c r="D102" s="7">
        <f>SUM(B102:C102)</f>
        <v>200</v>
      </c>
    </row>
    <row r="103" spans="1:4" ht="14.25" customHeight="1">
      <c r="A103" s="6" t="s">
        <v>123</v>
      </c>
      <c r="B103" s="8">
        <f>SUM(B101:B102)</f>
        <v>0</v>
      </c>
      <c r="C103" s="8">
        <f>SUM(C101:C102)</f>
        <v>200</v>
      </c>
      <c r="D103" s="8">
        <f>SUM(D101:D102)</f>
        <v>200</v>
      </c>
    </row>
    <row r="104" spans="1:4" ht="14.25" customHeight="1">
      <c r="A104" s="6"/>
      <c r="B104" s="8"/>
      <c r="C104" s="8"/>
      <c r="D104" s="8"/>
    </row>
    <row r="105" spans="1:4" ht="14.25" customHeight="1">
      <c r="A105" s="6" t="s">
        <v>300</v>
      </c>
      <c r="B105" s="8">
        <f>B103+B97+B83+B79+B70+B88</f>
        <v>0</v>
      </c>
      <c r="C105" s="8">
        <f>C103+C97+C83+C79+C70+C88</f>
        <v>2200</v>
      </c>
      <c r="D105" s="8">
        <f>D103+D97+D83+D79+D70+D88</f>
        <v>2200</v>
      </c>
    </row>
    <row r="106" spans="1:4" ht="14.25" customHeight="1">
      <c r="A106" s="6" t="s">
        <v>239</v>
      </c>
      <c r="B106" s="8">
        <f>B64+B105</f>
        <v>1625329</v>
      </c>
      <c r="C106" s="8">
        <f>SUM(C64+C105)</f>
        <v>-123598</v>
      </c>
      <c r="D106" s="8">
        <f>D64+D105</f>
        <v>1501731</v>
      </c>
    </row>
    <row r="107" spans="1:4" s="6" customFormat="1" ht="14.25" customHeight="1">
      <c r="A107" s="6" t="s">
        <v>240</v>
      </c>
      <c r="B107" s="8">
        <f>B102+B82+B69+B77+B86+B95</f>
        <v>0</v>
      </c>
      <c r="C107" s="8">
        <f>C102+C82+C69+C77+C86+C95</f>
        <v>2200</v>
      </c>
      <c r="D107" s="8">
        <f>D102+D82+D69+D77+D86+D95</f>
        <v>2200</v>
      </c>
    </row>
    <row r="108" spans="2:4" s="6" customFormat="1" ht="14.25" customHeight="1">
      <c r="B108" s="8"/>
      <c r="C108" s="8"/>
      <c r="D108" s="8"/>
    </row>
    <row r="109" spans="1:4" ht="14.25" customHeight="1">
      <c r="A109" s="14" t="s">
        <v>36</v>
      </c>
      <c r="B109" s="23">
        <f>B106-B107</f>
        <v>1625329</v>
      </c>
      <c r="C109" s="23">
        <f>C106-C107</f>
        <v>-125798</v>
      </c>
      <c r="D109" s="23">
        <f>D106-D107</f>
        <v>1499531</v>
      </c>
    </row>
    <row r="110" spans="2:4" ht="14.25" customHeight="1">
      <c r="B110" s="7"/>
      <c r="C110" s="7"/>
      <c r="D110" s="7"/>
    </row>
    <row r="111" spans="1:4" ht="14.25" customHeight="1">
      <c r="A111" s="14" t="s">
        <v>276</v>
      </c>
      <c r="B111" s="23">
        <f>B78+B96+B63+B96+B87</f>
        <v>864817</v>
      </c>
      <c r="C111" s="23">
        <f>C78+C96+C63+C96+C87</f>
        <v>0</v>
      </c>
      <c r="D111" s="23">
        <f>D78+D96+D63+D96+D87</f>
        <v>864817</v>
      </c>
    </row>
    <row r="112" spans="2:4" ht="14.25" customHeight="1">
      <c r="B112" s="7"/>
      <c r="C112" s="7"/>
      <c r="D112" s="7"/>
    </row>
    <row r="113" spans="1:4" ht="31.5">
      <c r="A113" s="42" t="s">
        <v>245</v>
      </c>
      <c r="B113" s="8">
        <f>B109-B111</f>
        <v>760512</v>
      </c>
      <c r="C113" s="8">
        <f>C109-C111</f>
        <v>-125798</v>
      </c>
      <c r="D113" s="8">
        <f>D109-D111</f>
        <v>634714</v>
      </c>
    </row>
    <row r="114" spans="2:4" ht="14.25" customHeight="1">
      <c r="B114" s="7"/>
      <c r="C114" s="7"/>
      <c r="D114" s="7"/>
    </row>
    <row r="115" spans="2:4" ht="14.25" customHeight="1">
      <c r="B115" s="7"/>
      <c r="C115" s="7"/>
      <c r="D115" s="7"/>
    </row>
    <row r="116" spans="2:3" ht="14.25" customHeight="1">
      <c r="B116" s="55"/>
      <c r="C116" s="21"/>
    </row>
    <row r="117" spans="2:3" ht="14.25" customHeight="1">
      <c r="B117" s="55"/>
      <c r="C117" s="21"/>
    </row>
    <row r="118" spans="2:3" ht="14.25" customHeight="1">
      <c r="B118" s="55"/>
      <c r="C118" s="21"/>
    </row>
    <row r="119" spans="2:3" ht="14.25" customHeight="1">
      <c r="B119" s="55"/>
      <c r="C119" s="21"/>
    </row>
    <row r="120" spans="2:3" ht="14.25" customHeight="1">
      <c r="B120" s="55"/>
      <c r="C120" s="21"/>
    </row>
    <row r="121" spans="2:3" ht="14.25" customHeight="1">
      <c r="B121" s="55"/>
      <c r="C121" s="21"/>
    </row>
    <row r="122" spans="2:3" ht="14.25" customHeight="1">
      <c r="B122" s="55"/>
      <c r="C122" s="21"/>
    </row>
    <row r="123" spans="2:3" ht="14.25" customHeight="1">
      <c r="B123" s="55"/>
      <c r="C123" s="21"/>
    </row>
    <row r="124" spans="2:3" ht="14.25" customHeight="1">
      <c r="B124" s="55"/>
      <c r="C124" s="21"/>
    </row>
    <row r="125" spans="2:3" ht="14.25" customHeight="1">
      <c r="B125" s="55"/>
      <c r="C125" s="21"/>
    </row>
    <row r="126" spans="2:3" ht="14.25" customHeight="1">
      <c r="B126" s="55"/>
      <c r="C126" s="21"/>
    </row>
    <row r="127" spans="2:3" ht="14.25" customHeight="1">
      <c r="B127" s="55"/>
      <c r="C127" s="21"/>
    </row>
    <row r="128" spans="2:3" ht="14.25" customHeight="1">
      <c r="B128" s="55"/>
      <c r="C128" s="21"/>
    </row>
    <row r="129" spans="2:3" ht="14.25" customHeight="1">
      <c r="B129" s="55"/>
      <c r="C129" s="21"/>
    </row>
    <row r="130" spans="2:3" ht="14.25" customHeight="1">
      <c r="B130" s="55"/>
      <c r="C130" s="21"/>
    </row>
    <row r="131" spans="2:3" ht="14.25" customHeight="1">
      <c r="B131" s="7"/>
      <c r="C131" s="21"/>
    </row>
    <row r="132" spans="2:3" ht="14.25" customHeight="1">
      <c r="B132" s="7"/>
      <c r="C132" s="21"/>
    </row>
    <row r="133" spans="2:3" ht="14.25" customHeight="1">
      <c r="B133" s="7"/>
      <c r="C133" s="21"/>
    </row>
    <row r="134" spans="2:3" ht="14.25" customHeight="1">
      <c r="B134" s="7"/>
      <c r="C134" s="21"/>
    </row>
    <row r="135" spans="2:3" ht="14.25" customHeight="1">
      <c r="B135" s="7"/>
      <c r="C135" s="21"/>
    </row>
    <row r="136" spans="2:3" ht="14.25" customHeight="1">
      <c r="B136" s="7"/>
      <c r="C136" s="21"/>
    </row>
    <row r="137" spans="2:3" ht="14.25" customHeight="1">
      <c r="B137" s="7"/>
      <c r="C137" s="21"/>
    </row>
    <row r="138" spans="2:3" ht="14.25" customHeight="1">
      <c r="B138" s="7"/>
      <c r="C138" s="21"/>
    </row>
    <row r="139" spans="2:3" ht="14.25" customHeight="1">
      <c r="B139" s="7"/>
      <c r="C139" s="21"/>
    </row>
    <row r="140" spans="2:3" ht="14.25" customHeight="1">
      <c r="B140" s="7"/>
      <c r="C140" s="21"/>
    </row>
    <row r="141" spans="2:3" ht="14.25" customHeight="1">
      <c r="B141" s="7"/>
      <c r="C141" s="21"/>
    </row>
    <row r="142" spans="2:3" ht="14.25" customHeight="1">
      <c r="B142" s="7"/>
      <c r="C142" s="21"/>
    </row>
    <row r="143" spans="2:3" ht="14.25" customHeight="1">
      <c r="B143" s="7"/>
      <c r="C143" s="21"/>
    </row>
    <row r="144" spans="2:3" ht="14.25" customHeight="1">
      <c r="B144" s="7"/>
      <c r="C144" s="21"/>
    </row>
    <row r="145" spans="2:3" ht="14.25" customHeight="1">
      <c r="B145" s="7"/>
      <c r="C145" s="21"/>
    </row>
    <row r="146" spans="2:3" ht="14.25" customHeight="1">
      <c r="B146" s="7"/>
      <c r="C146" s="21"/>
    </row>
    <row r="147" spans="2:3" ht="14.25" customHeight="1">
      <c r="B147" s="7"/>
      <c r="C147" s="21"/>
    </row>
    <row r="148" spans="2:3" ht="14.25" customHeight="1">
      <c r="B148" s="7"/>
      <c r="C148" s="21"/>
    </row>
    <row r="149" spans="2:3" ht="14.25" customHeight="1">
      <c r="B149" s="7"/>
      <c r="C149" s="21"/>
    </row>
    <row r="150" spans="2:3" ht="14.25" customHeight="1">
      <c r="B150" s="7"/>
      <c r="C150" s="21"/>
    </row>
    <row r="151" spans="2:3" ht="14.25" customHeight="1">
      <c r="B151" s="7"/>
      <c r="C151" s="21"/>
    </row>
    <row r="152" spans="2:3" ht="14.25" customHeight="1">
      <c r="B152" s="7"/>
      <c r="C152" s="21"/>
    </row>
    <row r="153" spans="2:3" ht="14.25" customHeight="1">
      <c r="B153" s="7"/>
      <c r="C153" s="21"/>
    </row>
    <row r="154" spans="2:3" ht="14.25" customHeight="1">
      <c r="B154" s="7"/>
      <c r="C154" s="21"/>
    </row>
    <row r="155" spans="2:3" ht="14.25" customHeight="1">
      <c r="B155" s="7"/>
      <c r="C155" s="21"/>
    </row>
    <row r="156" spans="2:3" ht="14.25" customHeight="1">
      <c r="B156" s="7"/>
      <c r="C156" s="21"/>
    </row>
    <row r="157" spans="2:3" ht="14.25" customHeight="1">
      <c r="B157" s="7"/>
      <c r="C157" s="21"/>
    </row>
    <row r="158" spans="2:3" ht="14.25" customHeight="1">
      <c r="B158" s="7"/>
      <c r="C158" s="21"/>
    </row>
    <row r="159" spans="2:3" ht="14.25" customHeight="1">
      <c r="B159" s="7"/>
      <c r="C159" s="21"/>
    </row>
    <row r="160" spans="2:3" ht="14.25" customHeight="1">
      <c r="B160" s="7"/>
      <c r="C160" s="21"/>
    </row>
    <row r="161" spans="2:3" ht="14.25" customHeight="1">
      <c r="B161" s="7"/>
      <c r="C161" s="21"/>
    </row>
    <row r="162" spans="2:3" ht="14.25" customHeight="1">
      <c r="B162" s="7"/>
      <c r="C162" s="21"/>
    </row>
    <row r="163" spans="2:3" ht="14.25" customHeight="1">
      <c r="B163" s="7"/>
      <c r="C163" s="21"/>
    </row>
    <row r="164" spans="2:3" ht="14.25" customHeight="1">
      <c r="B164" s="7"/>
      <c r="C164" s="21"/>
    </row>
    <row r="165" spans="2:3" ht="14.25" customHeight="1">
      <c r="B165" s="7"/>
      <c r="C165" s="21"/>
    </row>
    <row r="166" spans="2:3" ht="14.25" customHeight="1">
      <c r="B166" s="7"/>
      <c r="C166" s="21"/>
    </row>
    <row r="167" spans="2:3" ht="14.25" customHeight="1">
      <c r="B167" s="7"/>
      <c r="C167" s="21"/>
    </row>
    <row r="168" spans="2:3" ht="14.25" customHeight="1">
      <c r="B168" s="7"/>
      <c r="C168" s="21"/>
    </row>
    <row r="169" spans="2:3" ht="14.25" customHeight="1">
      <c r="B169" s="7"/>
      <c r="C169" s="21"/>
    </row>
    <row r="170" spans="2:3" ht="14.25" customHeight="1">
      <c r="B170" s="7"/>
      <c r="C170" s="21"/>
    </row>
    <row r="171" spans="2:3" ht="14.25" customHeight="1">
      <c r="B171" s="7"/>
      <c r="C171" s="21"/>
    </row>
    <row r="172" spans="2:3" ht="14.25" customHeight="1">
      <c r="B172" s="7"/>
      <c r="C172" s="21"/>
    </row>
    <row r="173" spans="2:3" ht="14.25" customHeight="1">
      <c r="B173" s="7"/>
      <c r="C173" s="21"/>
    </row>
    <row r="174" spans="2:3" ht="14.25" customHeight="1">
      <c r="B174" s="7"/>
      <c r="C174" s="21"/>
    </row>
    <row r="175" spans="2:3" ht="14.25" customHeight="1">
      <c r="B175" s="7"/>
      <c r="C175" s="21"/>
    </row>
    <row r="176" spans="2:3" ht="14.25" customHeight="1">
      <c r="B176" s="7"/>
      <c r="C176" s="21"/>
    </row>
    <row r="177" spans="2:3" ht="14.25" customHeight="1">
      <c r="B177" s="7"/>
      <c r="C177" s="21"/>
    </row>
    <row r="178" spans="2:3" ht="14.25" customHeight="1">
      <c r="B178" s="7"/>
      <c r="C178" s="21"/>
    </row>
    <row r="179" spans="2:3" ht="14.25" customHeight="1">
      <c r="B179" s="7"/>
      <c r="C179" s="21"/>
    </row>
    <row r="180" spans="2:3" ht="14.25" customHeight="1">
      <c r="B180" s="7"/>
      <c r="C180" s="21"/>
    </row>
    <row r="181" spans="2:3" ht="14.25" customHeight="1">
      <c r="B181" s="7"/>
      <c r="C181" s="21"/>
    </row>
    <row r="182" spans="2:3" ht="14.25" customHeight="1">
      <c r="B182" s="7"/>
      <c r="C182" s="21"/>
    </row>
    <row r="183" spans="2:3" ht="14.25" customHeight="1">
      <c r="B183" s="7"/>
      <c r="C183" s="21"/>
    </row>
    <row r="184" spans="2:3" ht="14.25" customHeight="1">
      <c r="B184" s="7"/>
      <c r="C184" s="21"/>
    </row>
    <row r="185" spans="2:3" ht="14.25" customHeight="1">
      <c r="B185" s="7"/>
      <c r="C185" s="21"/>
    </row>
    <row r="186" spans="2:3" ht="14.25" customHeight="1">
      <c r="B186" s="7"/>
      <c r="C186" s="21"/>
    </row>
    <row r="187" spans="2:3" ht="14.25" customHeight="1">
      <c r="B187" s="7"/>
      <c r="C187" s="21"/>
    </row>
  </sheetData>
  <mergeCells count="5">
    <mergeCell ref="A5:D5"/>
    <mergeCell ref="A6:D6"/>
    <mergeCell ref="B1:D1"/>
    <mergeCell ref="A3:D3"/>
    <mergeCell ref="A4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7"/>
  <sheetViews>
    <sheetView workbookViewId="0" topLeftCell="A1">
      <selection activeCell="O20" sqref="O20"/>
    </sheetView>
  </sheetViews>
  <sheetFormatPr defaultColWidth="9.140625" defaultRowHeight="12.75"/>
  <cols>
    <col min="1" max="1" width="36.8515625" style="1" customWidth="1"/>
    <col min="2" max="2" width="8.28125" style="1" customWidth="1"/>
    <col min="3" max="3" width="7.421875" style="1" bestFit="1" customWidth="1"/>
    <col min="4" max="4" width="7.421875" style="1" customWidth="1"/>
    <col min="5" max="5" width="8.140625" style="1" customWidth="1"/>
    <col min="6" max="7" width="7.421875" style="1" customWidth="1"/>
    <col min="8" max="8" width="8.140625" style="1" customWidth="1"/>
    <col min="9" max="9" width="7.00390625" style="1" customWidth="1"/>
    <col min="10" max="10" width="9.28125" style="1" customWidth="1"/>
    <col min="11" max="11" width="8.140625" style="1" customWidth="1"/>
    <col min="12" max="12" width="7.140625" style="1" customWidth="1"/>
    <col min="13" max="13" width="9.28125" style="1" customWidth="1"/>
    <col min="14" max="14" width="10.57421875" style="1" customWidth="1"/>
    <col min="15" max="15" width="7.421875" style="1" bestFit="1" customWidth="1"/>
    <col min="16" max="16" width="9.28125" style="1" customWidth="1"/>
    <col min="17" max="18" width="11.7109375" style="1" customWidth="1"/>
    <col min="19" max="19" width="12.8515625" style="1" customWidth="1"/>
    <col min="20" max="20" width="12.7109375" style="1" customWidth="1"/>
    <col min="21" max="16384" width="9.140625" style="1" customWidth="1"/>
  </cols>
  <sheetData>
    <row r="1" spans="1:1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 t="s">
        <v>361</v>
      </c>
      <c r="Q1" s="4"/>
      <c r="R1" s="4"/>
      <c r="S1" s="4"/>
    </row>
    <row r="2" spans="1:19" ht="15.75">
      <c r="A2" s="258" t="s">
        <v>253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101"/>
      <c r="R2" s="101"/>
      <c r="S2" s="101"/>
    </row>
    <row r="3" spans="1:19" s="6" customFormat="1" ht="15.75">
      <c r="A3" s="258" t="s">
        <v>247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101"/>
      <c r="R3" s="101"/>
      <c r="S3" s="101"/>
    </row>
    <row r="4" spans="1:20" ht="15.75">
      <c r="A4" s="258" t="s">
        <v>362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101"/>
      <c r="R4" s="101"/>
      <c r="S4" s="101"/>
      <c r="T4" s="3"/>
    </row>
    <row r="5" spans="1:20" ht="15.75">
      <c r="A5" s="258" t="s">
        <v>189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101"/>
      <c r="R5" s="101"/>
      <c r="S5" s="101"/>
      <c r="T5" s="3"/>
    </row>
    <row r="6" spans="1:19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2"/>
    </row>
    <row r="8" spans="1:16" s="11" customFormat="1" ht="53.25" customHeight="1">
      <c r="A8" s="283" t="s">
        <v>190</v>
      </c>
      <c r="B8" s="263" t="s">
        <v>363</v>
      </c>
      <c r="C8" s="251"/>
      <c r="D8" s="282"/>
      <c r="E8" s="260" t="s">
        <v>364</v>
      </c>
      <c r="F8" s="261"/>
      <c r="G8" s="262"/>
      <c r="H8" s="263" t="s">
        <v>365</v>
      </c>
      <c r="I8" s="251"/>
      <c r="J8" s="282"/>
      <c r="K8" s="263" t="s">
        <v>366</v>
      </c>
      <c r="L8" s="251"/>
      <c r="M8" s="282"/>
      <c r="N8" s="263" t="s">
        <v>367</v>
      </c>
      <c r="O8" s="251"/>
      <c r="P8" s="282"/>
    </row>
    <row r="9" spans="1:16" s="11" customFormat="1" ht="42.75" customHeight="1">
      <c r="A9" s="283"/>
      <c r="B9" s="17" t="s">
        <v>517</v>
      </c>
      <c r="C9" s="94" t="s">
        <v>275</v>
      </c>
      <c r="D9" s="17" t="s">
        <v>651</v>
      </c>
      <c r="E9" s="17" t="s">
        <v>517</v>
      </c>
      <c r="F9" s="94" t="s">
        <v>275</v>
      </c>
      <c r="G9" s="17" t="s">
        <v>651</v>
      </c>
      <c r="H9" s="17" t="s">
        <v>517</v>
      </c>
      <c r="I9" s="94" t="s">
        <v>275</v>
      </c>
      <c r="J9" s="17" t="s">
        <v>651</v>
      </c>
      <c r="K9" s="17" t="s">
        <v>517</v>
      </c>
      <c r="L9" s="94" t="s">
        <v>275</v>
      </c>
      <c r="M9" s="17" t="s">
        <v>651</v>
      </c>
      <c r="N9" s="17" t="s">
        <v>517</v>
      </c>
      <c r="O9" s="94" t="s">
        <v>275</v>
      </c>
      <c r="P9" s="17" t="s">
        <v>651</v>
      </c>
    </row>
    <row r="10" spans="1:16" s="105" customFormat="1" ht="21.75" customHeight="1">
      <c r="A10" s="103" t="s">
        <v>368</v>
      </c>
      <c r="B10" s="104">
        <v>410505</v>
      </c>
      <c r="C10" s="104"/>
      <c r="D10" s="104">
        <f aca="true" t="shared" si="0" ref="D10:D16">B10+C10</f>
        <v>410505</v>
      </c>
      <c r="E10" s="104">
        <v>860217</v>
      </c>
      <c r="F10" s="104"/>
      <c r="G10" s="104">
        <f>SUM(E10:F10)</f>
        <v>860217</v>
      </c>
      <c r="H10" s="104">
        <v>762044</v>
      </c>
      <c r="I10" s="104">
        <v>2478</v>
      </c>
      <c r="J10" s="104">
        <f>SUM(H10+I10)</f>
        <v>764522</v>
      </c>
      <c r="K10" s="54"/>
      <c r="L10" s="104"/>
      <c r="M10" s="104">
        <f aca="true" t="shared" si="1" ref="M10:M17">SUM(K10:L10)</f>
        <v>0</v>
      </c>
      <c r="N10" s="104">
        <f>SUM(B10+E10+H10+K10)</f>
        <v>2032766</v>
      </c>
      <c r="O10" s="104">
        <f>C10+I10+L10+F10</f>
        <v>2478</v>
      </c>
      <c r="P10" s="104">
        <f>SUM(N10+O10)</f>
        <v>2035244</v>
      </c>
    </row>
    <row r="11" spans="1:16" ht="21.75" customHeight="1">
      <c r="A11" s="11" t="s">
        <v>1</v>
      </c>
      <c r="B11" s="54">
        <v>122963</v>
      </c>
      <c r="C11" s="54">
        <v>13300</v>
      </c>
      <c r="D11" s="104">
        <f t="shared" si="0"/>
        <v>136263</v>
      </c>
      <c r="E11" s="54">
        <v>0</v>
      </c>
      <c r="F11" s="54"/>
      <c r="G11" s="104">
        <f aca="true" t="shared" si="2" ref="G11:G18">SUM(E11:F11)</f>
        <v>0</v>
      </c>
      <c r="H11" s="54">
        <v>7589</v>
      </c>
      <c r="I11" s="54"/>
      <c r="J11" s="104">
        <f aca="true" t="shared" si="3" ref="J11:J17">SUM(H11:I11)</f>
        <v>7589</v>
      </c>
      <c r="K11" s="54">
        <v>225311</v>
      </c>
      <c r="L11" s="54">
        <v>2366</v>
      </c>
      <c r="M11" s="104">
        <f t="shared" si="1"/>
        <v>227677</v>
      </c>
      <c r="N11" s="104">
        <f aca="true" t="shared" si="4" ref="N11:N18">SUM(B11+E11+H11+K11)</f>
        <v>355863</v>
      </c>
      <c r="O11" s="104">
        <f aca="true" t="shared" si="5" ref="O11:O18">C11+I11+L11+F11</f>
        <v>15666</v>
      </c>
      <c r="P11" s="104">
        <f aca="true" t="shared" si="6" ref="P11:P18">SUM(N11+O11)</f>
        <v>371529</v>
      </c>
    </row>
    <row r="12" spans="1:16" ht="21.75" customHeight="1">
      <c r="A12" s="11" t="s">
        <v>2</v>
      </c>
      <c r="B12" s="54">
        <v>2100</v>
      </c>
      <c r="C12" s="54"/>
      <c r="D12" s="104">
        <f t="shared" si="0"/>
        <v>2100</v>
      </c>
      <c r="E12" s="54">
        <v>0</v>
      </c>
      <c r="F12" s="54"/>
      <c r="G12" s="104">
        <f t="shared" si="2"/>
        <v>0</v>
      </c>
      <c r="H12" s="54">
        <v>300</v>
      </c>
      <c r="I12" s="54">
        <v>1087</v>
      </c>
      <c r="J12" s="104">
        <f t="shared" si="3"/>
        <v>1387</v>
      </c>
      <c r="K12" s="54">
        <v>144376</v>
      </c>
      <c r="L12" s="54">
        <v>1059</v>
      </c>
      <c r="M12" s="104">
        <f t="shared" si="1"/>
        <v>145435</v>
      </c>
      <c r="N12" s="104">
        <f t="shared" si="4"/>
        <v>146776</v>
      </c>
      <c r="O12" s="104">
        <f t="shared" si="5"/>
        <v>2146</v>
      </c>
      <c r="P12" s="104">
        <f t="shared" si="6"/>
        <v>148922</v>
      </c>
    </row>
    <row r="13" spans="1:16" ht="21.75" customHeight="1">
      <c r="A13" s="11" t="s">
        <v>369</v>
      </c>
      <c r="B13" s="54">
        <v>1600</v>
      </c>
      <c r="C13" s="54">
        <v>650</v>
      </c>
      <c r="D13" s="104">
        <f t="shared" si="0"/>
        <v>2250</v>
      </c>
      <c r="E13" s="54">
        <v>0</v>
      </c>
      <c r="F13" s="54"/>
      <c r="G13" s="104">
        <f t="shared" si="2"/>
        <v>0</v>
      </c>
      <c r="H13" s="54">
        <v>722</v>
      </c>
      <c r="I13" s="54"/>
      <c r="J13" s="104">
        <f t="shared" si="3"/>
        <v>722</v>
      </c>
      <c r="K13" s="54">
        <v>254919</v>
      </c>
      <c r="L13" s="54">
        <v>3145</v>
      </c>
      <c r="M13" s="104">
        <f t="shared" si="1"/>
        <v>258064</v>
      </c>
      <c r="N13" s="104">
        <f t="shared" si="4"/>
        <v>257241</v>
      </c>
      <c r="O13" s="104">
        <f t="shared" si="5"/>
        <v>3795</v>
      </c>
      <c r="P13" s="104">
        <f t="shared" si="6"/>
        <v>261036</v>
      </c>
    </row>
    <row r="14" spans="1:16" ht="21.75" customHeight="1">
      <c r="A14" s="11" t="s">
        <v>370</v>
      </c>
      <c r="B14" s="54">
        <v>81</v>
      </c>
      <c r="C14" s="54"/>
      <c r="D14" s="104">
        <f t="shared" si="0"/>
        <v>81</v>
      </c>
      <c r="E14" s="54">
        <v>0</v>
      </c>
      <c r="F14" s="54"/>
      <c r="G14" s="104">
        <f t="shared" si="2"/>
        <v>0</v>
      </c>
      <c r="H14" s="54">
        <v>100</v>
      </c>
      <c r="I14" s="54"/>
      <c r="J14" s="104">
        <f t="shared" si="3"/>
        <v>100</v>
      </c>
      <c r="K14" s="54">
        <v>109348</v>
      </c>
      <c r="L14" s="54">
        <v>585</v>
      </c>
      <c r="M14" s="104">
        <f t="shared" si="1"/>
        <v>109933</v>
      </c>
      <c r="N14" s="104">
        <f t="shared" si="4"/>
        <v>109529</v>
      </c>
      <c r="O14" s="104">
        <f t="shared" si="5"/>
        <v>585</v>
      </c>
      <c r="P14" s="104">
        <f t="shared" si="6"/>
        <v>110114</v>
      </c>
    </row>
    <row r="15" spans="1:16" ht="21.75" customHeight="1">
      <c r="A15" s="11" t="s">
        <v>371</v>
      </c>
      <c r="B15" s="54">
        <v>63483</v>
      </c>
      <c r="C15" s="54"/>
      <c r="D15" s="104">
        <f t="shared" si="0"/>
        <v>63483</v>
      </c>
      <c r="E15" s="54">
        <v>0</v>
      </c>
      <c r="F15" s="54"/>
      <c r="G15" s="104">
        <f t="shared" si="2"/>
        <v>0</v>
      </c>
      <c r="H15" s="54">
        <v>8003</v>
      </c>
      <c r="I15" s="54"/>
      <c r="J15" s="104">
        <f t="shared" si="3"/>
        <v>8003</v>
      </c>
      <c r="K15" s="54">
        <v>140723</v>
      </c>
      <c r="L15" s="54">
        <v>1182</v>
      </c>
      <c r="M15" s="104">
        <f t="shared" si="1"/>
        <v>141905</v>
      </c>
      <c r="N15" s="104">
        <f t="shared" si="4"/>
        <v>212209</v>
      </c>
      <c r="O15" s="104">
        <f t="shared" si="5"/>
        <v>1182</v>
      </c>
      <c r="P15" s="104">
        <f t="shared" si="6"/>
        <v>213391</v>
      </c>
    </row>
    <row r="16" spans="1:16" ht="21.75" customHeight="1">
      <c r="A16" s="11" t="s">
        <v>372</v>
      </c>
      <c r="B16" s="54">
        <v>12519</v>
      </c>
      <c r="C16" s="54"/>
      <c r="D16" s="104">
        <f t="shared" si="0"/>
        <v>12519</v>
      </c>
      <c r="E16" s="54">
        <v>0</v>
      </c>
      <c r="F16" s="54"/>
      <c r="G16" s="104">
        <f t="shared" si="2"/>
        <v>0</v>
      </c>
      <c r="H16" s="54">
        <v>3688</v>
      </c>
      <c r="I16" s="54"/>
      <c r="J16" s="104">
        <f t="shared" si="3"/>
        <v>3688</v>
      </c>
      <c r="K16" s="54">
        <v>55599</v>
      </c>
      <c r="L16" s="54">
        <v>4555</v>
      </c>
      <c r="M16" s="104">
        <f t="shared" si="1"/>
        <v>60154</v>
      </c>
      <c r="N16" s="104">
        <f t="shared" si="4"/>
        <v>71806</v>
      </c>
      <c r="O16" s="104">
        <f t="shared" si="5"/>
        <v>4555</v>
      </c>
      <c r="P16" s="104">
        <f t="shared" si="6"/>
        <v>76361</v>
      </c>
    </row>
    <row r="17" spans="1:16" s="6" customFormat="1" ht="21.75" customHeight="1">
      <c r="A17" s="38" t="s">
        <v>373</v>
      </c>
      <c r="B17" s="53">
        <f>SUM(B11:B16)</f>
        <v>202746</v>
      </c>
      <c r="C17" s="53">
        <f>SUM(C11:C16)</f>
        <v>13950</v>
      </c>
      <c r="D17" s="53">
        <f>SUM(D11:D16)</f>
        <v>216696</v>
      </c>
      <c r="E17" s="53">
        <f>SUM(E11:E16)</f>
        <v>0</v>
      </c>
      <c r="F17" s="53"/>
      <c r="G17" s="104">
        <f t="shared" si="2"/>
        <v>0</v>
      </c>
      <c r="H17" s="53">
        <f>SUM(H11:H16)</f>
        <v>20402</v>
      </c>
      <c r="I17" s="53">
        <f>SUM(I11:I16)</f>
        <v>1087</v>
      </c>
      <c r="J17" s="104">
        <f t="shared" si="3"/>
        <v>21489</v>
      </c>
      <c r="K17" s="53">
        <f>SUM(K11:K16)</f>
        <v>930276</v>
      </c>
      <c r="L17" s="53">
        <f>SUM(L11:L16)</f>
        <v>12892</v>
      </c>
      <c r="M17" s="104">
        <f t="shared" si="1"/>
        <v>943168</v>
      </c>
      <c r="N17" s="104">
        <f t="shared" si="4"/>
        <v>1153424</v>
      </c>
      <c r="O17" s="104">
        <f t="shared" si="5"/>
        <v>27929</v>
      </c>
      <c r="P17" s="104">
        <f t="shared" si="6"/>
        <v>1181353</v>
      </c>
    </row>
    <row r="18" spans="1:17" ht="21.75" customHeight="1">
      <c r="A18" s="38" t="s">
        <v>374</v>
      </c>
      <c r="B18" s="53">
        <f>B10+B17</f>
        <v>613251</v>
      </c>
      <c r="C18" s="53">
        <f>SUM(C10+C17)</f>
        <v>13950</v>
      </c>
      <c r="D18" s="53">
        <f>SUM(B18:C18)</f>
        <v>627201</v>
      </c>
      <c r="E18" s="53">
        <f>E10+E17</f>
        <v>860217</v>
      </c>
      <c r="F18" s="53">
        <f>SUM(F10:F17)</f>
        <v>0</v>
      </c>
      <c r="G18" s="104">
        <f t="shared" si="2"/>
        <v>860217</v>
      </c>
      <c r="H18" s="53">
        <f>H10+H17</f>
        <v>782446</v>
      </c>
      <c r="I18" s="53">
        <f>SUM(I10+I17)</f>
        <v>3565</v>
      </c>
      <c r="J18" s="104">
        <f>J10+J17</f>
        <v>786011</v>
      </c>
      <c r="K18" s="104">
        <f>K10+K17</f>
        <v>930276</v>
      </c>
      <c r="L18" s="104">
        <f>L10+L17</f>
        <v>12892</v>
      </c>
      <c r="M18" s="104">
        <f>M10+M17</f>
        <v>943168</v>
      </c>
      <c r="N18" s="104">
        <f t="shared" si="4"/>
        <v>3186190</v>
      </c>
      <c r="O18" s="104">
        <f t="shared" si="5"/>
        <v>30407</v>
      </c>
      <c r="P18" s="104">
        <f t="shared" si="6"/>
        <v>3216597</v>
      </c>
      <c r="Q18" s="7"/>
    </row>
    <row r="19" spans="1:16" ht="21.75" customHeight="1">
      <c r="A19" s="11" t="s">
        <v>375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>
        <v>-930276</v>
      </c>
      <c r="O19" s="54">
        <v>-12892</v>
      </c>
      <c r="P19" s="54">
        <f>SUM(N19+O19)</f>
        <v>-943168</v>
      </c>
    </row>
    <row r="20" spans="1:16" ht="21.75" customHeight="1">
      <c r="A20" s="38" t="s">
        <v>376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>
        <f>SUM(N18+N19)</f>
        <v>2255914</v>
      </c>
      <c r="O20" s="53">
        <f>SUM(O18+O19)</f>
        <v>17515</v>
      </c>
      <c r="P20" s="53">
        <f>SUM(P18+P19)</f>
        <v>2273429</v>
      </c>
    </row>
    <row r="21" spans="2:17" ht="15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8" ht="15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ht="15.75">
      <c r="R23" s="6"/>
    </row>
    <row r="24" ht="15.75">
      <c r="R24" s="6"/>
    </row>
    <row r="25" ht="15.75">
      <c r="R25" s="6"/>
    </row>
    <row r="26" ht="15.75">
      <c r="R26" s="6"/>
    </row>
    <row r="27" ht="15.75">
      <c r="R27" s="6"/>
    </row>
  </sheetData>
  <mergeCells count="10">
    <mergeCell ref="E8:G8"/>
    <mergeCell ref="B8:D8"/>
    <mergeCell ref="A2:P2"/>
    <mergeCell ref="A4:P4"/>
    <mergeCell ref="A8:A9"/>
    <mergeCell ref="H8:J8"/>
    <mergeCell ref="K8:M8"/>
    <mergeCell ref="N8:P8"/>
    <mergeCell ref="A5:P5"/>
    <mergeCell ref="A3:P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S58"/>
  <sheetViews>
    <sheetView workbookViewId="0" topLeftCell="A7">
      <selection activeCell="A21" sqref="A21"/>
    </sheetView>
  </sheetViews>
  <sheetFormatPr defaultColWidth="9.140625" defaultRowHeight="17.25" customHeight="1"/>
  <cols>
    <col min="1" max="1" width="42.421875" style="11" customWidth="1"/>
    <col min="2" max="2" width="8.7109375" style="11" customWidth="1"/>
    <col min="3" max="3" width="8.421875" style="11" customWidth="1"/>
    <col min="4" max="4" width="9.421875" style="11" customWidth="1"/>
    <col min="5" max="5" width="10.57421875" style="11" customWidth="1"/>
    <col min="6" max="7" width="10.28125" style="11" customWidth="1"/>
    <col min="8" max="8" width="10.421875" style="11" customWidth="1"/>
    <col min="9" max="9" width="8.57421875" style="11" customWidth="1"/>
    <col min="10" max="10" width="10.00390625" style="11" customWidth="1"/>
    <col min="11" max="11" width="11.00390625" style="11" customWidth="1"/>
    <col min="12" max="12" width="9.57421875" style="11" customWidth="1"/>
    <col min="13" max="13" width="12.00390625" style="11" customWidth="1"/>
    <col min="14" max="14" width="10.421875" style="11" customWidth="1"/>
    <col min="15" max="15" width="8.8515625" style="11" bestFit="1" customWidth="1"/>
    <col min="16" max="16" width="8.8515625" style="11" customWidth="1"/>
    <col min="17" max="17" width="11.28125" style="11" bestFit="1" customWidth="1"/>
    <col min="18" max="18" width="11.57421875" style="11" bestFit="1" customWidth="1"/>
    <col min="19" max="19" width="11.140625" style="11" customWidth="1"/>
    <col min="20" max="16384" width="9.140625" style="11" customWidth="1"/>
  </cols>
  <sheetData>
    <row r="1" spans="8:16" ht="17.25" customHeight="1">
      <c r="H1" s="106"/>
      <c r="I1" s="107"/>
      <c r="J1" s="274" t="s">
        <v>377</v>
      </c>
      <c r="K1" s="274"/>
      <c r="L1" s="274"/>
      <c r="M1" s="274"/>
      <c r="N1" s="107"/>
      <c r="O1" s="107"/>
      <c r="P1" s="96"/>
    </row>
    <row r="2" spans="1:16" ht="17.25" customHeight="1">
      <c r="A2" s="291" t="s">
        <v>378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108"/>
      <c r="O2" s="108"/>
      <c r="P2" s="95"/>
    </row>
    <row r="3" spans="1:19" ht="17.25" customHeight="1">
      <c r="A3" s="291" t="s">
        <v>247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108"/>
      <c r="O3" s="108"/>
      <c r="P3" s="95"/>
      <c r="Q3" s="38"/>
      <c r="R3" s="38"/>
      <c r="S3" s="38"/>
    </row>
    <row r="4" spans="1:19" s="38" customFormat="1" ht="17.25" customHeight="1">
      <c r="A4" s="291" t="s">
        <v>379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108"/>
      <c r="O4" s="108"/>
      <c r="P4" s="95"/>
      <c r="Q4" s="11"/>
      <c r="R4" s="11"/>
      <c r="S4" s="11"/>
    </row>
    <row r="5" spans="1:19" s="38" customFormat="1" ht="17.25" customHeight="1">
      <c r="A5" s="292" t="s">
        <v>417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109"/>
      <c r="O5" s="108"/>
      <c r="P5" s="95"/>
      <c r="Q5" s="11"/>
      <c r="R5" s="11"/>
      <c r="S5" s="11"/>
    </row>
    <row r="6" spans="1:19" s="38" customFormat="1" ht="17.2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109"/>
      <c r="O6" s="108"/>
      <c r="P6" s="95"/>
      <c r="Q6" s="11"/>
      <c r="R6" s="11"/>
      <c r="S6" s="11"/>
    </row>
    <row r="7" spans="1:19" s="38" customFormat="1" ht="17.2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109"/>
      <c r="O7" s="108"/>
      <c r="P7" s="95"/>
      <c r="Q7" s="11"/>
      <c r="R7" s="11"/>
      <c r="S7" s="11"/>
    </row>
    <row r="8" spans="1:13" ht="22.5" customHeight="1">
      <c r="A8" s="284" t="s">
        <v>190</v>
      </c>
      <c r="B8" s="285" t="s">
        <v>363</v>
      </c>
      <c r="C8" s="286"/>
      <c r="D8" s="287"/>
      <c r="E8" s="288" t="s">
        <v>364</v>
      </c>
      <c r="F8" s="289"/>
      <c r="G8" s="290"/>
      <c r="H8" s="285" t="s">
        <v>380</v>
      </c>
      <c r="I8" s="286"/>
      <c r="J8" s="287"/>
      <c r="K8" s="285" t="s">
        <v>156</v>
      </c>
      <c r="L8" s="286"/>
      <c r="M8" s="287"/>
    </row>
    <row r="9" spans="1:14" ht="47.25" customHeight="1">
      <c r="A9" s="284"/>
      <c r="B9" s="180" t="s">
        <v>561</v>
      </c>
      <c r="C9" s="94" t="s">
        <v>275</v>
      </c>
      <c r="D9" s="17" t="s">
        <v>651</v>
      </c>
      <c r="E9" s="180" t="s">
        <v>561</v>
      </c>
      <c r="F9" s="94" t="s">
        <v>275</v>
      </c>
      <c r="G9" s="17" t="s">
        <v>651</v>
      </c>
      <c r="H9" s="180" t="s">
        <v>561</v>
      </c>
      <c r="I9" s="94" t="s">
        <v>275</v>
      </c>
      <c r="J9" s="17" t="s">
        <v>651</v>
      </c>
      <c r="K9" s="180" t="s">
        <v>561</v>
      </c>
      <c r="L9" s="94" t="s">
        <v>275</v>
      </c>
      <c r="M9" s="17" t="s">
        <v>651</v>
      </c>
      <c r="N9" s="12"/>
    </row>
    <row r="10" spans="1:14" ht="14.25" customHeight="1">
      <c r="A10" s="110" t="s">
        <v>381</v>
      </c>
      <c r="B10" s="111"/>
      <c r="C10" s="111"/>
      <c r="D10" s="111"/>
      <c r="E10" s="111"/>
      <c r="F10" s="111"/>
      <c r="G10" s="111"/>
      <c r="H10" s="111"/>
      <c r="I10" s="111"/>
      <c r="J10" s="111">
        <f aca="true" t="shared" si="0" ref="J10:J54">SUM(H10+I10)</f>
        <v>0</v>
      </c>
      <c r="K10" s="111">
        <f>SUM(B10++E10+H10)</f>
        <v>0</v>
      </c>
      <c r="L10" s="111">
        <f>C10+I10+F10</f>
        <v>0</v>
      </c>
      <c r="M10" s="111">
        <f>SUM(K10+L10)</f>
        <v>0</v>
      </c>
      <c r="N10" s="53"/>
    </row>
    <row r="11" spans="1:14" s="25" customFormat="1" ht="17.25" customHeight="1">
      <c r="A11" s="75" t="s">
        <v>382</v>
      </c>
      <c r="B11" s="26">
        <v>4021</v>
      </c>
      <c r="C11" s="26"/>
      <c r="D11" s="26">
        <f>SUM(B11:C11)</f>
        <v>4021</v>
      </c>
      <c r="E11" s="26"/>
      <c r="F11" s="26"/>
      <c r="G11" s="26"/>
      <c r="H11" s="100"/>
      <c r="I11" s="100"/>
      <c r="J11" s="111">
        <f t="shared" si="0"/>
        <v>0</v>
      </c>
      <c r="K11" s="111">
        <f aca="true" t="shared" si="1" ref="K11:K54">SUM(B11++E11+H11)</f>
        <v>4021</v>
      </c>
      <c r="L11" s="111">
        <f aca="true" t="shared" si="2" ref="L11:L54">C11+I11+F11</f>
        <v>0</v>
      </c>
      <c r="M11" s="111">
        <f aca="true" t="shared" si="3" ref="M11:M54">SUM(K11+L11)</f>
        <v>4021</v>
      </c>
      <c r="N11" s="53"/>
    </row>
    <row r="12" spans="1:14" s="25" customFormat="1" ht="12.75" customHeight="1">
      <c r="A12" s="112" t="s">
        <v>383</v>
      </c>
      <c r="B12" s="113"/>
      <c r="C12" s="113"/>
      <c r="D12" s="113"/>
      <c r="E12" s="113"/>
      <c r="F12" s="113"/>
      <c r="G12" s="113"/>
      <c r="H12" s="113"/>
      <c r="I12" s="113"/>
      <c r="J12" s="111">
        <f t="shared" si="0"/>
        <v>0</v>
      </c>
      <c r="K12" s="111">
        <f t="shared" si="1"/>
        <v>0</v>
      </c>
      <c r="L12" s="111">
        <f t="shared" si="2"/>
        <v>0</v>
      </c>
      <c r="M12" s="111">
        <f t="shared" si="3"/>
        <v>0</v>
      </c>
      <c r="N12" s="53"/>
    </row>
    <row r="13" spans="1:14" ht="17.25" customHeight="1">
      <c r="A13" s="75" t="s">
        <v>384</v>
      </c>
      <c r="B13" s="26">
        <v>84</v>
      </c>
      <c r="C13" s="26"/>
      <c r="D13" s="26">
        <f>SUM(B13:C13)</f>
        <v>84</v>
      </c>
      <c r="E13" s="26"/>
      <c r="F13" s="26"/>
      <c r="G13" s="26"/>
      <c r="H13" s="100"/>
      <c r="I13" s="100"/>
      <c r="J13" s="111">
        <f t="shared" si="0"/>
        <v>0</v>
      </c>
      <c r="K13" s="111">
        <f t="shared" si="1"/>
        <v>84</v>
      </c>
      <c r="L13" s="111">
        <f t="shared" si="2"/>
        <v>0</v>
      </c>
      <c r="M13" s="111">
        <f t="shared" si="3"/>
        <v>84</v>
      </c>
      <c r="N13" s="53"/>
    </row>
    <row r="14" spans="1:14" ht="17.25" customHeight="1">
      <c r="A14" s="75" t="s">
        <v>385</v>
      </c>
      <c r="B14" s="100"/>
      <c r="C14" s="100"/>
      <c r="D14" s="100"/>
      <c r="E14" s="26">
        <v>600</v>
      </c>
      <c r="F14" s="26"/>
      <c r="G14" s="26">
        <f>SUM(E14:F14)</f>
        <v>600</v>
      </c>
      <c r="H14" s="100"/>
      <c r="I14" s="100"/>
      <c r="J14" s="111">
        <f t="shared" si="0"/>
        <v>0</v>
      </c>
      <c r="K14" s="111">
        <f t="shared" si="1"/>
        <v>600</v>
      </c>
      <c r="L14" s="111">
        <f t="shared" si="2"/>
        <v>0</v>
      </c>
      <c r="M14" s="111">
        <f t="shared" si="3"/>
        <v>600</v>
      </c>
      <c r="N14" s="53"/>
    </row>
    <row r="15" spans="1:14" ht="17.25" customHeight="1">
      <c r="A15" s="75" t="s">
        <v>386</v>
      </c>
      <c r="B15" s="26">
        <v>29224</v>
      </c>
      <c r="C15" s="26"/>
      <c r="D15" s="26">
        <f>SUM(B15:C15)</f>
        <v>29224</v>
      </c>
      <c r="E15" s="26"/>
      <c r="F15" s="26"/>
      <c r="G15" s="26"/>
      <c r="H15" s="26"/>
      <c r="I15" s="26"/>
      <c r="J15" s="111">
        <f t="shared" si="0"/>
        <v>0</v>
      </c>
      <c r="K15" s="111">
        <f t="shared" si="1"/>
        <v>29224</v>
      </c>
      <c r="L15" s="111">
        <f t="shared" si="2"/>
        <v>0</v>
      </c>
      <c r="M15" s="111">
        <f t="shared" si="3"/>
        <v>29224</v>
      </c>
      <c r="N15" s="53"/>
    </row>
    <row r="16" spans="1:14" ht="17.25" customHeight="1">
      <c r="A16" s="75" t="s">
        <v>387</v>
      </c>
      <c r="B16" s="26"/>
      <c r="C16" s="26"/>
      <c r="D16" s="26"/>
      <c r="E16" s="26"/>
      <c r="F16" s="26"/>
      <c r="G16" s="26"/>
      <c r="H16" s="26">
        <v>888</v>
      </c>
      <c r="I16" s="26"/>
      <c r="J16" s="111">
        <f t="shared" si="0"/>
        <v>888</v>
      </c>
      <c r="K16" s="111">
        <f t="shared" si="1"/>
        <v>888</v>
      </c>
      <c r="L16" s="111">
        <f t="shared" si="2"/>
        <v>0</v>
      </c>
      <c r="M16" s="111">
        <f t="shared" si="3"/>
        <v>888</v>
      </c>
      <c r="N16" s="53"/>
    </row>
    <row r="17" spans="1:14" ht="17.25" customHeight="1">
      <c r="A17" s="75" t="s">
        <v>388</v>
      </c>
      <c r="B17" s="26"/>
      <c r="C17" s="26"/>
      <c r="D17" s="26"/>
      <c r="E17" s="26"/>
      <c r="F17" s="26"/>
      <c r="G17" s="26"/>
      <c r="H17" s="26">
        <v>1118</v>
      </c>
      <c r="I17" s="26"/>
      <c r="J17" s="111">
        <f t="shared" si="0"/>
        <v>1118</v>
      </c>
      <c r="K17" s="111">
        <f t="shared" si="1"/>
        <v>1118</v>
      </c>
      <c r="L17" s="111">
        <f t="shared" si="2"/>
        <v>0</v>
      </c>
      <c r="M17" s="111">
        <f t="shared" si="3"/>
        <v>1118</v>
      </c>
      <c r="N17" s="53"/>
    </row>
    <row r="18" spans="1:14" ht="17.25" customHeight="1">
      <c r="A18" s="75" t="s">
        <v>389</v>
      </c>
      <c r="B18" s="26"/>
      <c r="C18" s="26"/>
      <c r="D18" s="26"/>
      <c r="E18" s="26"/>
      <c r="F18" s="26"/>
      <c r="G18" s="26"/>
      <c r="H18" s="26">
        <v>193</v>
      </c>
      <c r="I18" s="26"/>
      <c r="J18" s="111">
        <f t="shared" si="0"/>
        <v>193</v>
      </c>
      <c r="K18" s="111">
        <f t="shared" si="1"/>
        <v>193</v>
      </c>
      <c r="L18" s="111">
        <f t="shared" si="2"/>
        <v>0</v>
      </c>
      <c r="M18" s="111">
        <f t="shared" si="3"/>
        <v>193</v>
      </c>
      <c r="N18" s="53"/>
    </row>
    <row r="19" spans="1:14" ht="17.25" customHeight="1">
      <c r="A19" s="75" t="s">
        <v>390</v>
      </c>
      <c r="B19" s="26"/>
      <c r="C19" s="26"/>
      <c r="D19" s="26">
        <f>SUM(B19:C19)</f>
        <v>0</v>
      </c>
      <c r="E19" s="26"/>
      <c r="F19" s="26"/>
      <c r="G19" s="26"/>
      <c r="H19" s="100"/>
      <c r="I19" s="100"/>
      <c r="J19" s="111">
        <f t="shared" si="0"/>
        <v>0</v>
      </c>
      <c r="K19" s="111">
        <f t="shared" si="1"/>
        <v>0</v>
      </c>
      <c r="L19" s="111">
        <f t="shared" si="2"/>
        <v>0</v>
      </c>
      <c r="M19" s="111">
        <f t="shared" si="3"/>
        <v>0</v>
      </c>
      <c r="N19" s="53"/>
    </row>
    <row r="20" spans="1:14" ht="17.25" customHeight="1">
      <c r="A20" s="75" t="s">
        <v>391</v>
      </c>
      <c r="B20" s="26">
        <v>376356</v>
      </c>
      <c r="C20" s="26"/>
      <c r="D20" s="26">
        <f>B20+C20</f>
        <v>376356</v>
      </c>
      <c r="E20" s="26"/>
      <c r="F20" s="26"/>
      <c r="G20" s="26"/>
      <c r="H20" s="26">
        <v>6014</v>
      </c>
      <c r="I20" s="26"/>
      <c r="J20" s="111">
        <f t="shared" si="0"/>
        <v>6014</v>
      </c>
      <c r="K20" s="111">
        <f t="shared" si="1"/>
        <v>382370</v>
      </c>
      <c r="L20" s="111">
        <f t="shared" si="2"/>
        <v>0</v>
      </c>
      <c r="M20" s="111">
        <f t="shared" si="3"/>
        <v>382370</v>
      </c>
      <c r="N20" s="53"/>
    </row>
    <row r="21" spans="1:14" ht="17.25" customHeight="1">
      <c r="A21" s="75" t="s">
        <v>562</v>
      </c>
      <c r="B21" s="26">
        <v>318600</v>
      </c>
      <c r="C21" s="26"/>
      <c r="D21" s="26">
        <f>B21+C21</f>
        <v>318600</v>
      </c>
      <c r="E21" s="26"/>
      <c r="F21" s="26"/>
      <c r="G21" s="26"/>
      <c r="H21" s="26"/>
      <c r="I21" s="26"/>
      <c r="J21" s="111"/>
      <c r="K21" s="111">
        <f t="shared" si="1"/>
        <v>318600</v>
      </c>
      <c r="L21" s="111">
        <f t="shared" si="2"/>
        <v>0</v>
      </c>
      <c r="M21" s="111">
        <f t="shared" si="3"/>
        <v>318600</v>
      </c>
      <c r="N21" s="53"/>
    </row>
    <row r="22" spans="1:14" ht="17.25" customHeight="1">
      <c r="A22" s="75" t="s">
        <v>392</v>
      </c>
      <c r="B22" s="26"/>
      <c r="C22" s="26"/>
      <c r="D22" s="26"/>
      <c r="E22" s="26"/>
      <c r="F22" s="26"/>
      <c r="G22" s="26"/>
      <c r="H22" s="26"/>
      <c r="I22" s="26"/>
      <c r="J22" s="111">
        <f t="shared" si="0"/>
        <v>0</v>
      </c>
      <c r="K22" s="111">
        <f t="shared" si="1"/>
        <v>0</v>
      </c>
      <c r="L22" s="111">
        <f t="shared" si="2"/>
        <v>0</v>
      </c>
      <c r="M22" s="111">
        <f t="shared" si="3"/>
        <v>0</v>
      </c>
      <c r="N22" s="53"/>
    </row>
    <row r="23" spans="1:14" ht="17.25" customHeight="1">
      <c r="A23" s="75" t="s">
        <v>393</v>
      </c>
      <c r="B23" s="26"/>
      <c r="C23" s="26"/>
      <c r="D23" s="26">
        <f>SUM(B23:C23)</f>
        <v>0</v>
      </c>
      <c r="E23" s="26"/>
      <c r="F23" s="26"/>
      <c r="G23" s="26"/>
      <c r="H23" s="100"/>
      <c r="I23" s="100"/>
      <c r="J23" s="111">
        <f t="shared" si="0"/>
        <v>0</v>
      </c>
      <c r="K23" s="111">
        <f t="shared" si="1"/>
        <v>0</v>
      </c>
      <c r="L23" s="111">
        <f t="shared" si="2"/>
        <v>0</v>
      </c>
      <c r="M23" s="111">
        <f t="shared" si="3"/>
        <v>0</v>
      </c>
      <c r="N23" s="53"/>
    </row>
    <row r="24" spans="1:14" ht="17.25" customHeight="1">
      <c r="A24" s="75" t="s">
        <v>394</v>
      </c>
      <c r="B24" s="26"/>
      <c r="C24" s="26"/>
      <c r="D24" s="26">
        <f>SUM(B24:C24)</f>
        <v>0</v>
      </c>
      <c r="E24" s="26"/>
      <c r="F24" s="26"/>
      <c r="G24" s="26"/>
      <c r="H24" s="100"/>
      <c r="I24" s="100"/>
      <c r="J24" s="111">
        <f t="shared" si="0"/>
        <v>0</v>
      </c>
      <c r="K24" s="111">
        <f t="shared" si="1"/>
        <v>0</v>
      </c>
      <c r="L24" s="111">
        <f t="shared" si="2"/>
        <v>0</v>
      </c>
      <c r="M24" s="111">
        <f t="shared" si="3"/>
        <v>0</v>
      </c>
      <c r="N24" s="53"/>
    </row>
    <row r="25" spans="1:14" ht="17.25" customHeight="1">
      <c r="A25" s="75" t="s">
        <v>395</v>
      </c>
      <c r="B25" s="26">
        <v>20</v>
      </c>
      <c r="C25" s="26"/>
      <c r="D25" s="26">
        <f>SUM(B25:C25)</f>
        <v>20</v>
      </c>
      <c r="E25" s="26"/>
      <c r="F25" s="26"/>
      <c r="G25" s="26"/>
      <c r="H25" s="26">
        <v>285</v>
      </c>
      <c r="I25" s="26"/>
      <c r="J25" s="111">
        <f t="shared" si="0"/>
        <v>285</v>
      </c>
      <c r="K25" s="111">
        <f t="shared" si="1"/>
        <v>305</v>
      </c>
      <c r="L25" s="111">
        <f t="shared" si="2"/>
        <v>0</v>
      </c>
      <c r="M25" s="111">
        <f t="shared" si="3"/>
        <v>305</v>
      </c>
      <c r="N25" s="53"/>
    </row>
    <row r="26" spans="1:14" s="38" customFormat="1" ht="17.25" customHeight="1">
      <c r="A26" s="75" t="s">
        <v>396</v>
      </c>
      <c r="B26" s="26"/>
      <c r="C26" s="26"/>
      <c r="D26" s="26"/>
      <c r="E26" s="26"/>
      <c r="F26" s="26"/>
      <c r="G26" s="26"/>
      <c r="H26" s="26"/>
      <c r="I26" s="26"/>
      <c r="J26" s="111">
        <f t="shared" si="0"/>
        <v>0</v>
      </c>
      <c r="K26" s="111">
        <f t="shared" si="1"/>
        <v>0</v>
      </c>
      <c r="L26" s="111">
        <f t="shared" si="2"/>
        <v>0</v>
      </c>
      <c r="M26" s="111">
        <f t="shared" si="3"/>
        <v>0</v>
      </c>
      <c r="N26" s="53"/>
    </row>
    <row r="27" spans="1:14" s="38" customFormat="1" ht="17.25" customHeight="1">
      <c r="A27" s="75" t="s">
        <v>397</v>
      </c>
      <c r="B27" s="26"/>
      <c r="C27" s="26"/>
      <c r="D27" s="26"/>
      <c r="E27" s="26"/>
      <c r="F27" s="26"/>
      <c r="G27" s="26"/>
      <c r="H27" s="26">
        <v>549333</v>
      </c>
      <c r="I27" s="26"/>
      <c r="J27" s="111">
        <f t="shared" si="0"/>
        <v>549333</v>
      </c>
      <c r="K27" s="111">
        <f t="shared" si="1"/>
        <v>549333</v>
      </c>
      <c r="L27" s="111">
        <f t="shared" si="2"/>
        <v>0</v>
      </c>
      <c r="M27" s="111">
        <f t="shared" si="3"/>
        <v>549333</v>
      </c>
      <c r="N27" s="53"/>
    </row>
    <row r="28" spans="1:14" ht="17.25" customHeight="1">
      <c r="A28" s="75" t="s">
        <v>398</v>
      </c>
      <c r="B28" s="26"/>
      <c r="C28" s="26"/>
      <c r="D28" s="26"/>
      <c r="E28" s="26"/>
      <c r="F28" s="26"/>
      <c r="G28" s="26"/>
      <c r="H28" s="26">
        <v>28155</v>
      </c>
      <c r="I28" s="26">
        <v>1684</v>
      </c>
      <c r="J28" s="111">
        <f t="shared" si="0"/>
        <v>29839</v>
      </c>
      <c r="K28" s="111">
        <f t="shared" si="1"/>
        <v>28155</v>
      </c>
      <c r="L28" s="111">
        <f t="shared" si="2"/>
        <v>1684</v>
      </c>
      <c r="M28" s="111">
        <f t="shared" si="3"/>
        <v>29839</v>
      </c>
      <c r="N28" s="53"/>
    </row>
    <row r="29" spans="1:14" ht="17.25" customHeight="1">
      <c r="A29" s="75" t="s">
        <v>399</v>
      </c>
      <c r="B29" s="26"/>
      <c r="C29" s="26"/>
      <c r="D29" s="26"/>
      <c r="E29" s="26"/>
      <c r="F29" s="26"/>
      <c r="G29" s="26"/>
      <c r="H29" s="26">
        <v>0</v>
      </c>
      <c r="I29" s="26"/>
      <c r="J29" s="111">
        <f t="shared" si="0"/>
        <v>0</v>
      </c>
      <c r="K29" s="111">
        <f t="shared" si="1"/>
        <v>0</v>
      </c>
      <c r="L29" s="111">
        <f t="shared" si="2"/>
        <v>0</v>
      </c>
      <c r="M29" s="111">
        <f t="shared" si="3"/>
        <v>0</v>
      </c>
      <c r="N29" s="53"/>
    </row>
    <row r="30" spans="1:14" ht="17.25" customHeight="1">
      <c r="A30" s="75" t="s">
        <v>400</v>
      </c>
      <c r="B30" s="26"/>
      <c r="C30" s="26"/>
      <c r="D30" s="26"/>
      <c r="E30" s="26"/>
      <c r="F30" s="26"/>
      <c r="G30" s="26"/>
      <c r="H30" s="26">
        <v>45347</v>
      </c>
      <c r="I30" s="26">
        <v>2415</v>
      </c>
      <c r="J30" s="111">
        <f t="shared" si="0"/>
        <v>47762</v>
      </c>
      <c r="K30" s="111">
        <f t="shared" si="1"/>
        <v>45347</v>
      </c>
      <c r="L30" s="111">
        <f t="shared" si="2"/>
        <v>2415</v>
      </c>
      <c r="M30" s="111">
        <f t="shared" si="3"/>
        <v>47762</v>
      </c>
      <c r="N30" s="53"/>
    </row>
    <row r="31" spans="1:14" ht="17.25" customHeight="1">
      <c r="A31" s="75" t="s">
        <v>525</v>
      </c>
      <c r="B31" s="26"/>
      <c r="C31" s="26"/>
      <c r="D31" s="26"/>
      <c r="E31" s="26"/>
      <c r="F31" s="26"/>
      <c r="G31" s="26"/>
      <c r="H31" s="26">
        <v>32000</v>
      </c>
      <c r="I31" s="26"/>
      <c r="J31" s="111">
        <f t="shared" si="0"/>
        <v>32000</v>
      </c>
      <c r="K31" s="111">
        <f t="shared" si="1"/>
        <v>32000</v>
      </c>
      <c r="L31" s="111">
        <f t="shared" si="2"/>
        <v>0</v>
      </c>
      <c r="M31" s="111">
        <f t="shared" si="3"/>
        <v>32000</v>
      </c>
      <c r="N31" s="53"/>
    </row>
    <row r="32" spans="1:14" ht="17.25" customHeight="1">
      <c r="A32" s="75" t="s">
        <v>401</v>
      </c>
      <c r="B32" s="26"/>
      <c r="C32" s="26"/>
      <c r="D32" s="26"/>
      <c r="E32" s="26"/>
      <c r="F32" s="26"/>
      <c r="G32" s="26"/>
      <c r="H32" s="26"/>
      <c r="I32" s="26"/>
      <c r="J32" s="111">
        <f t="shared" si="0"/>
        <v>0</v>
      </c>
      <c r="K32" s="111">
        <f t="shared" si="1"/>
        <v>0</v>
      </c>
      <c r="L32" s="111">
        <f t="shared" si="2"/>
        <v>0</v>
      </c>
      <c r="M32" s="111">
        <f t="shared" si="3"/>
        <v>0</v>
      </c>
      <c r="N32" s="53"/>
    </row>
    <row r="33" spans="1:14" ht="17.25" customHeight="1">
      <c r="A33" s="75" t="s">
        <v>402</v>
      </c>
      <c r="B33" s="26"/>
      <c r="C33" s="26"/>
      <c r="D33" s="26"/>
      <c r="E33" s="26">
        <v>753000</v>
      </c>
      <c r="F33" s="26"/>
      <c r="G33" s="26">
        <f>SUM(E33:F33)</f>
        <v>753000</v>
      </c>
      <c r="H33" s="26"/>
      <c r="I33" s="26"/>
      <c r="J33" s="111">
        <f t="shared" si="0"/>
        <v>0</v>
      </c>
      <c r="K33" s="111">
        <f t="shared" si="1"/>
        <v>753000</v>
      </c>
      <c r="L33" s="111">
        <f t="shared" si="2"/>
        <v>0</v>
      </c>
      <c r="M33" s="111">
        <f t="shared" si="3"/>
        <v>753000</v>
      </c>
      <c r="N33" s="53"/>
    </row>
    <row r="34" spans="1:14" ht="17.25" customHeight="1">
      <c r="A34" s="75" t="s">
        <v>403</v>
      </c>
      <c r="B34" s="26"/>
      <c r="C34" s="26"/>
      <c r="D34" s="26"/>
      <c r="E34" s="26"/>
      <c r="F34" s="26"/>
      <c r="G34" s="26"/>
      <c r="H34" s="26"/>
      <c r="I34" s="26"/>
      <c r="J34" s="111">
        <f t="shared" si="0"/>
        <v>0</v>
      </c>
      <c r="K34" s="111">
        <f t="shared" si="1"/>
        <v>0</v>
      </c>
      <c r="L34" s="111">
        <f t="shared" si="2"/>
        <v>0</v>
      </c>
      <c r="M34" s="111">
        <f t="shared" si="3"/>
        <v>0</v>
      </c>
      <c r="N34" s="53"/>
    </row>
    <row r="35" spans="1:14" ht="17.25" customHeight="1">
      <c r="A35" s="75" t="s">
        <v>404</v>
      </c>
      <c r="B35" s="26"/>
      <c r="C35" s="26"/>
      <c r="D35" s="26"/>
      <c r="E35" s="26">
        <v>66447</v>
      </c>
      <c r="F35" s="26"/>
      <c r="G35" s="26">
        <f>SUM(E35:F35)</f>
        <v>66447</v>
      </c>
      <c r="H35" s="26"/>
      <c r="I35" s="26"/>
      <c r="J35" s="111">
        <f t="shared" si="0"/>
        <v>0</v>
      </c>
      <c r="K35" s="111">
        <f t="shared" si="1"/>
        <v>66447</v>
      </c>
      <c r="L35" s="111">
        <f t="shared" si="2"/>
        <v>0</v>
      </c>
      <c r="M35" s="111">
        <f t="shared" si="3"/>
        <v>66447</v>
      </c>
      <c r="N35" s="53"/>
    </row>
    <row r="36" spans="1:14" ht="17.25" customHeight="1">
      <c r="A36" s="75" t="s">
        <v>405</v>
      </c>
      <c r="B36" s="26"/>
      <c r="C36" s="26"/>
      <c r="D36" s="26"/>
      <c r="E36" s="26">
        <v>40000</v>
      </c>
      <c r="F36" s="26"/>
      <c r="G36" s="26">
        <f>SUM(E36:F36)</f>
        <v>40000</v>
      </c>
      <c r="H36" s="26"/>
      <c r="I36" s="26"/>
      <c r="J36" s="111">
        <f t="shared" si="0"/>
        <v>0</v>
      </c>
      <c r="K36" s="111">
        <f t="shared" si="1"/>
        <v>40000</v>
      </c>
      <c r="L36" s="111">
        <f t="shared" si="2"/>
        <v>0</v>
      </c>
      <c r="M36" s="111">
        <f t="shared" si="3"/>
        <v>40000</v>
      </c>
      <c r="N36" s="53"/>
    </row>
    <row r="37" spans="1:14" s="38" customFormat="1" ht="17.25" customHeight="1">
      <c r="A37" s="75" t="s">
        <v>563</v>
      </c>
      <c r="B37" s="26"/>
      <c r="C37" s="26"/>
      <c r="D37" s="26"/>
      <c r="E37" s="26">
        <v>170</v>
      </c>
      <c r="F37" s="26"/>
      <c r="G37" s="26">
        <f>SUM(E37:F37)</f>
        <v>170</v>
      </c>
      <c r="H37" s="26"/>
      <c r="I37" s="26"/>
      <c r="J37" s="111">
        <f t="shared" si="0"/>
        <v>0</v>
      </c>
      <c r="K37" s="111">
        <f t="shared" si="1"/>
        <v>170</v>
      </c>
      <c r="L37" s="111">
        <f t="shared" si="2"/>
        <v>0</v>
      </c>
      <c r="M37" s="111">
        <f t="shared" si="3"/>
        <v>170</v>
      </c>
      <c r="N37" s="53"/>
    </row>
    <row r="38" spans="1:14" ht="17.25" customHeight="1">
      <c r="A38" s="75" t="s">
        <v>406</v>
      </c>
      <c r="B38" s="26">
        <v>800</v>
      </c>
      <c r="C38" s="26"/>
      <c r="D38" s="26">
        <f>SUM(B38:C38)</f>
        <v>800</v>
      </c>
      <c r="E38" s="26"/>
      <c r="F38" s="26"/>
      <c r="G38" s="26"/>
      <c r="H38" s="26">
        <v>4601</v>
      </c>
      <c r="I38" s="26"/>
      <c r="J38" s="111">
        <f t="shared" si="0"/>
        <v>4601</v>
      </c>
      <c r="K38" s="111">
        <f t="shared" si="1"/>
        <v>5401</v>
      </c>
      <c r="L38" s="111">
        <f t="shared" si="2"/>
        <v>0</v>
      </c>
      <c r="M38" s="111">
        <f t="shared" si="3"/>
        <v>5401</v>
      </c>
      <c r="N38" s="53"/>
    </row>
    <row r="39" spans="1:14" ht="17.25" customHeight="1">
      <c r="A39" s="110" t="s">
        <v>564</v>
      </c>
      <c r="B39" s="111"/>
      <c r="C39" s="111"/>
      <c r="D39" s="111"/>
      <c r="E39" s="111"/>
      <c r="F39" s="111"/>
      <c r="G39" s="111"/>
      <c r="H39" s="114">
        <v>9030</v>
      </c>
      <c r="I39" s="114"/>
      <c r="J39" s="111">
        <f t="shared" si="0"/>
        <v>9030</v>
      </c>
      <c r="K39" s="111">
        <f t="shared" si="1"/>
        <v>9030</v>
      </c>
      <c r="L39" s="111">
        <f t="shared" si="2"/>
        <v>0</v>
      </c>
      <c r="M39" s="111">
        <f t="shared" si="3"/>
        <v>9030</v>
      </c>
      <c r="N39" s="53"/>
    </row>
    <row r="40" spans="1:14" ht="17.25" customHeight="1">
      <c r="A40" s="110" t="s">
        <v>565</v>
      </c>
      <c r="B40" s="111"/>
      <c r="C40" s="111"/>
      <c r="D40" s="111"/>
      <c r="E40" s="111"/>
      <c r="F40" s="111"/>
      <c r="G40" s="111"/>
      <c r="H40" s="114">
        <v>7255</v>
      </c>
      <c r="I40" s="114"/>
      <c r="J40" s="111">
        <f t="shared" si="0"/>
        <v>7255</v>
      </c>
      <c r="K40" s="111">
        <f t="shared" si="1"/>
        <v>7255</v>
      </c>
      <c r="L40" s="111">
        <f t="shared" si="2"/>
        <v>0</v>
      </c>
      <c r="M40" s="111">
        <f t="shared" si="3"/>
        <v>7255</v>
      </c>
      <c r="N40" s="53"/>
    </row>
    <row r="41" spans="1:14" ht="17.25" customHeight="1">
      <c r="A41" s="110" t="s">
        <v>566</v>
      </c>
      <c r="B41" s="111"/>
      <c r="C41" s="111"/>
      <c r="D41" s="111"/>
      <c r="E41" s="111"/>
      <c r="F41" s="111"/>
      <c r="G41" s="111"/>
      <c r="H41" s="114">
        <v>15496</v>
      </c>
      <c r="I41" s="114"/>
      <c r="J41" s="111">
        <f t="shared" si="0"/>
        <v>15496</v>
      </c>
      <c r="K41" s="111">
        <f t="shared" si="1"/>
        <v>15496</v>
      </c>
      <c r="L41" s="111">
        <f t="shared" si="2"/>
        <v>0</v>
      </c>
      <c r="M41" s="111">
        <f t="shared" si="3"/>
        <v>15496</v>
      </c>
      <c r="N41" s="53"/>
    </row>
    <row r="42" spans="1:14" ht="17.25" customHeight="1">
      <c r="A42" s="110" t="s">
        <v>567</v>
      </c>
      <c r="B42" s="111"/>
      <c r="C42" s="111"/>
      <c r="D42" s="111"/>
      <c r="E42" s="111"/>
      <c r="F42" s="111"/>
      <c r="G42" s="111"/>
      <c r="H42" s="114">
        <v>6899</v>
      </c>
      <c r="I42" s="114"/>
      <c r="J42" s="111">
        <f t="shared" si="0"/>
        <v>6899</v>
      </c>
      <c r="K42" s="111">
        <f t="shared" si="1"/>
        <v>6899</v>
      </c>
      <c r="L42" s="111">
        <f t="shared" si="2"/>
        <v>0</v>
      </c>
      <c r="M42" s="111">
        <f t="shared" si="3"/>
        <v>6899</v>
      </c>
      <c r="N42" s="53"/>
    </row>
    <row r="43" spans="1:14" ht="17.25" customHeight="1">
      <c r="A43" s="110" t="s">
        <v>568</v>
      </c>
      <c r="B43" s="111"/>
      <c r="C43" s="111"/>
      <c r="D43" s="111"/>
      <c r="E43" s="111"/>
      <c r="F43" s="111"/>
      <c r="G43" s="111"/>
      <c r="H43" s="114">
        <v>11655</v>
      </c>
      <c r="I43" s="114">
        <v>-2411</v>
      </c>
      <c r="J43" s="111">
        <f t="shared" si="0"/>
        <v>9244</v>
      </c>
      <c r="K43" s="111">
        <f t="shared" si="1"/>
        <v>11655</v>
      </c>
      <c r="L43" s="111">
        <f t="shared" si="2"/>
        <v>-2411</v>
      </c>
      <c r="M43" s="111">
        <f t="shared" si="3"/>
        <v>9244</v>
      </c>
      <c r="N43" s="53"/>
    </row>
    <row r="44" spans="1:14" ht="17.25" customHeight="1">
      <c r="A44" s="110" t="s">
        <v>569</v>
      </c>
      <c r="B44" s="111"/>
      <c r="C44" s="111"/>
      <c r="D44" s="111"/>
      <c r="E44" s="111"/>
      <c r="F44" s="111"/>
      <c r="G44" s="111"/>
      <c r="H44" s="114">
        <v>16274</v>
      </c>
      <c r="I44" s="114"/>
      <c r="J44" s="111">
        <f>SUM(H44+I44)</f>
        <v>16274</v>
      </c>
      <c r="K44" s="111">
        <f>SUM(B44++E44+H44)</f>
        <v>16274</v>
      </c>
      <c r="L44" s="111">
        <f>C44+I44+F44</f>
        <v>0</v>
      </c>
      <c r="M44" s="111">
        <f>SUM(K44+L44)</f>
        <v>16274</v>
      </c>
      <c r="N44" s="53"/>
    </row>
    <row r="45" spans="1:14" ht="17.25" customHeight="1">
      <c r="A45" s="110" t="s">
        <v>407</v>
      </c>
      <c r="B45" s="111"/>
      <c r="C45" s="111"/>
      <c r="D45" s="111"/>
      <c r="E45" s="111"/>
      <c r="F45" s="111"/>
      <c r="G45" s="111"/>
      <c r="H45" s="111">
        <v>9224</v>
      </c>
      <c r="I45" s="111"/>
      <c r="J45" s="111">
        <f t="shared" si="0"/>
        <v>9224</v>
      </c>
      <c r="K45" s="111">
        <f t="shared" si="1"/>
        <v>9224</v>
      </c>
      <c r="L45" s="111">
        <f t="shared" si="2"/>
        <v>0</v>
      </c>
      <c r="M45" s="111">
        <f t="shared" si="3"/>
        <v>9224</v>
      </c>
      <c r="N45" s="53"/>
    </row>
    <row r="46" spans="1:14" ht="17.25" customHeight="1">
      <c r="A46" s="110" t="s">
        <v>408</v>
      </c>
      <c r="B46" s="111"/>
      <c r="C46" s="111"/>
      <c r="D46" s="111"/>
      <c r="E46" s="111"/>
      <c r="F46" s="111"/>
      <c r="G46" s="111"/>
      <c r="H46" s="111">
        <v>4228</v>
      </c>
      <c r="I46" s="111"/>
      <c r="J46" s="111">
        <f t="shared" si="0"/>
        <v>4228</v>
      </c>
      <c r="K46" s="111">
        <f t="shared" si="1"/>
        <v>4228</v>
      </c>
      <c r="L46" s="111">
        <f t="shared" si="2"/>
        <v>0</v>
      </c>
      <c r="M46" s="111">
        <f t="shared" si="3"/>
        <v>4228</v>
      </c>
      <c r="N46" s="53"/>
    </row>
    <row r="47" spans="1:14" ht="17.25" customHeight="1">
      <c r="A47" s="110" t="s">
        <v>409</v>
      </c>
      <c r="B47" s="111"/>
      <c r="C47" s="111"/>
      <c r="D47" s="111"/>
      <c r="E47" s="111"/>
      <c r="F47" s="111"/>
      <c r="G47" s="111"/>
      <c r="H47" s="111">
        <v>456</v>
      </c>
      <c r="I47" s="111"/>
      <c r="J47" s="111">
        <f t="shared" si="0"/>
        <v>456</v>
      </c>
      <c r="K47" s="111">
        <f t="shared" si="1"/>
        <v>456</v>
      </c>
      <c r="L47" s="111">
        <f t="shared" si="2"/>
        <v>0</v>
      </c>
      <c r="M47" s="111">
        <f t="shared" si="3"/>
        <v>456</v>
      </c>
      <c r="N47" s="53"/>
    </row>
    <row r="48" spans="1:14" ht="17.25" customHeight="1">
      <c r="A48" s="110" t="s">
        <v>662</v>
      </c>
      <c r="B48" s="111"/>
      <c r="C48" s="111"/>
      <c r="D48" s="111"/>
      <c r="E48" s="111"/>
      <c r="F48" s="111"/>
      <c r="G48" s="111"/>
      <c r="H48" s="111"/>
      <c r="I48" s="111">
        <v>835</v>
      </c>
      <c r="J48" s="111">
        <f>SUM(H48+I48)</f>
        <v>835</v>
      </c>
      <c r="K48" s="111">
        <f>SUM(B48++E48+H48)</f>
        <v>0</v>
      </c>
      <c r="L48" s="111">
        <f>C48+I48+F48</f>
        <v>835</v>
      </c>
      <c r="M48" s="111">
        <f>SUM(K48+L48)</f>
        <v>835</v>
      </c>
      <c r="N48" s="53"/>
    </row>
    <row r="49" spans="1:14" ht="17.25" customHeight="1">
      <c r="A49" s="110" t="s">
        <v>410</v>
      </c>
      <c r="B49" s="111"/>
      <c r="C49" s="111"/>
      <c r="D49" s="111"/>
      <c r="E49" s="111"/>
      <c r="F49" s="111"/>
      <c r="G49" s="111"/>
      <c r="H49" s="111">
        <v>294</v>
      </c>
      <c r="I49" s="111">
        <v>-45</v>
      </c>
      <c r="J49" s="111">
        <f t="shared" si="0"/>
        <v>249</v>
      </c>
      <c r="K49" s="111">
        <f t="shared" si="1"/>
        <v>294</v>
      </c>
      <c r="L49" s="111">
        <f t="shared" si="2"/>
        <v>-45</v>
      </c>
      <c r="M49" s="111">
        <f t="shared" si="3"/>
        <v>249</v>
      </c>
      <c r="N49" s="53"/>
    </row>
    <row r="50" spans="1:14" ht="17.25" customHeight="1">
      <c r="A50" s="110" t="s">
        <v>411</v>
      </c>
      <c r="B50" s="111"/>
      <c r="C50" s="111"/>
      <c r="D50" s="111"/>
      <c r="E50" s="111"/>
      <c r="F50" s="111"/>
      <c r="G50" s="111"/>
      <c r="H50" s="111">
        <v>1168</v>
      </c>
      <c r="I50" s="111"/>
      <c r="J50" s="111">
        <f t="shared" si="0"/>
        <v>1168</v>
      </c>
      <c r="K50" s="111">
        <f t="shared" si="1"/>
        <v>1168</v>
      </c>
      <c r="L50" s="111">
        <f t="shared" si="2"/>
        <v>0</v>
      </c>
      <c r="M50" s="111">
        <f t="shared" si="3"/>
        <v>1168</v>
      </c>
      <c r="N50" s="53"/>
    </row>
    <row r="51" spans="1:14" ht="17.25" customHeight="1">
      <c r="A51" s="110" t="s">
        <v>412</v>
      </c>
      <c r="B51" s="111"/>
      <c r="C51" s="111"/>
      <c r="D51" s="111"/>
      <c r="E51" s="111"/>
      <c r="F51" s="111"/>
      <c r="G51" s="111"/>
      <c r="H51" s="111">
        <v>1600</v>
      </c>
      <c r="I51" s="111"/>
      <c r="J51" s="111">
        <f t="shared" si="0"/>
        <v>1600</v>
      </c>
      <c r="K51" s="111">
        <f t="shared" si="1"/>
        <v>1600</v>
      </c>
      <c r="L51" s="111">
        <f t="shared" si="2"/>
        <v>0</v>
      </c>
      <c r="M51" s="111">
        <f t="shared" si="3"/>
        <v>1600</v>
      </c>
      <c r="N51" s="53"/>
    </row>
    <row r="52" spans="1:14" ht="17.25" customHeight="1">
      <c r="A52" s="110" t="s">
        <v>413</v>
      </c>
      <c r="B52" s="111"/>
      <c r="C52" s="111"/>
      <c r="D52" s="111"/>
      <c r="E52" s="111"/>
      <c r="F52" s="111"/>
      <c r="G52" s="111"/>
      <c r="H52" s="111">
        <v>4000</v>
      </c>
      <c r="I52" s="111"/>
      <c r="J52" s="111">
        <f t="shared" si="0"/>
        <v>4000</v>
      </c>
      <c r="K52" s="111">
        <f t="shared" si="1"/>
        <v>4000</v>
      </c>
      <c r="L52" s="111">
        <f t="shared" si="2"/>
        <v>0</v>
      </c>
      <c r="M52" s="111">
        <f t="shared" si="3"/>
        <v>4000</v>
      </c>
      <c r="N52" s="53"/>
    </row>
    <row r="53" spans="1:14" ht="17.25" customHeight="1">
      <c r="A53" s="110" t="s">
        <v>414</v>
      </c>
      <c r="B53" s="111"/>
      <c r="C53" s="111"/>
      <c r="D53" s="111"/>
      <c r="E53" s="111"/>
      <c r="F53" s="111"/>
      <c r="G53" s="111"/>
      <c r="H53" s="111">
        <v>3531</v>
      </c>
      <c r="I53" s="111"/>
      <c r="J53" s="111">
        <f t="shared" si="0"/>
        <v>3531</v>
      </c>
      <c r="K53" s="111">
        <f t="shared" si="1"/>
        <v>3531</v>
      </c>
      <c r="L53" s="111">
        <f t="shared" si="2"/>
        <v>0</v>
      </c>
      <c r="M53" s="111">
        <f t="shared" si="3"/>
        <v>3531</v>
      </c>
      <c r="N53" s="53"/>
    </row>
    <row r="54" spans="1:14" ht="17.25" customHeight="1">
      <c r="A54" s="110" t="s">
        <v>415</v>
      </c>
      <c r="B54" s="111"/>
      <c r="C54" s="111"/>
      <c r="D54" s="111"/>
      <c r="E54" s="111"/>
      <c r="F54" s="111"/>
      <c r="G54" s="111"/>
      <c r="H54" s="111">
        <v>3000</v>
      </c>
      <c r="I54" s="111"/>
      <c r="J54" s="111">
        <f t="shared" si="0"/>
        <v>3000</v>
      </c>
      <c r="K54" s="111">
        <f t="shared" si="1"/>
        <v>3000</v>
      </c>
      <c r="L54" s="111">
        <f t="shared" si="2"/>
        <v>0</v>
      </c>
      <c r="M54" s="111">
        <f t="shared" si="3"/>
        <v>3000</v>
      </c>
      <c r="N54" s="53"/>
    </row>
    <row r="55" spans="1:14" ht="17.25" customHeight="1">
      <c r="A55" s="115" t="s">
        <v>416</v>
      </c>
      <c r="B55" s="116">
        <f>SUM(B10:B54)-B21</f>
        <v>410505</v>
      </c>
      <c r="C55" s="116">
        <f aca="true" t="shared" si="4" ref="C55:M55">SUM(C10:C54)-C21</f>
        <v>0</v>
      </c>
      <c r="D55" s="116">
        <f t="shared" si="4"/>
        <v>410505</v>
      </c>
      <c r="E55" s="116">
        <f t="shared" si="4"/>
        <v>860217</v>
      </c>
      <c r="F55" s="116">
        <f t="shared" si="4"/>
        <v>0</v>
      </c>
      <c r="G55" s="116">
        <f t="shared" si="4"/>
        <v>860217</v>
      </c>
      <c r="H55" s="116">
        <f t="shared" si="4"/>
        <v>762044</v>
      </c>
      <c r="I55" s="116">
        <f t="shared" si="4"/>
        <v>2478</v>
      </c>
      <c r="J55" s="116">
        <f t="shared" si="4"/>
        <v>764522</v>
      </c>
      <c r="K55" s="116">
        <f t="shared" si="4"/>
        <v>2032766</v>
      </c>
      <c r="L55" s="116">
        <f t="shared" si="4"/>
        <v>2478</v>
      </c>
      <c r="M55" s="116">
        <f t="shared" si="4"/>
        <v>2035244</v>
      </c>
      <c r="N55" s="53"/>
    </row>
    <row r="56" ht="17.25" customHeight="1">
      <c r="L56" s="54"/>
    </row>
    <row r="57" spans="12:13" ht="17.25" customHeight="1">
      <c r="L57" s="54"/>
      <c r="M57" s="54"/>
    </row>
    <row r="58" ht="17.25" customHeight="1">
      <c r="L58" s="54"/>
    </row>
  </sheetData>
  <mergeCells count="11">
    <mergeCell ref="A4:M4"/>
    <mergeCell ref="A5:M5"/>
    <mergeCell ref="A6:M7"/>
    <mergeCell ref="J1:M1"/>
    <mergeCell ref="A2:M2"/>
    <mergeCell ref="A3:M3"/>
    <mergeCell ref="A8:A9"/>
    <mergeCell ref="H8:J8"/>
    <mergeCell ref="K8:M8"/>
    <mergeCell ref="B8:D8"/>
    <mergeCell ref="E8:G8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Q20"/>
  <sheetViews>
    <sheetView workbookViewId="0" topLeftCell="A1">
      <selection activeCell="P22" sqref="P22"/>
    </sheetView>
  </sheetViews>
  <sheetFormatPr defaultColWidth="9.140625" defaultRowHeight="12.75"/>
  <cols>
    <col min="1" max="1" width="24.421875" style="11" bestFit="1" customWidth="1"/>
    <col min="2" max="2" width="9.28125" style="11" customWidth="1"/>
    <col min="3" max="3" width="7.00390625" style="11" customWidth="1"/>
    <col min="4" max="4" width="6.8515625" style="11" customWidth="1"/>
    <col min="5" max="5" width="8.140625" style="11" customWidth="1"/>
    <col min="6" max="6" width="7.421875" style="11" customWidth="1"/>
    <col min="7" max="7" width="9.28125" style="11" customWidth="1"/>
    <col min="8" max="8" width="8.28125" style="11" customWidth="1"/>
    <col min="9" max="9" width="7.8515625" style="11" customWidth="1"/>
    <col min="10" max="10" width="7.140625" style="11" customWidth="1"/>
    <col min="11" max="11" width="8.28125" style="11" customWidth="1"/>
    <col min="12" max="12" width="8.140625" style="11" customWidth="1"/>
    <col min="13" max="13" width="7.00390625" style="11" customWidth="1"/>
    <col min="14" max="14" width="7.28125" style="11" customWidth="1"/>
    <col min="15" max="15" width="8.00390625" style="11" customWidth="1"/>
    <col min="16" max="16" width="7.28125" style="11" customWidth="1"/>
    <col min="17" max="17" width="9.421875" style="11" customWidth="1"/>
    <col min="18" max="16384" width="9.140625" style="11" customWidth="1"/>
  </cols>
  <sheetData>
    <row r="1" spans="15:17" ht="15.75" customHeight="1">
      <c r="O1" s="301" t="s">
        <v>14</v>
      </c>
      <c r="P1" s="301"/>
      <c r="Q1" s="301"/>
    </row>
    <row r="2" spans="1:17" s="9" customFormat="1" ht="15.75">
      <c r="A2" s="258" t="s">
        <v>253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s="9" customFormat="1" ht="15.75">
      <c r="A3" s="258" t="s">
        <v>247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</row>
    <row r="4" spans="1:17" s="9" customFormat="1" ht="15.75">
      <c r="A4" s="258" t="s">
        <v>360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</row>
    <row r="5" spans="1:17" s="9" customFormat="1" ht="15.75">
      <c r="A5" s="258" t="s">
        <v>189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</row>
    <row r="6" spans="1:17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1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3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7" s="38" customFormat="1" ht="12.75" customHeight="1">
      <c r="A9" s="305" t="s">
        <v>254</v>
      </c>
      <c r="B9" s="302" t="s">
        <v>106</v>
      </c>
      <c r="C9" s="303"/>
      <c r="D9" s="304"/>
      <c r="E9" s="302" t="s">
        <v>177</v>
      </c>
      <c r="F9" s="303"/>
      <c r="G9" s="304"/>
      <c r="H9" s="302" t="s">
        <v>159</v>
      </c>
      <c r="I9" s="303"/>
      <c r="J9" s="304"/>
      <c r="K9" s="302" t="s">
        <v>158</v>
      </c>
      <c r="L9" s="303"/>
      <c r="M9" s="304"/>
      <c r="N9" s="299" t="s">
        <v>157</v>
      </c>
      <c r="O9" s="296" t="s">
        <v>167</v>
      </c>
      <c r="P9" s="297"/>
      <c r="Q9" s="298"/>
    </row>
    <row r="10" spans="1:17" s="38" customFormat="1" ht="54.75" customHeight="1">
      <c r="A10" s="306"/>
      <c r="B10" s="17" t="s">
        <v>517</v>
      </c>
      <c r="C10" s="94" t="s">
        <v>275</v>
      </c>
      <c r="D10" s="17" t="s">
        <v>651</v>
      </c>
      <c r="E10" s="17" t="s">
        <v>517</v>
      </c>
      <c r="F10" s="94" t="s">
        <v>275</v>
      </c>
      <c r="G10" s="17" t="s">
        <v>651</v>
      </c>
      <c r="H10" s="17" t="s">
        <v>517</v>
      </c>
      <c r="I10" s="94" t="s">
        <v>275</v>
      </c>
      <c r="J10" s="17" t="s">
        <v>651</v>
      </c>
      <c r="K10" s="17" t="s">
        <v>517</v>
      </c>
      <c r="L10" s="94" t="s">
        <v>275</v>
      </c>
      <c r="M10" s="17" t="s">
        <v>651</v>
      </c>
      <c r="N10" s="300"/>
      <c r="O10" s="17" t="s">
        <v>517</v>
      </c>
      <c r="P10" s="94" t="s">
        <v>275</v>
      </c>
      <c r="Q10" s="17" t="s">
        <v>651</v>
      </c>
    </row>
    <row r="11" spans="2:17" s="1" customFormat="1" ht="15.75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2"/>
      <c r="O11" s="2"/>
      <c r="P11" s="2"/>
      <c r="Q11" s="2"/>
    </row>
    <row r="12" spans="1:17" s="38" customFormat="1" ht="24.75" customHeight="1">
      <c r="A12" s="85" t="s">
        <v>160</v>
      </c>
      <c r="B12" s="86">
        <v>81880</v>
      </c>
      <c r="C12" s="87">
        <v>-400</v>
      </c>
      <c r="D12" s="86">
        <f>SUM(B12:C12)</f>
        <v>81480</v>
      </c>
      <c r="E12" s="88">
        <v>1403042</v>
      </c>
      <c r="F12" s="87">
        <v>-198234</v>
      </c>
      <c r="G12" s="86">
        <f>SUM(E12:F12)</f>
        <v>1204808</v>
      </c>
      <c r="H12" s="88">
        <v>2174</v>
      </c>
      <c r="I12" s="87"/>
      <c r="J12" s="86">
        <f>H12+I12</f>
        <v>2174</v>
      </c>
      <c r="K12" s="88">
        <v>700</v>
      </c>
      <c r="L12" s="87"/>
      <c r="M12" s="86">
        <f aca="true" t="shared" si="0" ref="M12:M18">SUM(K12:L12)</f>
        <v>700</v>
      </c>
      <c r="N12" s="88">
        <v>10600</v>
      </c>
      <c r="O12" s="88">
        <f>SUM(B12,E12,H12,K12,N12)</f>
        <v>1498396</v>
      </c>
      <c r="P12" s="88">
        <f>SUM(C12+F12+I12+L12)</f>
        <v>-198634</v>
      </c>
      <c r="Q12" s="88">
        <f>SUM(O12:P12)</f>
        <v>1299762</v>
      </c>
    </row>
    <row r="13" spans="1:17" ht="24.75" customHeight="1">
      <c r="A13" s="16" t="s">
        <v>161</v>
      </c>
      <c r="B13" s="89">
        <v>0</v>
      </c>
      <c r="C13" s="89"/>
      <c r="D13" s="86">
        <f aca="true" t="shared" si="1" ref="D13:D18">SUM(B13:C13)</f>
        <v>0</v>
      </c>
      <c r="E13" s="89">
        <v>0</v>
      </c>
      <c r="F13" s="87"/>
      <c r="G13" s="86">
        <f aca="true" t="shared" si="2" ref="G13:G18">SUM(E13:F13)</f>
        <v>0</v>
      </c>
      <c r="H13" s="89">
        <v>0</v>
      </c>
      <c r="I13" s="86"/>
      <c r="J13" s="86">
        <f aca="true" t="shared" si="3" ref="J13:J20">H13+I13</f>
        <v>0</v>
      </c>
      <c r="K13" s="89">
        <v>0</v>
      </c>
      <c r="L13" s="86"/>
      <c r="M13" s="86">
        <f t="shared" si="0"/>
        <v>0</v>
      </c>
      <c r="N13" s="89">
        <v>0</v>
      </c>
      <c r="O13" s="88">
        <f aca="true" t="shared" si="4" ref="O13:O18">SUM(B13+E13+H13+K13+N13)</f>
        <v>0</v>
      </c>
      <c r="P13" s="88">
        <f aca="true" t="shared" si="5" ref="P13:P18">SUM(C13+F13+I13+L13)</f>
        <v>0</v>
      </c>
      <c r="Q13" s="88">
        <f aca="true" t="shared" si="6" ref="Q13:Q20">SUM(O13:P13)</f>
        <v>0</v>
      </c>
    </row>
    <row r="14" spans="1:17" s="38" customFormat="1" ht="24.75" customHeight="1">
      <c r="A14" s="16" t="s">
        <v>162</v>
      </c>
      <c r="B14" s="89">
        <v>0</v>
      </c>
      <c r="C14" s="89"/>
      <c r="D14" s="86">
        <f t="shared" si="1"/>
        <v>0</v>
      </c>
      <c r="E14" s="89">
        <v>0</v>
      </c>
      <c r="F14" s="87">
        <v>1000</v>
      </c>
      <c r="G14" s="86">
        <f t="shared" si="2"/>
        <v>1000</v>
      </c>
      <c r="H14" s="89">
        <v>0</v>
      </c>
      <c r="I14" s="86"/>
      <c r="J14" s="86">
        <f t="shared" si="3"/>
        <v>0</v>
      </c>
      <c r="K14" s="89">
        <v>0</v>
      </c>
      <c r="L14" s="86"/>
      <c r="M14" s="86">
        <f t="shared" si="0"/>
        <v>0</v>
      </c>
      <c r="N14" s="89">
        <v>0</v>
      </c>
      <c r="O14" s="88">
        <f t="shared" si="4"/>
        <v>0</v>
      </c>
      <c r="P14" s="88">
        <f t="shared" si="5"/>
        <v>1000</v>
      </c>
      <c r="Q14" s="88">
        <f t="shared" si="6"/>
        <v>1000</v>
      </c>
    </row>
    <row r="15" spans="1:17" ht="24.75" customHeight="1">
      <c r="A15" s="16" t="s">
        <v>305</v>
      </c>
      <c r="B15" s="89">
        <v>0</v>
      </c>
      <c r="C15" s="89"/>
      <c r="D15" s="86">
        <f t="shared" si="1"/>
        <v>0</v>
      </c>
      <c r="E15" s="89">
        <v>0</v>
      </c>
      <c r="F15" s="87">
        <v>1000</v>
      </c>
      <c r="G15" s="86">
        <f t="shared" si="2"/>
        <v>1000</v>
      </c>
      <c r="H15" s="89">
        <v>0</v>
      </c>
      <c r="I15" s="86"/>
      <c r="J15" s="86">
        <f t="shared" si="3"/>
        <v>0</v>
      </c>
      <c r="K15" s="89">
        <v>0</v>
      </c>
      <c r="L15" s="86"/>
      <c r="M15" s="86">
        <f t="shared" si="0"/>
        <v>0</v>
      </c>
      <c r="N15" s="89">
        <v>0</v>
      </c>
      <c r="O15" s="88">
        <f t="shared" si="4"/>
        <v>0</v>
      </c>
      <c r="P15" s="88">
        <f t="shared" si="5"/>
        <v>1000</v>
      </c>
      <c r="Q15" s="88">
        <f t="shared" si="6"/>
        <v>1000</v>
      </c>
    </row>
    <row r="16" spans="1:17" ht="24.75" customHeight="1">
      <c r="A16" s="16" t="s">
        <v>163</v>
      </c>
      <c r="B16" s="89">
        <v>0</v>
      </c>
      <c r="C16" s="89"/>
      <c r="D16" s="86">
        <f t="shared" si="1"/>
        <v>0</v>
      </c>
      <c r="E16" s="89">
        <v>0</v>
      </c>
      <c r="F16" s="87"/>
      <c r="G16" s="86">
        <f t="shared" si="2"/>
        <v>0</v>
      </c>
      <c r="H16" s="89">
        <v>0</v>
      </c>
      <c r="I16" s="86"/>
      <c r="J16" s="86">
        <f t="shared" si="3"/>
        <v>0</v>
      </c>
      <c r="K16" s="89">
        <v>0</v>
      </c>
      <c r="L16" s="86"/>
      <c r="M16" s="86">
        <f t="shared" si="0"/>
        <v>0</v>
      </c>
      <c r="N16" s="89">
        <v>0</v>
      </c>
      <c r="O16" s="88">
        <f t="shared" si="4"/>
        <v>0</v>
      </c>
      <c r="P16" s="88">
        <f t="shared" si="5"/>
        <v>0</v>
      </c>
      <c r="Q16" s="88">
        <f t="shared" si="6"/>
        <v>0</v>
      </c>
    </row>
    <row r="17" spans="1:17" ht="24.75" customHeight="1">
      <c r="A17" s="16" t="s">
        <v>164</v>
      </c>
      <c r="B17" s="89">
        <v>0</v>
      </c>
      <c r="C17" s="89"/>
      <c r="D17" s="86">
        <f t="shared" si="1"/>
        <v>0</v>
      </c>
      <c r="E17" s="89">
        <v>0</v>
      </c>
      <c r="F17" s="87"/>
      <c r="G17" s="86">
        <f t="shared" si="2"/>
        <v>0</v>
      </c>
      <c r="H17" s="89">
        <v>0</v>
      </c>
      <c r="I17" s="86"/>
      <c r="J17" s="86">
        <f t="shared" si="3"/>
        <v>0</v>
      </c>
      <c r="K17" s="89">
        <v>0</v>
      </c>
      <c r="L17" s="86"/>
      <c r="M17" s="86">
        <f t="shared" si="0"/>
        <v>0</v>
      </c>
      <c r="N17" s="89">
        <v>0</v>
      </c>
      <c r="O17" s="88">
        <f t="shared" si="4"/>
        <v>0</v>
      </c>
      <c r="P17" s="88">
        <f t="shared" si="5"/>
        <v>0</v>
      </c>
      <c r="Q17" s="88">
        <f t="shared" si="6"/>
        <v>0</v>
      </c>
    </row>
    <row r="18" spans="1:17" ht="24.75" customHeight="1">
      <c r="A18" s="16" t="s">
        <v>165</v>
      </c>
      <c r="B18" s="89">
        <v>0</v>
      </c>
      <c r="C18" s="89"/>
      <c r="D18" s="86">
        <f t="shared" si="1"/>
        <v>0</v>
      </c>
      <c r="E18" s="89">
        <v>0</v>
      </c>
      <c r="F18" s="87">
        <v>200</v>
      </c>
      <c r="G18" s="86">
        <f t="shared" si="2"/>
        <v>200</v>
      </c>
      <c r="H18" s="89">
        <v>0</v>
      </c>
      <c r="I18" s="86"/>
      <c r="J18" s="86">
        <f t="shared" si="3"/>
        <v>0</v>
      </c>
      <c r="K18" s="89">
        <v>0</v>
      </c>
      <c r="L18" s="86"/>
      <c r="M18" s="86">
        <f t="shared" si="0"/>
        <v>0</v>
      </c>
      <c r="N18" s="89">
        <v>0</v>
      </c>
      <c r="O18" s="88">
        <f t="shared" si="4"/>
        <v>0</v>
      </c>
      <c r="P18" s="88">
        <f t="shared" si="5"/>
        <v>200</v>
      </c>
      <c r="Q18" s="88">
        <f t="shared" si="6"/>
        <v>200</v>
      </c>
    </row>
    <row r="19" spans="1:17" s="38" customFormat="1" ht="24.75" customHeight="1">
      <c r="A19" s="85" t="s">
        <v>166</v>
      </c>
      <c r="B19" s="88">
        <f>SUM(B13:B18)</f>
        <v>0</v>
      </c>
      <c r="C19" s="88">
        <f>SUM(C13:C18)</f>
        <v>0</v>
      </c>
      <c r="D19" s="86">
        <f>SUM(D13:D18)</f>
        <v>0</v>
      </c>
      <c r="E19" s="88">
        <f>SUM(E13:E18)</f>
        <v>0</v>
      </c>
      <c r="F19" s="86">
        <f>SUM(F13:F18)</f>
        <v>2200</v>
      </c>
      <c r="G19" s="86">
        <f>SUM(G13+G18)</f>
        <v>200</v>
      </c>
      <c r="H19" s="88">
        <f>SUM(H13:H18)</f>
        <v>0</v>
      </c>
      <c r="I19" s="86">
        <f>SUM(I13:I18)</f>
        <v>0</v>
      </c>
      <c r="J19" s="86">
        <f t="shared" si="3"/>
        <v>0</v>
      </c>
      <c r="K19" s="88">
        <f>SUM(K13:K18)</f>
        <v>0</v>
      </c>
      <c r="L19" s="86">
        <f>SUM(L13:L18)</f>
        <v>0</v>
      </c>
      <c r="M19" s="86">
        <f>SUM(M13:M18)</f>
        <v>0</v>
      </c>
      <c r="N19" s="88">
        <v>0</v>
      </c>
      <c r="O19" s="88">
        <f>SUM(O13:O18)</f>
        <v>0</v>
      </c>
      <c r="P19" s="88">
        <f>SUM(P13:P18)</f>
        <v>2200</v>
      </c>
      <c r="Q19" s="88">
        <f t="shared" si="6"/>
        <v>2200</v>
      </c>
    </row>
    <row r="20" spans="1:17" s="38" customFormat="1" ht="24.75" customHeight="1">
      <c r="A20" s="85" t="s">
        <v>252</v>
      </c>
      <c r="B20" s="88">
        <f>B12+B19</f>
        <v>81880</v>
      </c>
      <c r="C20" s="88">
        <f>C12+C19</f>
        <v>-400</v>
      </c>
      <c r="D20" s="88">
        <f>D12+D19</f>
        <v>81480</v>
      </c>
      <c r="E20" s="88">
        <f>E12+E19</f>
        <v>1403042</v>
      </c>
      <c r="F20" s="88">
        <f>SUM(F12+F19)</f>
        <v>-196034</v>
      </c>
      <c r="G20" s="86">
        <f>SUM(E20:F20)</f>
        <v>1207008</v>
      </c>
      <c r="H20" s="88">
        <f>H12+H19</f>
        <v>2174</v>
      </c>
      <c r="I20" s="86">
        <f>SUM(I19+I12)</f>
        <v>0</v>
      </c>
      <c r="J20" s="86">
        <f t="shared" si="3"/>
        <v>2174</v>
      </c>
      <c r="K20" s="88">
        <f>K12+K19</f>
        <v>700</v>
      </c>
      <c r="L20" s="86">
        <f>SUM(L12+L19)</f>
        <v>0</v>
      </c>
      <c r="M20" s="86">
        <f>SUM(M12+M19)</f>
        <v>700</v>
      </c>
      <c r="N20" s="88">
        <f>N12+N19</f>
        <v>10600</v>
      </c>
      <c r="O20" s="88">
        <f>SUM(O12+O19)</f>
        <v>1498396</v>
      </c>
      <c r="P20" s="88">
        <f>SUM(P12+P19)</f>
        <v>-196434</v>
      </c>
      <c r="Q20" s="88">
        <f t="shared" si="6"/>
        <v>1301962</v>
      </c>
    </row>
  </sheetData>
  <mergeCells count="12">
    <mergeCell ref="O1:Q1"/>
    <mergeCell ref="E9:G9"/>
    <mergeCell ref="H9:J9"/>
    <mergeCell ref="A4:Q4"/>
    <mergeCell ref="A5:Q5"/>
    <mergeCell ref="A9:A10"/>
    <mergeCell ref="B9:D9"/>
    <mergeCell ref="K9:M9"/>
    <mergeCell ref="O9:Q9"/>
    <mergeCell ref="A2:Q2"/>
    <mergeCell ref="A3:Q3"/>
    <mergeCell ref="N9:N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L149"/>
  <sheetViews>
    <sheetView workbookViewId="0" topLeftCell="A79">
      <selection activeCell="B99" sqref="B99"/>
    </sheetView>
  </sheetViews>
  <sheetFormatPr defaultColWidth="9.140625" defaultRowHeight="13.5" customHeight="1"/>
  <cols>
    <col min="1" max="1" width="3.421875" style="45" customWidth="1"/>
    <col min="2" max="2" width="55.421875" style="45" customWidth="1"/>
    <col min="3" max="3" width="10.7109375" style="45" customWidth="1"/>
    <col min="4" max="4" width="11.28125" style="45" customWidth="1"/>
    <col min="5" max="5" width="12.421875" style="45" customWidth="1"/>
    <col min="6" max="6" width="9.7109375" style="45" customWidth="1"/>
    <col min="7" max="7" width="9.57421875" style="45" customWidth="1"/>
    <col min="8" max="8" width="12.57421875" style="45" customWidth="1"/>
    <col min="9" max="9" width="11.00390625" style="45" customWidth="1"/>
    <col min="10" max="10" width="13.7109375" style="45" customWidth="1"/>
    <col min="11" max="11" width="8.8515625" style="45" customWidth="1"/>
    <col min="12" max="16384" width="9.140625" style="45" customWidth="1"/>
  </cols>
  <sheetData>
    <row r="1" spans="1:12" ht="12.75" customHeight="1">
      <c r="A1" s="307" t="s">
        <v>212</v>
      </c>
      <c r="B1" s="307"/>
      <c r="C1" s="307"/>
      <c r="D1" s="307"/>
      <c r="E1" s="307"/>
      <c r="F1" s="307"/>
      <c r="G1" s="307"/>
      <c r="H1" s="307"/>
      <c r="I1" s="307"/>
      <c r="J1" s="307"/>
      <c r="K1" s="93"/>
      <c r="L1" s="93"/>
    </row>
    <row r="2" spans="1:12" ht="13.5" customHeight="1">
      <c r="A2" s="313" t="s">
        <v>253</v>
      </c>
      <c r="B2" s="313"/>
      <c r="C2" s="313"/>
      <c r="D2" s="313"/>
      <c r="E2" s="313"/>
      <c r="F2" s="313"/>
      <c r="G2" s="313"/>
      <c r="H2" s="313"/>
      <c r="I2" s="313"/>
      <c r="J2" s="313"/>
      <c r="K2" s="91"/>
      <c r="L2" s="91"/>
    </row>
    <row r="3" spans="1:12" ht="13.5" customHeight="1">
      <c r="A3" s="313" t="s">
        <v>247</v>
      </c>
      <c r="B3" s="313"/>
      <c r="C3" s="313"/>
      <c r="D3" s="313"/>
      <c r="E3" s="313"/>
      <c r="F3" s="313"/>
      <c r="G3" s="313"/>
      <c r="H3" s="313"/>
      <c r="I3" s="313"/>
      <c r="J3" s="313"/>
      <c r="K3" s="91"/>
      <c r="L3" s="91"/>
    </row>
    <row r="4" spans="1:12" ht="13.5" customHeight="1">
      <c r="A4" s="313" t="s">
        <v>105</v>
      </c>
      <c r="B4" s="313"/>
      <c r="C4" s="313"/>
      <c r="D4" s="313"/>
      <c r="E4" s="313"/>
      <c r="F4" s="313"/>
      <c r="G4" s="313"/>
      <c r="H4" s="313"/>
      <c r="I4" s="313"/>
      <c r="J4" s="313"/>
      <c r="K4" s="91"/>
      <c r="L4" s="91"/>
    </row>
    <row r="5" spans="1:12" ht="13.5" customHeight="1">
      <c r="A5" s="314" t="s">
        <v>189</v>
      </c>
      <c r="B5" s="314"/>
      <c r="C5" s="314"/>
      <c r="D5" s="314"/>
      <c r="E5" s="314"/>
      <c r="F5" s="314"/>
      <c r="G5" s="314"/>
      <c r="H5" s="314"/>
      <c r="I5" s="314"/>
      <c r="J5" s="314"/>
      <c r="K5" s="92"/>
      <c r="L5" s="92"/>
    </row>
    <row r="6" spans="1:2" ht="15" customHeight="1">
      <c r="A6" s="315"/>
      <c r="B6" s="315"/>
    </row>
    <row r="7" spans="1:10" ht="24.75" customHeight="1">
      <c r="A7" s="309" t="s">
        <v>243</v>
      </c>
      <c r="B7" s="312" t="s">
        <v>190</v>
      </c>
      <c r="C7" s="310" t="s">
        <v>527</v>
      </c>
      <c r="D7" s="310"/>
      <c r="E7" s="311"/>
      <c r="F7" s="263" t="s">
        <v>614</v>
      </c>
      <c r="G7" s="282"/>
      <c r="H7" s="310" t="s">
        <v>615</v>
      </c>
      <c r="I7" s="310"/>
      <c r="J7" s="311"/>
    </row>
    <row r="8" spans="1:10" ht="21" customHeight="1">
      <c r="A8" s="309"/>
      <c r="B8" s="312"/>
      <c r="C8" s="5" t="s">
        <v>264</v>
      </c>
      <c r="D8" s="5" t="s">
        <v>171</v>
      </c>
      <c r="E8" s="5" t="s">
        <v>269</v>
      </c>
      <c r="F8" s="5" t="s">
        <v>264</v>
      </c>
      <c r="G8" s="5" t="s">
        <v>171</v>
      </c>
      <c r="H8" s="5" t="s">
        <v>264</v>
      </c>
      <c r="I8" s="5" t="s">
        <v>171</v>
      </c>
      <c r="J8" s="5" t="s">
        <v>269</v>
      </c>
    </row>
    <row r="9" spans="1:2" ht="14.25" customHeight="1">
      <c r="A9" s="44"/>
      <c r="B9" s="90"/>
    </row>
    <row r="10" ht="13.5" customHeight="1">
      <c r="B10" s="46" t="s">
        <v>191</v>
      </c>
    </row>
    <row r="11" ht="13.5" customHeight="1">
      <c r="B11" s="46"/>
    </row>
    <row r="12" ht="12" customHeight="1">
      <c r="B12" s="46" t="s">
        <v>106</v>
      </c>
    </row>
    <row r="13" ht="13.5" customHeight="1">
      <c r="B13" s="50" t="s">
        <v>79</v>
      </c>
    </row>
    <row r="14" spans="1:10" ht="20.25" customHeight="1">
      <c r="A14" s="47" t="s">
        <v>248</v>
      </c>
      <c r="B14" s="48" t="s">
        <v>266</v>
      </c>
      <c r="C14" s="49">
        <v>16400</v>
      </c>
      <c r="D14" s="49">
        <f>C14*0.25</f>
        <v>4100</v>
      </c>
      <c r="E14" s="49">
        <f>SUM(C14:D14)</f>
        <v>20500</v>
      </c>
      <c r="F14" s="49"/>
      <c r="G14" s="49"/>
      <c r="H14" s="49">
        <f>SUM(C14+F14)</f>
        <v>16400</v>
      </c>
      <c r="I14" s="49">
        <f>SUM(D14+G14)</f>
        <v>4100</v>
      </c>
      <c r="J14" s="49">
        <f>SUM(H14:I14)</f>
        <v>20500</v>
      </c>
    </row>
    <row r="15" spans="1:10" ht="12.75">
      <c r="A15" s="47" t="s">
        <v>249</v>
      </c>
      <c r="B15" s="48" t="s">
        <v>78</v>
      </c>
      <c r="C15" s="49">
        <v>0</v>
      </c>
      <c r="D15" s="49">
        <f>C15*0.25</f>
        <v>0</v>
      </c>
      <c r="E15" s="49">
        <f>SUM(C15:D15)</f>
        <v>0</v>
      </c>
      <c r="F15" s="49"/>
      <c r="G15" s="49"/>
      <c r="H15" s="49">
        <f aca="true" t="shared" si="0" ref="H15:H29">SUM(C15+F15)</f>
        <v>0</v>
      </c>
      <c r="I15" s="49">
        <f aca="true" t="shared" si="1" ref="I15:I29">SUM(D15+G15)</f>
        <v>0</v>
      </c>
      <c r="J15" s="49">
        <f aca="true" t="shared" si="2" ref="J15:J29">SUM(H15:I15)</f>
        <v>0</v>
      </c>
    </row>
    <row r="16" spans="1:10" ht="12.75">
      <c r="A16" s="47" t="s">
        <v>233</v>
      </c>
      <c r="B16" s="48" t="s">
        <v>291</v>
      </c>
      <c r="C16" s="49">
        <v>800</v>
      </c>
      <c r="D16" s="49">
        <f>C16*0.25</f>
        <v>200</v>
      </c>
      <c r="E16" s="49">
        <f aca="true" t="shared" si="3" ref="E16:E29">SUM(C16:D16)</f>
        <v>1000</v>
      </c>
      <c r="F16" s="49">
        <v>-320</v>
      </c>
      <c r="G16" s="49">
        <v>-80</v>
      </c>
      <c r="H16" s="49">
        <f t="shared" si="0"/>
        <v>480</v>
      </c>
      <c r="I16" s="49">
        <f t="shared" si="1"/>
        <v>120</v>
      </c>
      <c r="J16" s="49">
        <f t="shared" si="2"/>
        <v>600</v>
      </c>
    </row>
    <row r="17" spans="1:10" ht="12.75">
      <c r="A17" s="47" t="s">
        <v>5</v>
      </c>
      <c r="B17" s="48" t="s">
        <v>38</v>
      </c>
      <c r="C17" s="49">
        <v>6800</v>
      </c>
      <c r="D17" s="49">
        <v>1700</v>
      </c>
      <c r="E17" s="49">
        <f t="shared" si="3"/>
        <v>8500</v>
      </c>
      <c r="F17" s="49"/>
      <c r="G17" s="49"/>
      <c r="H17" s="49">
        <f t="shared" si="0"/>
        <v>6800</v>
      </c>
      <c r="I17" s="49">
        <f t="shared" si="1"/>
        <v>1700</v>
      </c>
      <c r="J17" s="49">
        <f t="shared" si="2"/>
        <v>8500</v>
      </c>
    </row>
    <row r="18" spans="1:10" ht="14.25" customHeight="1">
      <c r="A18" s="47" t="s">
        <v>279</v>
      </c>
      <c r="B18" s="48" t="s">
        <v>265</v>
      </c>
      <c r="C18" s="49">
        <v>9984</v>
      </c>
      <c r="D18" s="49">
        <f>C18*0.25</f>
        <v>2496</v>
      </c>
      <c r="E18" s="49">
        <f t="shared" si="3"/>
        <v>12480</v>
      </c>
      <c r="F18" s="49"/>
      <c r="G18" s="49"/>
      <c r="H18" s="49">
        <f t="shared" si="0"/>
        <v>9984</v>
      </c>
      <c r="I18" s="49">
        <f t="shared" si="1"/>
        <v>2496</v>
      </c>
      <c r="J18" s="49">
        <f t="shared" si="2"/>
        <v>12480</v>
      </c>
    </row>
    <row r="19" spans="1:10" ht="11.25" customHeight="1">
      <c r="A19" s="47" t="s">
        <v>39</v>
      </c>
      <c r="B19" s="48" t="s">
        <v>307</v>
      </c>
      <c r="C19" s="49">
        <v>1720</v>
      </c>
      <c r="D19" s="49">
        <f>C19*0.25</f>
        <v>430</v>
      </c>
      <c r="E19" s="49">
        <f t="shared" si="3"/>
        <v>2150</v>
      </c>
      <c r="F19" s="49"/>
      <c r="G19" s="49"/>
      <c r="H19" s="49">
        <f t="shared" si="0"/>
        <v>1720</v>
      </c>
      <c r="I19" s="49">
        <f t="shared" si="1"/>
        <v>430</v>
      </c>
      <c r="J19" s="49">
        <f t="shared" si="2"/>
        <v>2150</v>
      </c>
    </row>
    <row r="20" spans="1:10" ht="11.25" customHeight="1">
      <c r="A20" s="47"/>
      <c r="B20" s="48"/>
      <c r="C20" s="49"/>
      <c r="D20" s="49"/>
      <c r="E20" s="49"/>
      <c r="F20" s="49"/>
      <c r="G20" s="49"/>
      <c r="H20" s="49"/>
      <c r="I20" s="49"/>
      <c r="J20" s="49"/>
    </row>
    <row r="21" spans="1:10" ht="12.75">
      <c r="A21" s="47"/>
      <c r="B21" s="50" t="s">
        <v>308</v>
      </c>
      <c r="C21" s="49"/>
      <c r="D21" s="49"/>
      <c r="E21" s="49"/>
      <c r="F21" s="49"/>
      <c r="G21" s="49"/>
      <c r="H21" s="49">
        <f t="shared" si="0"/>
        <v>0</v>
      </c>
      <c r="I21" s="49">
        <f t="shared" si="1"/>
        <v>0</v>
      </c>
      <c r="J21" s="49">
        <f t="shared" si="2"/>
        <v>0</v>
      </c>
    </row>
    <row r="22" spans="1:10" ht="12.75">
      <c r="A22" s="47" t="s">
        <v>40</v>
      </c>
      <c r="B22" s="48" t="s">
        <v>22</v>
      </c>
      <c r="C22" s="49">
        <v>800</v>
      </c>
      <c r="D22" s="49">
        <f aca="true" t="shared" si="4" ref="D22:D29">C22*0.25</f>
        <v>200</v>
      </c>
      <c r="E22" s="49">
        <f t="shared" si="3"/>
        <v>1000</v>
      </c>
      <c r="F22" s="49"/>
      <c r="G22" s="49"/>
      <c r="H22" s="49">
        <f t="shared" si="0"/>
        <v>800</v>
      </c>
      <c r="I22" s="49">
        <f t="shared" si="1"/>
        <v>200</v>
      </c>
      <c r="J22" s="49">
        <f t="shared" si="2"/>
        <v>1000</v>
      </c>
    </row>
    <row r="23" spans="1:10" ht="12.75">
      <c r="A23" s="47" t="s">
        <v>41</v>
      </c>
      <c r="B23" s="48" t="s">
        <v>21</v>
      </c>
      <c r="C23" s="49">
        <v>2400</v>
      </c>
      <c r="D23" s="49">
        <f t="shared" si="4"/>
        <v>600</v>
      </c>
      <c r="E23" s="49">
        <f t="shared" si="3"/>
        <v>3000</v>
      </c>
      <c r="F23" s="49"/>
      <c r="G23" s="49"/>
      <c r="H23" s="49">
        <f t="shared" si="0"/>
        <v>2400</v>
      </c>
      <c r="I23" s="49">
        <f t="shared" si="1"/>
        <v>600</v>
      </c>
      <c r="J23" s="49">
        <f t="shared" si="2"/>
        <v>3000</v>
      </c>
    </row>
    <row r="24" spans="1:10" ht="15" customHeight="1">
      <c r="A24" s="47" t="s">
        <v>42</v>
      </c>
      <c r="B24" s="48" t="s">
        <v>20</v>
      </c>
      <c r="C24" s="49">
        <v>10400</v>
      </c>
      <c r="D24" s="49">
        <f t="shared" si="4"/>
        <v>2600</v>
      </c>
      <c r="E24" s="49">
        <f t="shared" si="3"/>
        <v>13000</v>
      </c>
      <c r="F24" s="49"/>
      <c r="G24" s="49"/>
      <c r="H24" s="49">
        <f t="shared" si="0"/>
        <v>10400</v>
      </c>
      <c r="I24" s="49">
        <f t="shared" si="1"/>
        <v>2600</v>
      </c>
      <c r="J24" s="49">
        <f t="shared" si="2"/>
        <v>13000</v>
      </c>
    </row>
    <row r="25" spans="1:10" ht="15" customHeight="1">
      <c r="A25" s="47" t="s">
        <v>280</v>
      </c>
      <c r="B25" s="48" t="s">
        <v>309</v>
      </c>
      <c r="C25" s="49">
        <v>3200</v>
      </c>
      <c r="D25" s="49">
        <f t="shared" si="4"/>
        <v>800</v>
      </c>
      <c r="E25" s="49">
        <f>SUM(C25:D25)</f>
        <v>4000</v>
      </c>
      <c r="F25" s="49"/>
      <c r="G25" s="49"/>
      <c r="H25" s="49">
        <f>SUM(C25+F25)</f>
        <v>3200</v>
      </c>
      <c r="I25" s="49">
        <f t="shared" si="1"/>
        <v>800</v>
      </c>
      <c r="J25" s="49">
        <f t="shared" si="2"/>
        <v>4000</v>
      </c>
    </row>
    <row r="26" spans="1:10" ht="15" customHeight="1">
      <c r="A26" s="47" t="s">
        <v>281</v>
      </c>
      <c r="B26" s="48" t="s">
        <v>310</v>
      </c>
      <c r="C26" s="49">
        <v>9200</v>
      </c>
      <c r="D26" s="49">
        <f t="shared" si="4"/>
        <v>2300</v>
      </c>
      <c r="E26" s="49">
        <f>SUM(C26:D26)</f>
        <v>11500</v>
      </c>
      <c r="F26" s="49"/>
      <c r="G26" s="49"/>
      <c r="H26" s="49">
        <f>SUM(C26+F26)</f>
        <v>9200</v>
      </c>
      <c r="I26" s="49">
        <f t="shared" si="1"/>
        <v>2300</v>
      </c>
      <c r="J26" s="49">
        <f t="shared" si="2"/>
        <v>11500</v>
      </c>
    </row>
    <row r="27" spans="1:10" ht="15" customHeight="1">
      <c r="A27" s="47" t="s">
        <v>282</v>
      </c>
      <c r="B27" s="48" t="s">
        <v>311</v>
      </c>
      <c r="C27" s="49">
        <v>1720</v>
      </c>
      <c r="D27" s="49">
        <f t="shared" si="4"/>
        <v>430</v>
      </c>
      <c r="E27" s="49">
        <f>SUM(C27:D27)</f>
        <v>2150</v>
      </c>
      <c r="F27" s="49"/>
      <c r="G27" s="49"/>
      <c r="H27" s="49">
        <f>SUM(C27+F27)</f>
        <v>1720</v>
      </c>
      <c r="I27" s="49">
        <f t="shared" si="1"/>
        <v>430</v>
      </c>
      <c r="J27" s="49">
        <f t="shared" si="2"/>
        <v>2150</v>
      </c>
    </row>
    <row r="28" spans="1:10" ht="18.75" customHeight="1">
      <c r="A28" s="47" t="s">
        <v>283</v>
      </c>
      <c r="B28" s="48" t="s">
        <v>267</v>
      </c>
      <c r="C28" s="49">
        <v>960</v>
      </c>
      <c r="D28" s="49">
        <f t="shared" si="4"/>
        <v>240</v>
      </c>
      <c r="E28" s="49">
        <f t="shared" si="3"/>
        <v>1200</v>
      </c>
      <c r="F28" s="49"/>
      <c r="G28" s="49"/>
      <c r="H28" s="49">
        <f t="shared" si="0"/>
        <v>960</v>
      </c>
      <c r="I28" s="49">
        <f t="shared" si="1"/>
        <v>240</v>
      </c>
      <c r="J28" s="49">
        <f t="shared" si="2"/>
        <v>1200</v>
      </c>
    </row>
    <row r="29" spans="1:10" ht="16.5" customHeight="1">
      <c r="A29" s="47" t="s">
        <v>284</v>
      </c>
      <c r="B29" s="48" t="s">
        <v>262</v>
      </c>
      <c r="C29" s="49">
        <v>1120</v>
      </c>
      <c r="D29" s="49">
        <f t="shared" si="4"/>
        <v>280</v>
      </c>
      <c r="E29" s="49">
        <f t="shared" si="3"/>
        <v>1400</v>
      </c>
      <c r="F29" s="49"/>
      <c r="G29" s="49"/>
      <c r="H29" s="49">
        <f t="shared" si="0"/>
        <v>1120</v>
      </c>
      <c r="I29" s="49">
        <f t="shared" si="1"/>
        <v>280</v>
      </c>
      <c r="J29" s="49">
        <f t="shared" si="2"/>
        <v>1400</v>
      </c>
    </row>
    <row r="30" spans="1:10" ht="13.5" customHeight="1">
      <c r="A30" s="47" t="s">
        <v>285</v>
      </c>
      <c r="B30" s="46" t="s">
        <v>138</v>
      </c>
      <c r="C30" s="68">
        <f aca="true" t="shared" si="5" ref="C30:J30">SUM(C14:C29)</f>
        <v>65504</v>
      </c>
      <c r="D30" s="68">
        <f t="shared" si="5"/>
        <v>16376</v>
      </c>
      <c r="E30" s="68">
        <f t="shared" si="5"/>
        <v>81880</v>
      </c>
      <c r="F30" s="68">
        <f t="shared" si="5"/>
        <v>-320</v>
      </c>
      <c r="G30" s="68">
        <f t="shared" si="5"/>
        <v>-80</v>
      </c>
      <c r="H30" s="68">
        <f t="shared" si="5"/>
        <v>65184</v>
      </c>
      <c r="I30" s="68">
        <f t="shared" si="5"/>
        <v>16296</v>
      </c>
      <c r="J30" s="68">
        <f t="shared" si="5"/>
        <v>81480</v>
      </c>
    </row>
    <row r="31" spans="1:10" ht="12.75" customHeight="1">
      <c r="A31" s="47"/>
      <c r="B31" s="46"/>
      <c r="C31" s="49"/>
      <c r="D31" s="49"/>
      <c r="E31" s="49"/>
      <c r="F31" s="49"/>
      <c r="G31" s="49"/>
      <c r="H31" s="49"/>
      <c r="I31" s="49"/>
      <c r="J31" s="49"/>
    </row>
    <row r="32" spans="1:10" ht="13.5" customHeight="1">
      <c r="A32" s="47"/>
      <c r="B32" s="46" t="s">
        <v>177</v>
      </c>
      <c r="C32" s="49"/>
      <c r="D32" s="49"/>
      <c r="E32" s="49"/>
      <c r="F32" s="49"/>
      <c r="G32" s="49"/>
      <c r="H32" s="49"/>
      <c r="I32" s="49"/>
      <c r="J32" s="49"/>
    </row>
    <row r="33" spans="1:10" ht="13.5" customHeight="1">
      <c r="A33" s="47"/>
      <c r="B33" s="50" t="s">
        <v>271</v>
      </c>
      <c r="C33" s="49"/>
      <c r="D33" s="49"/>
      <c r="E33" s="49"/>
      <c r="F33" s="49"/>
      <c r="G33" s="49"/>
      <c r="H33" s="49"/>
      <c r="I33" s="49"/>
      <c r="J33" s="49"/>
    </row>
    <row r="34" spans="1:10" ht="15" customHeight="1">
      <c r="A34" s="47" t="s">
        <v>286</v>
      </c>
      <c r="B34" s="48" t="s">
        <v>257</v>
      </c>
      <c r="C34" s="49">
        <v>4000</v>
      </c>
      <c r="D34" s="49">
        <f>C34*0.25</f>
        <v>1000</v>
      </c>
      <c r="E34" s="49">
        <f aca="true" t="shared" si="6" ref="E34:E40">SUM(C34:D34)</f>
        <v>5000</v>
      </c>
      <c r="F34" s="49"/>
      <c r="G34" s="49"/>
      <c r="H34" s="49">
        <f aca="true" t="shared" si="7" ref="H34:H40">C34+F34</f>
        <v>4000</v>
      </c>
      <c r="I34" s="49">
        <f>H34*0.25</f>
        <v>1000</v>
      </c>
      <c r="J34" s="49">
        <f aca="true" t="shared" si="8" ref="J34:J40">SUM(H34:I34)</f>
        <v>5000</v>
      </c>
    </row>
    <row r="35" spans="1:10" ht="15" customHeight="1">
      <c r="A35" s="45" t="s">
        <v>287</v>
      </c>
      <c r="B35" s="48" t="s">
        <v>312</v>
      </c>
      <c r="C35" s="49">
        <v>0</v>
      </c>
      <c r="D35" s="49">
        <v>0</v>
      </c>
      <c r="E35" s="49">
        <f t="shared" si="6"/>
        <v>0</v>
      </c>
      <c r="F35" s="49"/>
      <c r="G35" s="49"/>
      <c r="H35" s="49">
        <f t="shared" si="7"/>
        <v>0</v>
      </c>
      <c r="I35" s="49">
        <f>H35*0.25</f>
        <v>0</v>
      </c>
      <c r="J35" s="49">
        <f t="shared" si="8"/>
        <v>0</v>
      </c>
    </row>
    <row r="36" spans="1:10" ht="14.25" customHeight="1">
      <c r="A36" s="47" t="s">
        <v>288</v>
      </c>
      <c r="B36" s="48" t="s">
        <v>259</v>
      </c>
      <c r="C36" s="49">
        <v>2430</v>
      </c>
      <c r="D36" s="49">
        <v>607</v>
      </c>
      <c r="E36" s="49">
        <f t="shared" si="6"/>
        <v>3037</v>
      </c>
      <c r="F36" s="49"/>
      <c r="G36" s="49"/>
      <c r="H36" s="49">
        <f t="shared" si="7"/>
        <v>2430</v>
      </c>
      <c r="I36" s="49">
        <v>607</v>
      </c>
      <c r="J36" s="49">
        <f t="shared" si="8"/>
        <v>3037</v>
      </c>
    </row>
    <row r="37" spans="1:10" ht="18" customHeight="1">
      <c r="A37" s="47" t="s">
        <v>90</v>
      </c>
      <c r="B37" s="48" t="s">
        <v>313</v>
      </c>
      <c r="C37" s="49">
        <v>1360</v>
      </c>
      <c r="D37" s="49">
        <f>C37*0.25</f>
        <v>340</v>
      </c>
      <c r="E37" s="49">
        <f t="shared" si="6"/>
        <v>1700</v>
      </c>
      <c r="F37" s="49"/>
      <c r="G37" s="49"/>
      <c r="H37" s="49">
        <f t="shared" si="7"/>
        <v>1360</v>
      </c>
      <c r="I37" s="49">
        <f>H37*0.25</f>
        <v>340</v>
      </c>
      <c r="J37" s="49">
        <f t="shared" si="8"/>
        <v>1700</v>
      </c>
    </row>
    <row r="38" spans="1:10" ht="12.75" customHeight="1">
      <c r="A38" s="47" t="s">
        <v>91</v>
      </c>
      <c r="B38" s="48" t="s">
        <v>258</v>
      </c>
      <c r="C38" s="49">
        <v>780</v>
      </c>
      <c r="D38" s="49">
        <v>20</v>
      </c>
      <c r="E38" s="49">
        <f t="shared" si="6"/>
        <v>800</v>
      </c>
      <c r="F38" s="49"/>
      <c r="G38" s="49"/>
      <c r="H38" s="49">
        <f t="shared" si="7"/>
        <v>780</v>
      </c>
      <c r="I38" s="49">
        <v>20</v>
      </c>
      <c r="J38" s="49">
        <f t="shared" si="8"/>
        <v>800</v>
      </c>
    </row>
    <row r="39" spans="1:10" ht="13.5" customHeight="1">
      <c r="A39" s="47" t="s">
        <v>92</v>
      </c>
      <c r="B39" s="48" t="s">
        <v>241</v>
      </c>
      <c r="C39" s="49">
        <v>1000</v>
      </c>
      <c r="D39" s="49">
        <f>C39*0.25</f>
        <v>250</v>
      </c>
      <c r="E39" s="49">
        <f t="shared" si="6"/>
        <v>1250</v>
      </c>
      <c r="F39" s="49"/>
      <c r="G39" s="49"/>
      <c r="H39" s="49">
        <f t="shared" si="7"/>
        <v>1000</v>
      </c>
      <c r="I39" s="49">
        <f>H39*0.25</f>
        <v>250</v>
      </c>
      <c r="J39" s="49">
        <f t="shared" si="8"/>
        <v>1250</v>
      </c>
    </row>
    <row r="40" spans="1:10" ht="14.25" customHeight="1">
      <c r="A40" s="47" t="s">
        <v>93</v>
      </c>
      <c r="B40" s="48" t="s">
        <v>19</v>
      </c>
      <c r="C40" s="49">
        <v>6100</v>
      </c>
      <c r="D40" s="49">
        <f>C40*0.25</f>
        <v>1525</v>
      </c>
      <c r="E40" s="49">
        <f t="shared" si="6"/>
        <v>7625</v>
      </c>
      <c r="F40" s="49"/>
      <c r="G40" s="49"/>
      <c r="H40" s="49">
        <f t="shared" si="7"/>
        <v>6100</v>
      </c>
      <c r="I40" s="49">
        <f>H40*0.25</f>
        <v>1525</v>
      </c>
      <c r="J40" s="49">
        <f t="shared" si="8"/>
        <v>7625</v>
      </c>
    </row>
    <row r="41" spans="1:10" ht="13.5" customHeight="1">
      <c r="A41" s="47" t="s">
        <v>94</v>
      </c>
      <c r="B41" s="46" t="s">
        <v>250</v>
      </c>
      <c r="C41" s="68">
        <f aca="true" t="shared" si="9" ref="C41:J41">SUM(C34:C40)</f>
        <v>15670</v>
      </c>
      <c r="D41" s="68">
        <f t="shared" si="9"/>
        <v>3742</v>
      </c>
      <c r="E41" s="68">
        <f t="shared" si="9"/>
        <v>19412</v>
      </c>
      <c r="F41" s="68">
        <f t="shared" si="9"/>
        <v>0</v>
      </c>
      <c r="G41" s="68">
        <f t="shared" si="9"/>
        <v>0</v>
      </c>
      <c r="H41" s="68">
        <f t="shared" si="9"/>
        <v>15670</v>
      </c>
      <c r="I41" s="68">
        <f t="shared" si="9"/>
        <v>3742</v>
      </c>
      <c r="J41" s="68">
        <f t="shared" si="9"/>
        <v>19412</v>
      </c>
    </row>
    <row r="42" spans="1:10" ht="13.5" customHeight="1">
      <c r="A42" s="47"/>
      <c r="B42" s="46"/>
      <c r="C42" s="68"/>
      <c r="D42" s="68"/>
      <c r="E42" s="68"/>
      <c r="F42" s="68"/>
      <c r="G42" s="68"/>
      <c r="H42" s="68"/>
      <c r="I42" s="68"/>
      <c r="J42" s="68"/>
    </row>
    <row r="43" spans="1:10" ht="13.5" customHeight="1">
      <c r="A43" s="47"/>
      <c r="B43" s="46"/>
      <c r="C43" s="68"/>
      <c r="D43" s="68"/>
      <c r="E43" s="68"/>
      <c r="F43" s="68"/>
      <c r="G43" s="68"/>
      <c r="H43" s="68"/>
      <c r="I43" s="68"/>
      <c r="J43" s="68"/>
    </row>
    <row r="44" spans="1:10" ht="11.25" customHeight="1">
      <c r="A44" s="47"/>
      <c r="B44" s="48"/>
      <c r="C44" s="49"/>
      <c r="D44" s="49"/>
      <c r="E44" s="49"/>
      <c r="F44" s="49"/>
      <c r="G44" s="49"/>
      <c r="H44" s="49"/>
      <c r="I44" s="49"/>
      <c r="J44" s="49"/>
    </row>
    <row r="45" spans="1:10" ht="24.75" customHeight="1">
      <c r="A45" s="309" t="s">
        <v>243</v>
      </c>
      <c r="B45" s="312" t="s">
        <v>190</v>
      </c>
      <c r="C45" s="310" t="s">
        <v>527</v>
      </c>
      <c r="D45" s="310"/>
      <c r="E45" s="311"/>
      <c r="F45" s="263" t="s">
        <v>614</v>
      </c>
      <c r="G45" s="282"/>
      <c r="H45" s="310" t="s">
        <v>615</v>
      </c>
      <c r="I45" s="310"/>
      <c r="J45" s="311"/>
    </row>
    <row r="46" spans="1:10" ht="21" customHeight="1">
      <c r="A46" s="309"/>
      <c r="B46" s="312"/>
      <c r="C46" s="5" t="s">
        <v>264</v>
      </c>
      <c r="D46" s="5" t="s">
        <v>171</v>
      </c>
      <c r="E46" s="5" t="s">
        <v>269</v>
      </c>
      <c r="F46" s="5" t="s">
        <v>264</v>
      </c>
      <c r="G46" s="5" t="s">
        <v>171</v>
      </c>
      <c r="H46" s="5" t="s">
        <v>264</v>
      </c>
      <c r="I46" s="5" t="s">
        <v>171</v>
      </c>
      <c r="J46" s="5" t="s">
        <v>269</v>
      </c>
    </row>
    <row r="47" spans="1:10" ht="14.25" customHeight="1">
      <c r="A47" s="47"/>
      <c r="B47" s="48"/>
      <c r="C47" s="49"/>
      <c r="D47" s="49"/>
      <c r="E47" s="49"/>
      <c r="F47" s="49"/>
      <c r="G47" s="49"/>
      <c r="H47" s="49"/>
      <c r="I47" s="49"/>
      <c r="J47" s="49"/>
    </row>
    <row r="48" spans="1:10" ht="13.5" customHeight="1">
      <c r="A48" s="47"/>
      <c r="B48" s="50" t="s">
        <v>137</v>
      </c>
      <c r="C48" s="49"/>
      <c r="D48" s="49"/>
      <c r="E48" s="49"/>
      <c r="F48" s="49"/>
      <c r="G48" s="49"/>
      <c r="H48" s="49"/>
      <c r="I48" s="49"/>
      <c r="J48" s="49"/>
    </row>
    <row r="49" spans="1:10" ht="17.25" customHeight="1">
      <c r="A49" s="47" t="s">
        <v>95</v>
      </c>
      <c r="B49" s="48" t="s">
        <v>27</v>
      </c>
      <c r="C49" s="49">
        <v>824617</v>
      </c>
      <c r="D49" s="49">
        <v>139155</v>
      </c>
      <c r="E49" s="49">
        <f>SUM(C49:D49)</f>
        <v>963772</v>
      </c>
      <c r="F49" s="49"/>
      <c r="G49" s="49"/>
      <c r="H49" s="49">
        <f>SUM(C49+F49)</f>
        <v>824617</v>
      </c>
      <c r="I49" s="49">
        <f>SUM(D49+G49)</f>
        <v>139155</v>
      </c>
      <c r="J49" s="49">
        <f>SUM(H49:I49)</f>
        <v>963772</v>
      </c>
    </row>
    <row r="50" spans="1:10" ht="15.75" customHeight="1">
      <c r="A50" s="47" t="s">
        <v>96</v>
      </c>
      <c r="B50" s="48" t="s">
        <v>260</v>
      </c>
      <c r="C50" s="49">
        <v>153</v>
      </c>
      <c r="D50" s="49">
        <f>C50*0.25</f>
        <v>38.25</v>
      </c>
      <c r="E50" s="49">
        <f>SUM(C50:D50)</f>
        <v>191.25</v>
      </c>
      <c r="F50" s="49"/>
      <c r="G50" s="49"/>
      <c r="H50" s="49">
        <f>SUM(C50+F50)</f>
        <v>153</v>
      </c>
      <c r="I50" s="49">
        <f aca="true" t="shared" si="10" ref="I50:I65">SUM(D50+G50)</f>
        <v>38.25</v>
      </c>
      <c r="J50" s="49">
        <f aca="true" t="shared" si="11" ref="J50:J68">SUM(H50:I50)</f>
        <v>191.25</v>
      </c>
    </row>
    <row r="51" spans="1:10" ht="17.25" customHeight="1">
      <c r="A51" s="47" t="s">
        <v>97</v>
      </c>
      <c r="B51" s="48" t="s">
        <v>263</v>
      </c>
      <c r="C51" s="49">
        <v>49000</v>
      </c>
      <c r="D51" s="49">
        <f aca="true" t="shared" si="12" ref="D51:D66">C51*0.25</f>
        <v>12250</v>
      </c>
      <c r="E51" s="49">
        <f>SUM(C51:D51)</f>
        <v>61250</v>
      </c>
      <c r="F51" s="49"/>
      <c r="G51" s="49"/>
      <c r="H51" s="49">
        <f aca="true" t="shared" si="13" ref="H51:H68">SUM(C51+F51)</f>
        <v>49000</v>
      </c>
      <c r="I51" s="49">
        <f t="shared" si="10"/>
        <v>12250</v>
      </c>
      <c r="J51" s="49">
        <f t="shared" si="11"/>
        <v>61250</v>
      </c>
    </row>
    <row r="52" spans="1:10" ht="17.25" customHeight="1">
      <c r="A52" s="47" t="s">
        <v>98</v>
      </c>
      <c r="B52" s="48" t="s">
        <v>314</v>
      </c>
      <c r="C52" s="49">
        <v>88000</v>
      </c>
      <c r="D52" s="49">
        <f t="shared" si="12"/>
        <v>22000</v>
      </c>
      <c r="E52" s="49">
        <f>SUM(C52:D52)</f>
        <v>110000</v>
      </c>
      <c r="F52" s="49">
        <v>-86400</v>
      </c>
      <c r="G52" s="49">
        <v>-21600</v>
      </c>
      <c r="H52" s="49">
        <f t="shared" si="13"/>
        <v>1600</v>
      </c>
      <c r="I52" s="49">
        <f t="shared" si="10"/>
        <v>400</v>
      </c>
      <c r="J52" s="49">
        <f t="shared" si="11"/>
        <v>2000</v>
      </c>
    </row>
    <row r="53" spans="1:10" ht="17.25" customHeight="1">
      <c r="A53" s="47" t="s">
        <v>99</v>
      </c>
      <c r="B53" s="48" t="s">
        <v>737</v>
      </c>
      <c r="C53" s="49"/>
      <c r="D53" s="49"/>
      <c r="E53" s="49"/>
      <c r="F53" s="49">
        <v>2000</v>
      </c>
      <c r="G53" s="49">
        <v>500</v>
      </c>
      <c r="H53" s="49">
        <f>SUM(C53+F53)</f>
        <v>2000</v>
      </c>
      <c r="I53" s="49">
        <f>SUM(D53+G53)</f>
        <v>500</v>
      </c>
      <c r="J53" s="49">
        <f>SUM(H53:I53)</f>
        <v>2500</v>
      </c>
    </row>
    <row r="54" spans="1:10" ht="15.75" customHeight="1">
      <c r="A54" s="47" t="s">
        <v>100</v>
      </c>
      <c r="B54" s="48" t="s">
        <v>18</v>
      </c>
      <c r="C54" s="49">
        <v>11178</v>
      </c>
      <c r="D54" s="49">
        <v>2794</v>
      </c>
      <c r="E54" s="49">
        <f aca="true" t="shared" si="14" ref="E54:E73">SUM(C54:D54)</f>
        <v>13972</v>
      </c>
      <c r="F54" s="49"/>
      <c r="G54" s="49"/>
      <c r="H54" s="49">
        <f t="shared" si="13"/>
        <v>11178</v>
      </c>
      <c r="I54" s="49">
        <v>2794</v>
      </c>
      <c r="J54" s="49">
        <f t="shared" si="11"/>
        <v>13972</v>
      </c>
    </row>
    <row r="55" spans="1:10" ht="16.5" customHeight="1">
      <c r="A55" s="47" t="s">
        <v>101</v>
      </c>
      <c r="B55" s="48" t="s">
        <v>17</v>
      </c>
      <c r="C55" s="49">
        <v>1757</v>
      </c>
      <c r="D55" s="49">
        <f t="shared" si="12"/>
        <v>439.25</v>
      </c>
      <c r="E55" s="49">
        <f t="shared" si="14"/>
        <v>2196.25</v>
      </c>
      <c r="F55" s="49"/>
      <c r="G55" s="49"/>
      <c r="H55" s="49">
        <f t="shared" si="13"/>
        <v>1757</v>
      </c>
      <c r="I55" s="49">
        <f t="shared" si="10"/>
        <v>439.25</v>
      </c>
      <c r="J55" s="49">
        <f t="shared" si="11"/>
        <v>2196.25</v>
      </c>
    </row>
    <row r="56" spans="1:10" ht="16.5" customHeight="1">
      <c r="A56" s="47" t="s">
        <v>102</v>
      </c>
      <c r="B56" s="48" t="s">
        <v>531</v>
      </c>
      <c r="C56" s="49">
        <v>160</v>
      </c>
      <c r="D56" s="49">
        <v>40</v>
      </c>
      <c r="E56" s="49">
        <f t="shared" si="14"/>
        <v>200</v>
      </c>
      <c r="F56" s="49"/>
      <c r="G56" s="49"/>
      <c r="H56" s="49">
        <f>SUM(C56+F56)</f>
        <v>160</v>
      </c>
      <c r="I56" s="49">
        <f>SUM(D56+G56)</f>
        <v>40</v>
      </c>
      <c r="J56" s="49">
        <f>SUM(H56:I56)</f>
        <v>200</v>
      </c>
    </row>
    <row r="57" spans="1:10" ht="18" customHeight="1">
      <c r="A57" s="47" t="s">
        <v>107</v>
      </c>
      <c r="B57" s="48" t="s">
        <v>185</v>
      </c>
      <c r="C57" s="49">
        <v>3000</v>
      </c>
      <c r="D57" s="49">
        <f t="shared" si="12"/>
        <v>750</v>
      </c>
      <c r="E57" s="49">
        <f t="shared" si="14"/>
        <v>3750</v>
      </c>
      <c r="F57" s="49"/>
      <c r="G57" s="49"/>
      <c r="H57" s="49">
        <f t="shared" si="13"/>
        <v>3000</v>
      </c>
      <c r="I57" s="49">
        <f t="shared" si="10"/>
        <v>750</v>
      </c>
      <c r="J57" s="49">
        <f t="shared" si="11"/>
        <v>3750</v>
      </c>
    </row>
    <row r="58" spans="1:10" ht="18" customHeight="1">
      <c r="A58" s="47" t="s">
        <v>108</v>
      </c>
      <c r="B58" s="48" t="s">
        <v>533</v>
      </c>
      <c r="C58" s="49">
        <v>4000</v>
      </c>
      <c r="D58" s="49">
        <f t="shared" si="12"/>
        <v>1000</v>
      </c>
      <c r="E58" s="49">
        <f>SUM(C58:D58)</f>
        <v>5000</v>
      </c>
      <c r="F58" s="49"/>
      <c r="G58" s="49"/>
      <c r="H58" s="49">
        <f aca="true" t="shared" si="15" ref="H58:I60">SUM(C58+F58)</f>
        <v>4000</v>
      </c>
      <c r="I58" s="49">
        <f t="shared" si="15"/>
        <v>1000</v>
      </c>
      <c r="J58" s="49">
        <f>SUM(H58:I58)</f>
        <v>5000</v>
      </c>
    </row>
    <row r="59" spans="1:10" ht="18" customHeight="1">
      <c r="A59" s="47" t="s">
        <v>173</v>
      </c>
      <c r="B59" s="48" t="s">
        <v>616</v>
      </c>
      <c r="C59" s="49"/>
      <c r="D59" s="49"/>
      <c r="E59" s="49"/>
      <c r="F59" s="49">
        <v>336</v>
      </c>
      <c r="G59" s="49">
        <v>84</v>
      </c>
      <c r="H59" s="49">
        <f t="shared" si="15"/>
        <v>336</v>
      </c>
      <c r="I59" s="49">
        <f t="shared" si="15"/>
        <v>84</v>
      </c>
      <c r="J59" s="49">
        <f>SUM(H59:I59)</f>
        <v>420</v>
      </c>
    </row>
    <row r="60" spans="1:10" ht="18" customHeight="1">
      <c r="A60" s="47" t="s">
        <v>174</v>
      </c>
      <c r="B60" s="48" t="s">
        <v>617</v>
      </c>
      <c r="C60" s="49"/>
      <c r="D60" s="49"/>
      <c r="E60" s="49"/>
      <c r="F60" s="49">
        <v>284</v>
      </c>
      <c r="G60" s="49">
        <v>71</v>
      </c>
      <c r="H60" s="49">
        <f t="shared" si="15"/>
        <v>284</v>
      </c>
      <c r="I60" s="49">
        <f t="shared" si="15"/>
        <v>71</v>
      </c>
      <c r="J60" s="49">
        <f>SUM(H60:I60)</f>
        <v>355</v>
      </c>
    </row>
    <row r="61" spans="1:10" ht="15" customHeight="1">
      <c r="A61" s="47" t="s">
        <v>304</v>
      </c>
      <c r="B61" s="48" t="s">
        <v>71</v>
      </c>
      <c r="C61" s="49">
        <v>1000</v>
      </c>
      <c r="D61" s="49">
        <f t="shared" si="12"/>
        <v>250</v>
      </c>
      <c r="E61" s="49">
        <f t="shared" si="14"/>
        <v>1250</v>
      </c>
      <c r="F61" s="49"/>
      <c r="G61" s="49"/>
      <c r="H61" s="49">
        <f t="shared" si="13"/>
        <v>1000</v>
      </c>
      <c r="I61" s="49">
        <f t="shared" si="10"/>
        <v>250</v>
      </c>
      <c r="J61" s="49">
        <f t="shared" si="11"/>
        <v>1250</v>
      </c>
    </row>
    <row r="62" spans="1:10" ht="15" customHeight="1">
      <c r="A62" s="47" t="s">
        <v>175</v>
      </c>
      <c r="B62" s="48" t="s">
        <v>555</v>
      </c>
      <c r="C62" s="49">
        <v>50</v>
      </c>
      <c r="D62" s="49">
        <v>0</v>
      </c>
      <c r="E62" s="49">
        <f t="shared" si="14"/>
        <v>50</v>
      </c>
      <c r="F62" s="49"/>
      <c r="G62" s="49"/>
      <c r="H62" s="49">
        <f>SUM(C62+F62)</f>
        <v>50</v>
      </c>
      <c r="I62" s="49">
        <f>SUM(D62+G62)</f>
        <v>0</v>
      </c>
      <c r="J62" s="49">
        <f>SUM(H62:I62)</f>
        <v>50</v>
      </c>
    </row>
    <row r="63" spans="1:10" ht="18" customHeight="1">
      <c r="A63" s="47" t="s">
        <v>6</v>
      </c>
      <c r="B63" s="70" t="s">
        <v>16</v>
      </c>
      <c r="C63" s="49">
        <v>680</v>
      </c>
      <c r="D63" s="49">
        <f t="shared" si="12"/>
        <v>170</v>
      </c>
      <c r="E63" s="49">
        <f t="shared" si="14"/>
        <v>850</v>
      </c>
      <c r="F63" s="49"/>
      <c r="G63" s="49"/>
      <c r="H63" s="49">
        <f t="shared" si="13"/>
        <v>680</v>
      </c>
      <c r="I63" s="49">
        <f t="shared" si="10"/>
        <v>170</v>
      </c>
      <c r="J63" s="49">
        <f t="shared" si="11"/>
        <v>850</v>
      </c>
    </row>
    <row r="64" spans="1:10" ht="15" customHeight="1">
      <c r="A64" s="47" t="s">
        <v>7</v>
      </c>
      <c r="B64" s="70" t="s">
        <v>268</v>
      </c>
      <c r="C64" s="49">
        <v>2000</v>
      </c>
      <c r="D64" s="49">
        <f t="shared" si="12"/>
        <v>500</v>
      </c>
      <c r="E64" s="49">
        <f t="shared" si="14"/>
        <v>2500</v>
      </c>
      <c r="F64" s="49"/>
      <c r="G64" s="49"/>
      <c r="H64" s="49">
        <f t="shared" si="13"/>
        <v>2000</v>
      </c>
      <c r="I64" s="49">
        <f t="shared" si="10"/>
        <v>500</v>
      </c>
      <c r="J64" s="49">
        <f t="shared" si="11"/>
        <v>2500</v>
      </c>
    </row>
    <row r="65" spans="1:10" ht="15" customHeight="1">
      <c r="A65" s="47" t="s">
        <v>8</v>
      </c>
      <c r="B65" s="70" t="s">
        <v>270</v>
      </c>
      <c r="C65" s="49">
        <v>74347</v>
      </c>
      <c r="D65" s="49">
        <f t="shared" si="12"/>
        <v>18586.75</v>
      </c>
      <c r="E65" s="49">
        <f t="shared" si="14"/>
        <v>92933.75</v>
      </c>
      <c r="F65" s="49">
        <v>-74107</v>
      </c>
      <c r="G65" s="49">
        <v>-18527</v>
      </c>
      <c r="H65" s="49">
        <f t="shared" si="13"/>
        <v>240</v>
      </c>
      <c r="I65" s="49">
        <f t="shared" si="10"/>
        <v>59.75</v>
      </c>
      <c r="J65" s="49">
        <f t="shared" si="11"/>
        <v>299.75</v>
      </c>
    </row>
    <row r="66" spans="1:10" ht="17.25" customHeight="1">
      <c r="A66" s="47" t="s">
        <v>9</v>
      </c>
      <c r="B66" s="48" t="s">
        <v>256</v>
      </c>
      <c r="C66" s="49">
        <v>8000</v>
      </c>
      <c r="D66" s="49">
        <f t="shared" si="12"/>
        <v>2000</v>
      </c>
      <c r="E66" s="49">
        <f t="shared" si="14"/>
        <v>10000</v>
      </c>
      <c r="F66" s="49"/>
      <c r="G66" s="49"/>
      <c r="H66" s="49">
        <f t="shared" si="13"/>
        <v>8000</v>
      </c>
      <c r="I66" s="49">
        <f aca="true" t="shared" si="16" ref="I66:I73">SUM(D66+G66)</f>
        <v>2000</v>
      </c>
      <c r="J66" s="49">
        <f t="shared" si="11"/>
        <v>10000</v>
      </c>
    </row>
    <row r="67" spans="1:10" ht="17.25" customHeight="1">
      <c r="A67" s="47" t="s">
        <v>10</v>
      </c>
      <c r="B67" s="48" t="s">
        <v>315</v>
      </c>
      <c r="C67" s="49">
        <v>2660</v>
      </c>
      <c r="D67" s="49">
        <v>40</v>
      </c>
      <c r="E67" s="49">
        <f t="shared" si="14"/>
        <v>2700</v>
      </c>
      <c r="F67" s="49"/>
      <c r="G67" s="49"/>
      <c r="H67" s="49">
        <f t="shared" si="13"/>
        <v>2660</v>
      </c>
      <c r="I67" s="49">
        <f t="shared" si="16"/>
        <v>40</v>
      </c>
      <c r="J67" s="49">
        <f t="shared" si="11"/>
        <v>2700</v>
      </c>
    </row>
    <row r="68" spans="1:10" ht="17.25" customHeight="1">
      <c r="A68" s="47" t="s">
        <v>278</v>
      </c>
      <c r="B68" s="48" t="s">
        <v>316</v>
      </c>
      <c r="C68" s="49">
        <v>200</v>
      </c>
      <c r="D68" s="49"/>
      <c r="E68" s="49">
        <f t="shared" si="14"/>
        <v>200</v>
      </c>
      <c r="F68" s="49"/>
      <c r="G68" s="49"/>
      <c r="H68" s="49">
        <f t="shared" si="13"/>
        <v>200</v>
      </c>
      <c r="I68" s="49">
        <f t="shared" si="16"/>
        <v>0</v>
      </c>
      <c r="J68" s="49">
        <f t="shared" si="11"/>
        <v>200</v>
      </c>
    </row>
    <row r="69" spans="1:10" ht="17.25" customHeight="1">
      <c r="A69" s="47" t="s">
        <v>11</v>
      </c>
      <c r="B69" s="48" t="s">
        <v>540</v>
      </c>
      <c r="C69" s="49">
        <v>300</v>
      </c>
      <c r="D69" s="49">
        <f>C69*0.25</f>
        <v>75</v>
      </c>
      <c r="E69" s="49">
        <f t="shared" si="14"/>
        <v>375</v>
      </c>
      <c r="F69" s="49"/>
      <c r="G69" s="49"/>
      <c r="H69" s="49">
        <f>SUM(C69+F69)</f>
        <v>300</v>
      </c>
      <c r="I69" s="49">
        <f t="shared" si="16"/>
        <v>75</v>
      </c>
      <c r="J69" s="49">
        <f>SUM(H69:I69)</f>
        <v>375</v>
      </c>
    </row>
    <row r="70" spans="1:10" ht="26.25" customHeight="1">
      <c r="A70" s="47" t="s">
        <v>12</v>
      </c>
      <c r="B70" s="48" t="s">
        <v>541</v>
      </c>
      <c r="C70" s="49">
        <v>200</v>
      </c>
      <c r="D70" s="49">
        <v>0</v>
      </c>
      <c r="E70" s="49">
        <f t="shared" si="14"/>
        <v>200</v>
      </c>
      <c r="F70" s="49"/>
      <c r="G70" s="49"/>
      <c r="H70" s="49">
        <f>SUM(C70+F70)</f>
        <v>200</v>
      </c>
      <c r="I70" s="49">
        <f t="shared" si="16"/>
        <v>0</v>
      </c>
      <c r="J70" s="49">
        <f>SUM(H70:I70)</f>
        <v>200</v>
      </c>
    </row>
    <row r="71" spans="1:10" ht="17.25" customHeight="1">
      <c r="A71" s="47" t="s">
        <v>13</v>
      </c>
      <c r="B71" s="48" t="s">
        <v>542</v>
      </c>
      <c r="C71" s="49">
        <v>2042</v>
      </c>
      <c r="D71" s="49">
        <v>0</v>
      </c>
      <c r="E71" s="49">
        <f t="shared" si="14"/>
        <v>2042</v>
      </c>
      <c r="F71" s="49"/>
      <c r="G71" s="49"/>
      <c r="H71" s="49">
        <f>SUM(C71+F71)</f>
        <v>2042</v>
      </c>
      <c r="I71" s="49">
        <f t="shared" si="16"/>
        <v>0</v>
      </c>
      <c r="J71" s="49">
        <f>SUM(H71:I71)</f>
        <v>2042</v>
      </c>
    </row>
    <row r="72" spans="1:10" ht="27" customHeight="1">
      <c r="A72" s="47" t="s">
        <v>529</v>
      </c>
      <c r="B72" s="48" t="s">
        <v>543</v>
      </c>
      <c r="C72" s="49">
        <v>150</v>
      </c>
      <c r="D72" s="49">
        <v>0</v>
      </c>
      <c r="E72" s="49">
        <f t="shared" si="14"/>
        <v>150</v>
      </c>
      <c r="F72" s="49"/>
      <c r="G72" s="49"/>
      <c r="H72" s="49">
        <f>SUM(C72+F72)</f>
        <v>150</v>
      </c>
      <c r="I72" s="49">
        <f t="shared" si="16"/>
        <v>0</v>
      </c>
      <c r="J72" s="49">
        <f>SUM(H72:I72)</f>
        <v>150</v>
      </c>
    </row>
    <row r="73" spans="1:10" ht="27" customHeight="1">
      <c r="A73" s="47" t="s">
        <v>320</v>
      </c>
      <c r="B73" s="48" t="s">
        <v>556</v>
      </c>
      <c r="C73" s="49">
        <v>0</v>
      </c>
      <c r="D73" s="49">
        <v>67000</v>
      </c>
      <c r="E73" s="49">
        <f t="shared" si="14"/>
        <v>67000</v>
      </c>
      <c r="F73" s="49"/>
      <c r="G73" s="49"/>
      <c r="H73" s="49">
        <f>SUM(C73+F73)</f>
        <v>0</v>
      </c>
      <c r="I73" s="49">
        <f t="shared" si="16"/>
        <v>67000</v>
      </c>
      <c r="J73" s="49">
        <f>SUM(H73:I73)</f>
        <v>67000</v>
      </c>
    </row>
    <row r="74" spans="1:10" ht="12.75">
      <c r="A74" s="47" t="s">
        <v>321</v>
      </c>
      <c r="B74" s="46" t="s">
        <v>139</v>
      </c>
      <c r="C74" s="68">
        <f aca="true" t="shared" si="17" ref="C74:J74">SUM(C49:C73)</f>
        <v>1073494</v>
      </c>
      <c r="D74" s="68">
        <f t="shared" si="17"/>
        <v>267088.25</v>
      </c>
      <c r="E74" s="68">
        <f t="shared" si="17"/>
        <v>1340582.25</v>
      </c>
      <c r="F74" s="68">
        <f t="shared" si="17"/>
        <v>-157887</v>
      </c>
      <c r="G74" s="68">
        <f t="shared" si="17"/>
        <v>-39472</v>
      </c>
      <c r="H74" s="68">
        <f t="shared" si="17"/>
        <v>915607</v>
      </c>
      <c r="I74" s="68">
        <f t="shared" si="17"/>
        <v>227616.25</v>
      </c>
      <c r="J74" s="68">
        <f t="shared" si="17"/>
        <v>1143223.25</v>
      </c>
    </row>
    <row r="75" spans="1:10" ht="12.75">
      <c r="A75" s="47"/>
      <c r="B75" s="46"/>
      <c r="C75" s="68"/>
      <c r="D75" s="68"/>
      <c r="E75" s="68"/>
      <c r="F75" s="68"/>
      <c r="G75" s="68"/>
      <c r="H75" s="68"/>
      <c r="I75" s="68"/>
      <c r="J75" s="68"/>
    </row>
    <row r="76" spans="1:10" ht="13.5" customHeight="1">
      <c r="A76" s="47"/>
      <c r="B76" s="48"/>
      <c r="C76" s="49"/>
      <c r="D76" s="49"/>
      <c r="E76" s="49"/>
      <c r="F76" s="49"/>
      <c r="G76" s="49"/>
      <c r="H76" s="49"/>
      <c r="I76" s="49"/>
      <c r="J76" s="49"/>
    </row>
    <row r="77" spans="1:10" ht="13.5" customHeight="1">
      <c r="A77" s="47"/>
      <c r="B77" s="50" t="s">
        <v>176</v>
      </c>
      <c r="C77" s="49"/>
      <c r="D77" s="49"/>
      <c r="E77" s="49"/>
      <c r="F77" s="49"/>
      <c r="G77" s="49"/>
      <c r="H77" s="49"/>
      <c r="I77" s="49"/>
      <c r="J77" s="49"/>
    </row>
    <row r="78" spans="1:10" ht="15.75" customHeight="1">
      <c r="A78" s="47" t="s">
        <v>322</v>
      </c>
      <c r="B78" s="48" t="s">
        <v>261</v>
      </c>
      <c r="C78" s="49">
        <v>0</v>
      </c>
      <c r="D78" s="49">
        <f>C78*0.25</f>
        <v>0</v>
      </c>
      <c r="E78" s="49">
        <f>SUM(C78:D78)</f>
        <v>0</v>
      </c>
      <c r="F78" s="49"/>
      <c r="G78" s="49"/>
      <c r="H78" s="49">
        <f>C78+F78</f>
        <v>0</v>
      </c>
      <c r="I78" s="49">
        <f aca="true" t="shared" si="18" ref="I78:I91">H78*0.25</f>
        <v>0</v>
      </c>
      <c r="J78" s="49">
        <f>SUM(H78:I78)</f>
        <v>0</v>
      </c>
    </row>
    <row r="79" spans="1:10" ht="13.5" customHeight="1">
      <c r="A79" s="47" t="s">
        <v>323</v>
      </c>
      <c r="B79" s="48" t="s">
        <v>89</v>
      </c>
      <c r="C79" s="49">
        <v>300</v>
      </c>
      <c r="D79" s="49">
        <f>C79*0.25</f>
        <v>75</v>
      </c>
      <c r="E79" s="49">
        <f>SUM(C79:D79)</f>
        <v>375</v>
      </c>
      <c r="H79" s="49">
        <f>C79+F79</f>
        <v>300</v>
      </c>
      <c r="I79" s="49">
        <f t="shared" si="18"/>
        <v>75</v>
      </c>
      <c r="J79" s="49">
        <f>SUM(H79:I79)</f>
        <v>375</v>
      </c>
    </row>
    <row r="80" spans="1:10" ht="13.5" customHeight="1">
      <c r="A80" s="47" t="s">
        <v>324</v>
      </c>
      <c r="B80" s="48" t="s">
        <v>127</v>
      </c>
      <c r="C80" s="49">
        <v>7400</v>
      </c>
      <c r="D80" s="49">
        <f>C80*0.25</f>
        <v>1850</v>
      </c>
      <c r="E80" s="49">
        <f>SUM(C80:D80)</f>
        <v>9250</v>
      </c>
      <c r="F80" s="49">
        <v>-1680</v>
      </c>
      <c r="G80" s="49">
        <v>-420</v>
      </c>
      <c r="H80" s="49">
        <f>C80+F80</f>
        <v>5720</v>
      </c>
      <c r="I80" s="49">
        <f t="shared" si="18"/>
        <v>1430</v>
      </c>
      <c r="J80" s="49">
        <f>SUM(H80:I80)</f>
        <v>7150</v>
      </c>
    </row>
    <row r="81" spans="1:10" ht="15" customHeight="1">
      <c r="A81" s="47" t="s">
        <v>325</v>
      </c>
      <c r="B81" s="48" t="s">
        <v>317</v>
      </c>
      <c r="C81" s="49">
        <v>9500</v>
      </c>
      <c r="D81" s="49">
        <f>C81*0.25</f>
        <v>2375</v>
      </c>
      <c r="E81" s="49">
        <f>SUM(C81:D81)</f>
        <v>11875</v>
      </c>
      <c r="F81" s="49"/>
      <c r="G81" s="49"/>
      <c r="H81" s="49">
        <f>C81+F81</f>
        <v>9500</v>
      </c>
      <c r="I81" s="49">
        <f t="shared" si="18"/>
        <v>2375</v>
      </c>
      <c r="J81" s="49">
        <f>SUM(H81:I81)</f>
        <v>11875</v>
      </c>
    </row>
    <row r="82" spans="1:10" ht="12.75">
      <c r="A82" s="45" t="s">
        <v>327</v>
      </c>
      <c r="B82" s="48" t="s">
        <v>229</v>
      </c>
      <c r="C82" s="49">
        <v>250</v>
      </c>
      <c r="D82" s="49">
        <f>C82*0.25</f>
        <v>62.5</v>
      </c>
      <c r="E82" s="49">
        <f>SUM(C82:D82)</f>
        <v>312.5</v>
      </c>
      <c r="F82" s="49"/>
      <c r="G82" s="49"/>
      <c r="H82" s="49">
        <f>C82+F82</f>
        <v>250</v>
      </c>
      <c r="I82" s="49">
        <f>H82*0.25</f>
        <v>62.5</v>
      </c>
      <c r="J82" s="49">
        <f>SUM(H82:I82)</f>
        <v>312.5</v>
      </c>
    </row>
    <row r="83" spans="1:10" ht="24.75" customHeight="1">
      <c r="A83" s="309" t="s">
        <v>243</v>
      </c>
      <c r="B83" s="312" t="s">
        <v>190</v>
      </c>
      <c r="C83" s="310" t="s">
        <v>527</v>
      </c>
      <c r="D83" s="310"/>
      <c r="E83" s="311"/>
      <c r="F83" s="263" t="s">
        <v>614</v>
      </c>
      <c r="G83" s="282"/>
      <c r="H83" s="310" t="s">
        <v>615</v>
      </c>
      <c r="I83" s="310"/>
      <c r="J83" s="311"/>
    </row>
    <row r="84" spans="1:10" ht="21" customHeight="1">
      <c r="A84" s="309"/>
      <c r="B84" s="312"/>
      <c r="C84" s="5" t="s">
        <v>264</v>
      </c>
      <c r="D84" s="5" t="s">
        <v>171</v>
      </c>
      <c r="E84" s="5" t="s">
        <v>269</v>
      </c>
      <c r="F84" s="5" t="s">
        <v>264</v>
      </c>
      <c r="G84" s="5" t="s">
        <v>171</v>
      </c>
      <c r="H84" s="5" t="s">
        <v>264</v>
      </c>
      <c r="I84" s="5" t="s">
        <v>171</v>
      </c>
      <c r="J84" s="5" t="s">
        <v>269</v>
      </c>
    </row>
    <row r="85" spans="1:10" ht="12.75">
      <c r="A85" s="45" t="s">
        <v>328</v>
      </c>
      <c r="B85" s="48" t="s">
        <v>318</v>
      </c>
      <c r="C85" s="49">
        <v>225</v>
      </c>
      <c r="D85" s="49">
        <f>C85*0.25</f>
        <v>56.25</v>
      </c>
      <c r="E85" s="49">
        <f>SUM(C85:D85)</f>
        <v>281.25</v>
      </c>
      <c r="F85" s="49"/>
      <c r="G85" s="49"/>
      <c r="H85" s="49">
        <f aca="true" t="shared" si="19" ref="H85:H91">C85+F85</f>
        <v>225</v>
      </c>
      <c r="I85" s="49">
        <f>H85*0.25</f>
        <v>56.25</v>
      </c>
      <c r="J85" s="49">
        <f aca="true" t="shared" si="20" ref="J85:J91">SUM(H85:I85)</f>
        <v>281.25</v>
      </c>
    </row>
    <row r="86" spans="1:10" ht="12.75">
      <c r="A86" s="45" t="s">
        <v>329</v>
      </c>
      <c r="B86" s="48" t="s">
        <v>319</v>
      </c>
      <c r="C86" s="49">
        <v>1900</v>
      </c>
      <c r="D86" s="49">
        <f>C86*0.25</f>
        <v>475</v>
      </c>
      <c r="E86" s="49">
        <f>SUM(C86:D86)</f>
        <v>2375</v>
      </c>
      <c r="F86" s="49"/>
      <c r="G86" s="49"/>
      <c r="H86" s="49">
        <f t="shared" si="19"/>
        <v>1900</v>
      </c>
      <c r="I86" s="49">
        <f>H86*0.25</f>
        <v>475</v>
      </c>
      <c r="J86" s="49">
        <f t="shared" si="20"/>
        <v>2375</v>
      </c>
    </row>
    <row r="87" spans="1:10" ht="12.75">
      <c r="A87" s="47" t="s">
        <v>330</v>
      </c>
      <c r="B87" s="48" t="s">
        <v>618</v>
      </c>
      <c r="C87" s="49"/>
      <c r="D87" s="49"/>
      <c r="E87" s="49"/>
      <c r="F87" s="49">
        <v>1600</v>
      </c>
      <c r="G87" s="49">
        <v>400</v>
      </c>
      <c r="H87" s="49">
        <f t="shared" si="19"/>
        <v>1600</v>
      </c>
      <c r="I87" s="49">
        <f>H87*0.25</f>
        <v>400</v>
      </c>
      <c r="J87" s="49">
        <f t="shared" si="20"/>
        <v>2000</v>
      </c>
    </row>
    <row r="88" spans="1:10" ht="12.75">
      <c r="A88" s="47" t="s">
        <v>331</v>
      </c>
      <c r="B88" s="48" t="s">
        <v>545</v>
      </c>
      <c r="C88" s="49">
        <v>4528</v>
      </c>
      <c r="D88" s="49">
        <v>1132</v>
      </c>
      <c r="E88" s="49">
        <f>SUM(C88:D88)</f>
        <v>5660</v>
      </c>
      <c r="F88" s="49"/>
      <c r="G88" s="49"/>
      <c r="H88" s="49">
        <f t="shared" si="19"/>
        <v>4528</v>
      </c>
      <c r="I88" s="49">
        <f t="shared" si="18"/>
        <v>1132</v>
      </c>
      <c r="J88" s="49">
        <f t="shared" si="20"/>
        <v>5660</v>
      </c>
    </row>
    <row r="89" spans="1:10" ht="12.75">
      <c r="A89" s="47" t="s">
        <v>332</v>
      </c>
      <c r="B89" s="48" t="s">
        <v>547</v>
      </c>
      <c r="C89" s="49">
        <v>8615</v>
      </c>
      <c r="D89" s="49">
        <v>2154</v>
      </c>
      <c r="E89" s="49">
        <f>SUM(C89:D89)</f>
        <v>10769</v>
      </c>
      <c r="F89" s="49"/>
      <c r="G89" s="49"/>
      <c r="H89" s="49">
        <f t="shared" si="19"/>
        <v>8615</v>
      </c>
      <c r="I89" s="49">
        <f t="shared" si="18"/>
        <v>2153.75</v>
      </c>
      <c r="J89" s="49">
        <f t="shared" si="20"/>
        <v>10768.75</v>
      </c>
    </row>
    <row r="90" spans="1:10" ht="12.75">
      <c r="A90" s="47" t="s">
        <v>530</v>
      </c>
      <c r="B90" s="48" t="s">
        <v>548</v>
      </c>
      <c r="C90" s="49">
        <v>1520</v>
      </c>
      <c r="D90" s="49">
        <v>380</v>
      </c>
      <c r="E90" s="49">
        <f>SUM(C90:D90)</f>
        <v>1900</v>
      </c>
      <c r="F90" s="49">
        <v>-620</v>
      </c>
      <c r="G90" s="49">
        <v>-155</v>
      </c>
      <c r="H90" s="49">
        <f t="shared" si="19"/>
        <v>900</v>
      </c>
      <c r="I90" s="49">
        <f t="shared" si="18"/>
        <v>225</v>
      </c>
      <c r="J90" s="49">
        <f t="shared" si="20"/>
        <v>1125</v>
      </c>
    </row>
    <row r="91" spans="1:10" ht="12.75">
      <c r="A91" s="47" t="s">
        <v>532</v>
      </c>
      <c r="B91" s="48" t="s">
        <v>549</v>
      </c>
      <c r="C91" s="49">
        <v>200</v>
      </c>
      <c r="D91" s="49">
        <v>50</v>
      </c>
      <c r="E91" s="49">
        <f>SUM(C91:D91)</f>
        <v>250</v>
      </c>
      <c r="F91" s="49"/>
      <c r="G91" s="49"/>
      <c r="H91" s="49">
        <f t="shared" si="19"/>
        <v>200</v>
      </c>
      <c r="I91" s="49">
        <f t="shared" si="18"/>
        <v>50</v>
      </c>
      <c r="J91" s="49">
        <f t="shared" si="20"/>
        <v>250</v>
      </c>
    </row>
    <row r="92" spans="1:10" ht="13.5" customHeight="1">
      <c r="A92" s="47" t="s">
        <v>534</v>
      </c>
      <c r="B92" s="46" t="s">
        <v>178</v>
      </c>
      <c r="C92" s="68">
        <f>SUM(C78:C91)</f>
        <v>34438</v>
      </c>
      <c r="D92" s="68">
        <f aca="true" t="shared" si="21" ref="D92:J92">SUM(D78:D91)</f>
        <v>8609.75</v>
      </c>
      <c r="E92" s="68">
        <f t="shared" si="21"/>
        <v>43047.75</v>
      </c>
      <c r="F92" s="68">
        <f t="shared" si="21"/>
        <v>-700</v>
      </c>
      <c r="G92" s="68">
        <f t="shared" si="21"/>
        <v>-175</v>
      </c>
      <c r="H92" s="68">
        <f t="shared" si="21"/>
        <v>33738</v>
      </c>
      <c r="I92" s="68">
        <f t="shared" si="21"/>
        <v>8434.5</v>
      </c>
      <c r="J92" s="68">
        <f t="shared" si="21"/>
        <v>42172.5</v>
      </c>
    </row>
    <row r="93" spans="1:10" ht="13.5" customHeight="1">
      <c r="A93" s="74" t="s">
        <v>535</v>
      </c>
      <c r="B93" s="46" t="s">
        <v>179</v>
      </c>
      <c r="C93" s="68">
        <f aca="true" t="shared" si="22" ref="C93:J93">C41+C74+C92</f>
        <v>1123602</v>
      </c>
      <c r="D93" s="68">
        <f t="shared" si="22"/>
        <v>279440</v>
      </c>
      <c r="E93" s="68">
        <f t="shared" si="22"/>
        <v>1403042</v>
      </c>
      <c r="F93" s="68">
        <f t="shared" si="22"/>
        <v>-158587</v>
      </c>
      <c r="G93" s="68">
        <f t="shared" si="22"/>
        <v>-39647</v>
      </c>
      <c r="H93" s="68">
        <f t="shared" si="22"/>
        <v>965015</v>
      </c>
      <c r="I93" s="68">
        <f t="shared" si="22"/>
        <v>239792.75</v>
      </c>
      <c r="J93" s="68">
        <f t="shared" si="22"/>
        <v>1204807.75</v>
      </c>
    </row>
    <row r="94" spans="1:10" ht="10.5" customHeight="1">
      <c r="A94" s="47"/>
      <c r="B94" s="48"/>
      <c r="C94" s="49"/>
      <c r="D94" s="49"/>
      <c r="E94" s="49"/>
      <c r="F94" s="49"/>
      <c r="G94" s="49"/>
      <c r="H94" s="49"/>
      <c r="I94" s="49"/>
      <c r="J94" s="49"/>
    </row>
    <row r="95" spans="1:10" ht="12.75">
      <c r="A95" s="47"/>
      <c r="B95" s="46" t="s">
        <v>135</v>
      </c>
      <c r="C95" s="49"/>
      <c r="D95" s="49"/>
      <c r="E95" s="49"/>
      <c r="F95" s="49"/>
      <c r="G95" s="49"/>
      <c r="H95" s="49"/>
      <c r="I95" s="49"/>
      <c r="J95" s="49"/>
    </row>
    <row r="96" spans="1:10" ht="12.75">
      <c r="A96" s="47" t="s">
        <v>536</v>
      </c>
      <c r="B96" s="48" t="s">
        <v>228</v>
      </c>
      <c r="C96" s="49">
        <v>0</v>
      </c>
      <c r="D96" s="49"/>
      <c r="E96" s="49">
        <f>SUM(C96:D96)</f>
        <v>0</v>
      </c>
      <c r="F96" s="49"/>
      <c r="G96" s="49"/>
      <c r="H96" s="49">
        <f>C96+F96</f>
        <v>0</v>
      </c>
      <c r="I96" s="49"/>
      <c r="J96" s="49">
        <f>SUM(H96:I96)</f>
        <v>0</v>
      </c>
    </row>
    <row r="97" spans="1:10" ht="12.75">
      <c r="A97" s="47" t="s">
        <v>537</v>
      </c>
      <c r="B97" s="48" t="s">
        <v>272</v>
      </c>
      <c r="C97" s="49">
        <v>700</v>
      </c>
      <c r="D97" s="49"/>
      <c r="E97" s="49">
        <v>700</v>
      </c>
      <c r="F97" s="49"/>
      <c r="G97" s="49"/>
      <c r="H97" s="49">
        <v>700</v>
      </c>
      <c r="I97" s="49"/>
      <c r="J97" s="49">
        <f aca="true" t="shared" si="23" ref="J97:J103">SUM(H97:I97)</f>
        <v>700</v>
      </c>
    </row>
    <row r="98" spans="1:10" ht="12.75">
      <c r="A98" s="47" t="s">
        <v>538</v>
      </c>
      <c r="B98" s="46" t="s">
        <v>136</v>
      </c>
      <c r="C98" s="68">
        <f>SUM(C96:C97)</f>
        <v>700</v>
      </c>
      <c r="D98" s="68">
        <f>SUM(D96:D96)</f>
        <v>0</v>
      </c>
      <c r="E98" s="68">
        <f>SUM(E96:E97)</f>
        <v>700</v>
      </c>
      <c r="F98" s="68">
        <f>SUM(F96+F97)</f>
        <v>0</v>
      </c>
      <c r="G98" s="68"/>
      <c r="H98" s="68">
        <f>SUM(H96+H97)</f>
        <v>700</v>
      </c>
      <c r="I98" s="68"/>
      <c r="J98" s="51">
        <f t="shared" si="23"/>
        <v>700</v>
      </c>
    </row>
    <row r="99" spans="1:10" ht="12.75">
      <c r="A99" s="47"/>
      <c r="B99" s="46"/>
      <c r="C99" s="68"/>
      <c r="D99" s="68"/>
      <c r="E99" s="68"/>
      <c r="F99" s="68"/>
      <c r="G99" s="68"/>
      <c r="H99" s="68"/>
      <c r="I99" s="68"/>
      <c r="J99" s="49"/>
    </row>
    <row r="100" spans="1:10" ht="12.75">
      <c r="A100" s="74"/>
      <c r="B100" s="46" t="s">
        <v>227</v>
      </c>
      <c r="C100" s="49"/>
      <c r="D100" s="49"/>
      <c r="E100" s="49"/>
      <c r="F100" s="49"/>
      <c r="G100" s="49"/>
      <c r="H100" s="49"/>
      <c r="I100" s="49"/>
      <c r="J100" s="49">
        <f t="shared" si="23"/>
        <v>0</v>
      </c>
    </row>
    <row r="101" spans="1:10" ht="12.75">
      <c r="A101" s="47" t="s">
        <v>539</v>
      </c>
      <c r="B101" s="48" t="s">
        <v>226</v>
      </c>
      <c r="C101" s="49">
        <v>457</v>
      </c>
      <c r="D101" s="49"/>
      <c r="E101" s="49">
        <f>SUM(C101:D101)</f>
        <v>457</v>
      </c>
      <c r="F101" s="49"/>
      <c r="G101" s="49"/>
      <c r="H101" s="49">
        <f>SUM(C101+F101)</f>
        <v>457</v>
      </c>
      <c r="I101" s="49"/>
      <c r="J101" s="49">
        <f t="shared" si="23"/>
        <v>457</v>
      </c>
    </row>
    <row r="102" spans="1:10" ht="12.75">
      <c r="A102" s="47" t="s">
        <v>544</v>
      </c>
      <c r="B102" s="48" t="s">
        <v>326</v>
      </c>
      <c r="C102" s="49">
        <v>1717</v>
      </c>
      <c r="D102" s="49"/>
      <c r="E102" s="49">
        <f>SUM(C102:D102)</f>
        <v>1717</v>
      </c>
      <c r="F102" s="49"/>
      <c r="G102" s="49"/>
      <c r="H102" s="49">
        <f>C102+F102</f>
        <v>1717</v>
      </c>
      <c r="I102" s="49"/>
      <c r="J102" s="49">
        <f t="shared" si="23"/>
        <v>1717</v>
      </c>
    </row>
    <row r="103" spans="1:10" ht="12.75">
      <c r="A103" s="47" t="s">
        <v>546</v>
      </c>
      <c r="B103" s="46" t="s">
        <v>225</v>
      </c>
      <c r="C103" s="68">
        <f>SUM(C100:C102)</f>
        <v>2174</v>
      </c>
      <c r="D103" s="68">
        <f>SUM(D100:D102)</f>
        <v>0</v>
      </c>
      <c r="E103" s="68">
        <f>SUM(E100:E102)</f>
        <v>2174</v>
      </c>
      <c r="F103" s="68">
        <f>SUM(F101+F102)</f>
        <v>0</v>
      </c>
      <c r="G103" s="68"/>
      <c r="H103" s="68">
        <f>SUM(H101:H102)</f>
        <v>2174</v>
      </c>
      <c r="I103" s="68"/>
      <c r="J103" s="51">
        <f t="shared" si="23"/>
        <v>2174</v>
      </c>
    </row>
    <row r="104" spans="1:10" ht="12.75">
      <c r="A104" s="47"/>
      <c r="B104" s="46"/>
      <c r="C104" s="68"/>
      <c r="D104" s="68"/>
      <c r="E104" s="68"/>
      <c r="F104" s="68"/>
      <c r="G104" s="68"/>
      <c r="H104" s="68"/>
      <c r="I104" s="68"/>
      <c r="J104" s="51"/>
    </row>
    <row r="105" spans="1:10" ht="12.75">
      <c r="A105" s="47"/>
      <c r="B105" s="46" t="s">
        <v>242</v>
      </c>
      <c r="C105" s="49"/>
      <c r="D105" s="49"/>
      <c r="E105" s="49"/>
      <c r="F105" s="49"/>
      <c r="G105" s="49"/>
      <c r="H105" s="49"/>
      <c r="I105" s="49"/>
      <c r="J105" s="49"/>
    </row>
    <row r="106" spans="1:10" ht="12.75">
      <c r="A106" s="47" t="s">
        <v>619</v>
      </c>
      <c r="B106" s="48" t="s">
        <v>224</v>
      </c>
      <c r="C106" s="49">
        <v>6600</v>
      </c>
      <c r="D106" s="49">
        <v>0</v>
      </c>
      <c r="E106" s="49">
        <f>SUM(C106:D106)</f>
        <v>6600</v>
      </c>
      <c r="F106" s="49"/>
      <c r="G106" s="49"/>
      <c r="H106" s="49">
        <v>6600</v>
      </c>
      <c r="I106" s="49">
        <v>0</v>
      </c>
      <c r="J106" s="49">
        <f>SUM(H106:I106)</f>
        <v>6600</v>
      </c>
    </row>
    <row r="107" spans="1:10" ht="12.75">
      <c r="A107" s="47" t="s">
        <v>620</v>
      </c>
      <c r="B107" s="48" t="s">
        <v>223</v>
      </c>
      <c r="C107" s="308">
        <v>4000</v>
      </c>
      <c r="D107" s="69"/>
      <c r="E107" s="308">
        <f>SUM(C107:D108)</f>
        <v>4000</v>
      </c>
      <c r="F107" s="69"/>
      <c r="G107" s="69"/>
      <c r="H107" s="308">
        <v>4000</v>
      </c>
      <c r="I107" s="69"/>
      <c r="J107" s="308">
        <f>SUM(H107:I108)</f>
        <v>4000</v>
      </c>
    </row>
    <row r="108" spans="1:10" ht="12.75">
      <c r="A108" s="47" t="s">
        <v>621</v>
      </c>
      <c r="B108" s="48" t="s">
        <v>222</v>
      </c>
      <c r="C108" s="308"/>
      <c r="D108" s="69"/>
      <c r="E108" s="308"/>
      <c r="F108" s="69"/>
      <c r="G108" s="69"/>
      <c r="H108" s="308"/>
      <c r="I108" s="69"/>
      <c r="J108" s="308"/>
    </row>
    <row r="109" spans="1:10" ht="12.75">
      <c r="A109" s="47" t="s">
        <v>622</v>
      </c>
      <c r="B109" s="46" t="s">
        <v>221</v>
      </c>
      <c r="C109" s="68">
        <f>SUM(C105:C107)</f>
        <v>10600</v>
      </c>
      <c r="D109" s="68">
        <f>SUM(D105:D108)</f>
        <v>0</v>
      </c>
      <c r="E109" s="68">
        <f>SUM(E105:E108)</f>
        <v>10600</v>
      </c>
      <c r="F109" s="68"/>
      <c r="G109" s="68"/>
      <c r="H109" s="68">
        <f>SUM(H105:H107)</f>
        <v>10600</v>
      </c>
      <c r="I109" s="68">
        <f>SUM(I105:I108)</f>
        <v>0</v>
      </c>
      <c r="J109" s="68">
        <f>SUM(J105:J108)</f>
        <v>10600</v>
      </c>
    </row>
    <row r="110" spans="1:10" ht="12.75">
      <c r="A110" s="47"/>
      <c r="B110" s="46"/>
      <c r="C110" s="68"/>
      <c r="D110" s="68"/>
      <c r="E110" s="68"/>
      <c r="F110" s="68"/>
      <c r="G110" s="68"/>
      <c r="H110" s="68"/>
      <c r="I110" s="68"/>
      <c r="J110" s="68"/>
    </row>
    <row r="111" spans="1:10" s="52" customFormat="1" ht="13.5" customHeight="1">
      <c r="A111" s="73"/>
      <c r="B111" s="46" t="s">
        <v>624</v>
      </c>
      <c r="C111" s="68"/>
      <c r="D111" s="68"/>
      <c r="E111" s="68"/>
      <c r="F111" s="68">
        <v>2200</v>
      </c>
      <c r="G111" s="68"/>
      <c r="H111" s="68">
        <f>C111+F111</f>
        <v>2200</v>
      </c>
      <c r="I111" s="68">
        <f>D111+G111</f>
        <v>0</v>
      </c>
      <c r="J111" s="68">
        <f>E111+H111</f>
        <v>2200</v>
      </c>
    </row>
    <row r="112" spans="1:10" s="52" customFormat="1" ht="13.5" customHeight="1">
      <c r="A112" s="73" t="s">
        <v>623</v>
      </c>
      <c r="B112" s="46" t="s">
        <v>180</v>
      </c>
      <c r="C112" s="68">
        <f aca="true" t="shared" si="24" ref="C112:J112">C30+C93+C98+C109+C103+C111</f>
        <v>1202580</v>
      </c>
      <c r="D112" s="68">
        <f t="shared" si="24"/>
        <v>295816</v>
      </c>
      <c r="E112" s="68">
        <f t="shared" si="24"/>
        <v>1498396</v>
      </c>
      <c r="F112" s="68">
        <f t="shared" si="24"/>
        <v>-156707</v>
      </c>
      <c r="G112" s="68">
        <f t="shared" si="24"/>
        <v>-39727</v>
      </c>
      <c r="H112" s="68">
        <f t="shared" si="24"/>
        <v>1045873</v>
      </c>
      <c r="I112" s="68">
        <f t="shared" si="24"/>
        <v>256088.75</v>
      </c>
      <c r="J112" s="68">
        <f t="shared" si="24"/>
        <v>1301961.75</v>
      </c>
    </row>
    <row r="113" spans="1:10" s="52" customFormat="1" ht="13.5" customHeight="1">
      <c r="A113" s="73"/>
      <c r="B113" s="46"/>
      <c r="C113" s="68"/>
      <c r="D113" s="68"/>
      <c r="E113" s="68"/>
      <c r="F113" s="68"/>
      <c r="G113" s="68"/>
      <c r="H113" s="68"/>
      <c r="I113" s="68"/>
      <c r="J113" s="68"/>
    </row>
    <row r="114" spans="1:10" s="213" customFormat="1" ht="13.5" customHeight="1">
      <c r="A114" s="210"/>
      <c r="B114" s="211" t="s">
        <v>625</v>
      </c>
      <c r="C114" s="212"/>
      <c r="D114" s="212"/>
      <c r="E114" s="212"/>
      <c r="F114" s="212"/>
      <c r="G114" s="212"/>
      <c r="H114" s="212"/>
      <c r="I114" s="212"/>
      <c r="J114" s="212"/>
    </row>
    <row r="115" spans="1:10" ht="13.5" customHeight="1">
      <c r="A115" s="193" t="s">
        <v>639</v>
      </c>
      <c r="B115" s="48" t="s">
        <v>626</v>
      </c>
      <c r="C115" s="209"/>
      <c r="D115" s="209"/>
      <c r="E115" s="209"/>
      <c r="F115" s="209">
        <v>360</v>
      </c>
      <c r="G115" s="209">
        <v>90</v>
      </c>
      <c r="H115" s="209">
        <f aca="true" t="shared" si="25" ref="H115:I119">C115+F115</f>
        <v>360</v>
      </c>
      <c r="I115" s="209">
        <f t="shared" si="25"/>
        <v>90</v>
      </c>
      <c r="J115" s="209">
        <f>SUM(H115:I115)</f>
        <v>450</v>
      </c>
    </row>
    <row r="116" spans="1:10" ht="13.5" customHeight="1">
      <c r="A116" s="193" t="s">
        <v>640</v>
      </c>
      <c r="B116" s="48" t="s">
        <v>627</v>
      </c>
      <c r="C116" s="209"/>
      <c r="D116" s="209"/>
      <c r="E116" s="209"/>
      <c r="F116" s="209">
        <v>80</v>
      </c>
      <c r="G116" s="209">
        <v>20</v>
      </c>
      <c r="H116" s="209">
        <f t="shared" si="25"/>
        <v>80</v>
      </c>
      <c r="I116" s="209">
        <f t="shared" si="25"/>
        <v>20</v>
      </c>
      <c r="J116" s="209">
        <f>SUM(H116:I116)</f>
        <v>100</v>
      </c>
    </row>
    <row r="117" spans="1:10" ht="13.5" customHeight="1">
      <c r="A117" s="193" t="s">
        <v>641</v>
      </c>
      <c r="B117" s="48" t="s">
        <v>628</v>
      </c>
      <c r="C117" s="209"/>
      <c r="D117" s="209"/>
      <c r="E117" s="209"/>
      <c r="F117" s="209">
        <v>200</v>
      </c>
      <c r="G117" s="209">
        <v>50</v>
      </c>
      <c r="H117" s="209">
        <f t="shared" si="25"/>
        <v>200</v>
      </c>
      <c r="I117" s="209">
        <f t="shared" si="25"/>
        <v>50</v>
      </c>
      <c r="J117" s="209">
        <f>SUM(H117:I117)</f>
        <v>250</v>
      </c>
    </row>
    <row r="118" spans="1:10" ht="13.5" customHeight="1">
      <c r="A118" s="193" t="s">
        <v>642</v>
      </c>
      <c r="B118" s="48" t="s">
        <v>629</v>
      </c>
      <c r="C118" s="209"/>
      <c r="D118" s="209"/>
      <c r="E118" s="209"/>
      <c r="F118" s="209">
        <v>160</v>
      </c>
      <c r="G118" s="209">
        <v>40</v>
      </c>
      <c r="H118" s="209">
        <f t="shared" si="25"/>
        <v>160</v>
      </c>
      <c r="I118" s="209">
        <f t="shared" si="25"/>
        <v>40</v>
      </c>
      <c r="J118" s="209">
        <f>SUM(H118:I118)</f>
        <v>200</v>
      </c>
    </row>
    <row r="119" spans="1:10" s="52" customFormat="1" ht="13.5" customHeight="1">
      <c r="A119" s="73" t="s">
        <v>643</v>
      </c>
      <c r="B119" s="46" t="s">
        <v>630</v>
      </c>
      <c r="C119" s="68"/>
      <c r="D119" s="68"/>
      <c r="E119" s="68"/>
      <c r="F119" s="68">
        <f>SUM(F115:F118)</f>
        <v>800</v>
      </c>
      <c r="G119" s="68">
        <f>SUM(G115:G118)</f>
        <v>200</v>
      </c>
      <c r="H119" s="68">
        <f t="shared" si="25"/>
        <v>800</v>
      </c>
      <c r="I119" s="68">
        <f t="shared" si="25"/>
        <v>200</v>
      </c>
      <c r="J119" s="68">
        <f>SUM(H119:I119)</f>
        <v>1000</v>
      </c>
    </row>
    <row r="120" spans="1:10" s="213" customFormat="1" ht="13.5" customHeight="1">
      <c r="A120" s="210"/>
      <c r="B120" s="211" t="s">
        <v>631</v>
      </c>
      <c r="C120" s="212"/>
      <c r="D120" s="212"/>
      <c r="E120" s="212"/>
      <c r="F120" s="212"/>
      <c r="G120" s="212"/>
      <c r="H120" s="212"/>
      <c r="I120" s="212"/>
      <c r="J120" s="212"/>
    </row>
    <row r="121" spans="1:10" ht="13.5" customHeight="1">
      <c r="A121" s="193" t="s">
        <v>644</v>
      </c>
      <c r="B121" s="48" t="s">
        <v>632</v>
      </c>
      <c r="C121" s="209"/>
      <c r="D121" s="209"/>
      <c r="E121" s="209"/>
      <c r="F121" s="209">
        <v>640</v>
      </c>
      <c r="G121" s="209">
        <v>160</v>
      </c>
      <c r="H121" s="209">
        <f>C121+F121</f>
        <v>640</v>
      </c>
      <c r="I121" s="209">
        <f>D121+G121</f>
        <v>160</v>
      </c>
      <c r="J121" s="209">
        <f>SUM(H121:I121)</f>
        <v>800</v>
      </c>
    </row>
    <row r="122" spans="1:10" ht="13.5" customHeight="1">
      <c r="A122" s="193" t="s">
        <v>645</v>
      </c>
      <c r="B122" s="48" t="s">
        <v>629</v>
      </c>
      <c r="C122" s="209"/>
      <c r="D122" s="209"/>
      <c r="E122" s="209"/>
      <c r="F122" s="209">
        <v>160</v>
      </c>
      <c r="G122" s="209">
        <v>40</v>
      </c>
      <c r="H122" s="209">
        <f>C122+F122</f>
        <v>160</v>
      </c>
      <c r="I122" s="209">
        <f>D122+G122</f>
        <v>40</v>
      </c>
      <c r="J122" s="209">
        <f>SUM(H122:I122)</f>
        <v>200</v>
      </c>
    </row>
    <row r="123" spans="1:10" s="52" customFormat="1" ht="13.5" customHeight="1">
      <c r="A123" s="73" t="s">
        <v>646</v>
      </c>
      <c r="B123" s="46" t="s">
        <v>633</v>
      </c>
      <c r="C123" s="68"/>
      <c r="D123" s="68"/>
      <c r="E123" s="68"/>
      <c r="F123" s="68">
        <f>SUM(F121:F122)</f>
        <v>800</v>
      </c>
      <c r="G123" s="68">
        <f>SUM(G121:G122)</f>
        <v>200</v>
      </c>
      <c r="H123" s="68">
        <f>SUM(H121:H122)</f>
        <v>800</v>
      </c>
      <c r="I123" s="68">
        <f>SUM(I121:I122)</f>
        <v>200</v>
      </c>
      <c r="J123" s="68">
        <f>SUM(J121:J122)</f>
        <v>1000</v>
      </c>
    </row>
    <row r="124" spans="1:10" s="52" customFormat="1" ht="13.5" customHeight="1">
      <c r="A124" s="73"/>
      <c r="B124" s="211" t="s">
        <v>634</v>
      </c>
      <c r="C124" s="68"/>
      <c r="D124" s="68"/>
      <c r="E124" s="68"/>
      <c r="F124" s="68"/>
      <c r="G124" s="68"/>
      <c r="H124" s="68"/>
      <c r="I124" s="68"/>
      <c r="J124" s="68"/>
    </row>
    <row r="125" spans="1:10" ht="13.5" customHeight="1">
      <c r="A125" s="193" t="s">
        <v>647</v>
      </c>
      <c r="B125" s="48" t="s">
        <v>635</v>
      </c>
      <c r="C125" s="209"/>
      <c r="D125" s="209"/>
      <c r="E125" s="209"/>
      <c r="F125" s="209">
        <v>160</v>
      </c>
      <c r="G125" s="209">
        <v>40</v>
      </c>
      <c r="H125" s="209">
        <f>C125+F125</f>
        <v>160</v>
      </c>
      <c r="I125" s="209">
        <f>D125+G125</f>
        <v>40</v>
      </c>
      <c r="J125" s="209">
        <f>SUM(H125:I125)</f>
        <v>200</v>
      </c>
    </row>
    <row r="126" spans="1:10" s="52" customFormat="1" ht="13.5" customHeight="1">
      <c r="A126" s="73" t="s">
        <v>648</v>
      </c>
      <c r="B126" s="46" t="s">
        <v>636</v>
      </c>
      <c r="C126" s="68"/>
      <c r="D126" s="68"/>
      <c r="E126" s="68"/>
      <c r="F126" s="68">
        <f>SUM(F125)</f>
        <v>160</v>
      </c>
      <c r="G126" s="68">
        <f>SUM(G125)</f>
        <v>40</v>
      </c>
      <c r="H126" s="68">
        <f>SUM(H125)</f>
        <v>160</v>
      </c>
      <c r="I126" s="68">
        <f>SUM(I125)</f>
        <v>40</v>
      </c>
      <c r="J126" s="68">
        <f>SUM(J125)</f>
        <v>200</v>
      </c>
    </row>
    <row r="127" spans="1:10" s="52" customFormat="1" ht="13.5" customHeight="1">
      <c r="A127" s="73" t="s">
        <v>649</v>
      </c>
      <c r="B127" s="46" t="s">
        <v>637</v>
      </c>
      <c r="C127" s="68"/>
      <c r="D127" s="68"/>
      <c r="E127" s="68"/>
      <c r="F127" s="68">
        <f>F119+F123+F126</f>
        <v>1760</v>
      </c>
      <c r="G127" s="68">
        <f>G119+G123+G126</f>
        <v>440</v>
      </c>
      <c r="H127" s="68">
        <f>H119+H123+H126</f>
        <v>1760</v>
      </c>
      <c r="I127" s="68">
        <f>I119+I123+I126</f>
        <v>440</v>
      </c>
      <c r="J127" s="68">
        <f>J119+J123+J126</f>
        <v>2200</v>
      </c>
    </row>
    <row r="128" spans="1:10" s="52" customFormat="1" ht="13.5" customHeight="1">
      <c r="A128" s="73" t="s">
        <v>650</v>
      </c>
      <c r="B128" s="46" t="s">
        <v>638</v>
      </c>
      <c r="C128" s="68"/>
      <c r="D128" s="68"/>
      <c r="E128" s="68"/>
      <c r="F128" s="68">
        <v>-2200</v>
      </c>
      <c r="G128" s="68"/>
      <c r="H128" s="68">
        <f>C128+F128</f>
        <v>-2200</v>
      </c>
      <c r="I128" s="68">
        <f>D128+G128</f>
        <v>0</v>
      </c>
      <c r="J128" s="68">
        <f>E128+H128</f>
        <v>-2200</v>
      </c>
    </row>
    <row r="129" spans="1:10" s="52" customFormat="1" ht="13.5" customHeight="1">
      <c r="A129" s="73"/>
      <c r="B129" s="46"/>
      <c r="C129" s="68"/>
      <c r="D129" s="68"/>
      <c r="E129" s="68"/>
      <c r="F129" s="68"/>
      <c r="G129" s="68"/>
      <c r="H129" s="68"/>
      <c r="I129" s="68"/>
      <c r="J129" s="68"/>
    </row>
    <row r="130" spans="1:10" s="52" customFormat="1" ht="12.75">
      <c r="A130" s="73"/>
      <c r="B130" s="46" t="s">
        <v>149</v>
      </c>
      <c r="C130" s="51">
        <f aca="true" t="shared" si="26" ref="C130:J130">C112+C127+C128</f>
        <v>1202580</v>
      </c>
      <c r="D130" s="51">
        <f t="shared" si="26"/>
        <v>295816</v>
      </c>
      <c r="E130" s="51">
        <f t="shared" si="26"/>
        <v>1498396</v>
      </c>
      <c r="F130" s="51">
        <f t="shared" si="26"/>
        <v>-157147</v>
      </c>
      <c r="G130" s="51">
        <f t="shared" si="26"/>
        <v>-39287</v>
      </c>
      <c r="H130" s="51">
        <f t="shared" si="26"/>
        <v>1045433</v>
      </c>
      <c r="I130" s="51">
        <f t="shared" si="26"/>
        <v>256528.75</v>
      </c>
      <c r="J130" s="51">
        <f t="shared" si="26"/>
        <v>1301961.75</v>
      </c>
    </row>
    <row r="132" spans="2:3" ht="13.5" customHeight="1">
      <c r="B132" s="45" t="s">
        <v>572</v>
      </c>
      <c r="C132" s="193" t="s">
        <v>571</v>
      </c>
    </row>
    <row r="133" spans="2:3" ht="13.5" customHeight="1">
      <c r="B133" s="45" t="s">
        <v>168</v>
      </c>
      <c r="C133" s="76">
        <v>950</v>
      </c>
    </row>
    <row r="134" spans="2:3" ht="13.5" customHeight="1">
      <c r="B134" s="45" t="s">
        <v>82</v>
      </c>
      <c r="C134" s="76">
        <v>10</v>
      </c>
    </row>
    <row r="135" spans="2:3" ht="13.5" customHeight="1">
      <c r="B135" s="45" t="s">
        <v>83</v>
      </c>
      <c r="C135" s="76">
        <v>1.875</v>
      </c>
    </row>
    <row r="136" spans="2:3" ht="13.5" customHeight="1">
      <c r="B136" s="45" t="s">
        <v>84</v>
      </c>
      <c r="C136" s="76">
        <v>3.75</v>
      </c>
    </row>
    <row r="137" spans="2:3" ht="13.5" customHeight="1">
      <c r="B137" s="45" t="s">
        <v>85</v>
      </c>
      <c r="C137" s="76">
        <v>3.5</v>
      </c>
    </row>
    <row r="138" spans="2:3" ht="13.5" customHeight="1">
      <c r="B138" s="45" t="s">
        <v>86</v>
      </c>
      <c r="C138" s="76">
        <v>9.525</v>
      </c>
    </row>
    <row r="139" spans="2:3" ht="13.5" customHeight="1">
      <c r="B139" s="45" t="s">
        <v>333</v>
      </c>
      <c r="C139" s="76">
        <v>4.001</v>
      </c>
    </row>
    <row r="140" spans="2:3" ht="13.5" customHeight="1">
      <c r="B140" s="45" t="s">
        <v>87</v>
      </c>
      <c r="C140" s="76">
        <v>3.61</v>
      </c>
    </row>
    <row r="141" spans="1:3" ht="13.5" customHeight="1">
      <c r="A141" s="45" t="s">
        <v>273</v>
      </c>
      <c r="B141" s="45" t="s">
        <v>274</v>
      </c>
      <c r="C141" s="76">
        <v>5</v>
      </c>
    </row>
    <row r="142" spans="2:3" ht="13.5" customHeight="1">
      <c r="B142" s="45" t="s">
        <v>334</v>
      </c>
      <c r="C142" s="76">
        <v>36.085</v>
      </c>
    </row>
    <row r="143" spans="2:3" ht="13.5" customHeight="1">
      <c r="B143" s="45" t="s">
        <v>335</v>
      </c>
      <c r="C143" s="76">
        <v>0.313</v>
      </c>
    </row>
    <row r="144" spans="2:3" ht="13.5" customHeight="1">
      <c r="B144" s="45" t="s">
        <v>550</v>
      </c>
      <c r="C144" s="76">
        <v>1.25</v>
      </c>
    </row>
    <row r="145" spans="2:3" ht="13.5" customHeight="1">
      <c r="B145" s="45" t="s">
        <v>551</v>
      </c>
      <c r="C145" s="76">
        <v>0.75</v>
      </c>
    </row>
    <row r="146" spans="2:3" ht="13.5" customHeight="1">
      <c r="B146" s="45" t="s">
        <v>552</v>
      </c>
      <c r="C146" s="76">
        <v>0.3</v>
      </c>
    </row>
    <row r="147" spans="2:3" ht="15.75" customHeight="1">
      <c r="B147" s="178" t="s">
        <v>553</v>
      </c>
      <c r="C147" s="76">
        <v>0.813</v>
      </c>
    </row>
    <row r="148" spans="2:3" ht="13.5" customHeight="1">
      <c r="B148" s="45" t="s">
        <v>554</v>
      </c>
      <c r="C148" s="76">
        <v>-67</v>
      </c>
    </row>
    <row r="149" spans="2:3" ht="13.5" customHeight="1">
      <c r="B149" s="52" t="s">
        <v>88</v>
      </c>
      <c r="C149" s="77">
        <f>SUM(C133:C148)</f>
        <v>963.7720000000002</v>
      </c>
    </row>
  </sheetData>
  <mergeCells count="25">
    <mergeCell ref="H45:J45"/>
    <mergeCell ref="A83:A84"/>
    <mergeCell ref="B83:B84"/>
    <mergeCell ref="C83:E83"/>
    <mergeCell ref="F83:G83"/>
    <mergeCell ref="H83:J83"/>
    <mergeCell ref="A45:A46"/>
    <mergeCell ref="B45:B46"/>
    <mergeCell ref="C45:E45"/>
    <mergeCell ref="F45:G45"/>
    <mergeCell ref="C7:E7"/>
    <mergeCell ref="A3:J3"/>
    <mergeCell ref="A4:J4"/>
    <mergeCell ref="A5:J5"/>
    <mergeCell ref="A6:B6"/>
    <mergeCell ref="A1:J1"/>
    <mergeCell ref="C107:C108"/>
    <mergeCell ref="A7:A8"/>
    <mergeCell ref="E107:E108"/>
    <mergeCell ref="F7:G7"/>
    <mergeCell ref="H7:J7"/>
    <mergeCell ref="H107:H108"/>
    <mergeCell ref="J107:J108"/>
    <mergeCell ref="B7:B8"/>
    <mergeCell ref="A2:J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N30"/>
  <sheetViews>
    <sheetView tabSelected="1" workbookViewId="0" topLeftCell="A7">
      <selection activeCell="K27" sqref="K27"/>
    </sheetView>
  </sheetViews>
  <sheetFormatPr defaultColWidth="9.140625" defaultRowHeight="12.75"/>
  <cols>
    <col min="1" max="1" width="2.8515625" style="98" customWidth="1"/>
    <col min="2" max="3" width="9.140625" style="98" customWidth="1"/>
    <col min="4" max="4" width="10.28125" style="98" customWidth="1"/>
    <col min="5" max="5" width="11.421875" style="98" customWidth="1"/>
    <col min="6" max="7" width="9.140625" style="98" customWidth="1"/>
    <col min="8" max="8" width="13.8515625" style="98" customWidth="1"/>
    <col min="9" max="9" width="10.00390625" style="98" customWidth="1"/>
    <col min="10" max="11" width="9.140625" style="98" customWidth="1"/>
    <col min="12" max="12" width="10.8515625" style="98" customWidth="1"/>
    <col min="13" max="13" width="11.140625" style="98" customWidth="1"/>
    <col min="14" max="16384" width="9.140625" style="98" customWidth="1"/>
  </cols>
  <sheetData>
    <row r="1" spans="1:13" ht="12.75">
      <c r="A1" s="11"/>
      <c r="B1" s="66"/>
      <c r="C1" s="66"/>
      <c r="D1" s="66"/>
      <c r="E1" s="66"/>
      <c r="F1" s="66"/>
      <c r="G1" s="301" t="s">
        <v>528</v>
      </c>
      <c r="H1" s="301"/>
      <c r="I1" s="301"/>
      <c r="J1" s="301"/>
      <c r="K1" s="301"/>
      <c r="L1" s="301"/>
      <c r="M1" s="301"/>
    </row>
    <row r="2" spans="1:13" ht="12.75">
      <c r="A2" s="97"/>
      <c r="B2" s="97"/>
      <c r="C2" s="97"/>
      <c r="D2" s="97"/>
      <c r="E2" s="97"/>
      <c r="F2" s="97"/>
      <c r="G2" s="97"/>
      <c r="H2" s="97"/>
      <c r="I2" s="97"/>
      <c r="J2" s="11"/>
      <c r="K2" s="11"/>
      <c r="L2" s="11"/>
      <c r="M2" s="11"/>
    </row>
    <row r="3" spans="1:13" s="99" customFormat="1" ht="14.25">
      <c r="A3" s="291" t="s">
        <v>253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s="99" customFormat="1" ht="12.75">
      <c r="A4" s="272" t="s">
        <v>247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</row>
    <row r="5" spans="1:13" s="99" customFormat="1" ht="12.75">
      <c r="A5" s="272" t="s">
        <v>344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</row>
    <row r="6" spans="1:13" s="99" customFormat="1" ht="12.75">
      <c r="A6" s="324" t="s">
        <v>189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1:14" ht="23.25" customHeight="1">
      <c r="A7" s="325" t="s">
        <v>345</v>
      </c>
      <c r="B7" s="284" t="s">
        <v>346</v>
      </c>
      <c r="C7" s="284"/>
      <c r="D7" s="284"/>
      <c r="E7" s="284" t="s">
        <v>736</v>
      </c>
      <c r="F7" s="284"/>
      <c r="G7" s="284"/>
      <c r="H7" s="249"/>
      <c r="I7" s="284" t="s">
        <v>557</v>
      </c>
      <c r="J7" s="284"/>
      <c r="K7" s="284"/>
      <c r="L7" s="283" t="s">
        <v>560</v>
      </c>
      <c r="M7" s="283" t="s">
        <v>558</v>
      </c>
      <c r="N7" s="250"/>
    </row>
    <row r="8" spans="1:14" ht="40.5" customHeight="1">
      <c r="A8" s="325"/>
      <c r="B8" s="284"/>
      <c r="C8" s="284"/>
      <c r="D8" s="284"/>
      <c r="E8" s="24" t="s">
        <v>347</v>
      </c>
      <c r="F8" s="184" t="s">
        <v>348</v>
      </c>
      <c r="G8" s="24" t="s">
        <v>349</v>
      </c>
      <c r="H8" s="184" t="s">
        <v>350</v>
      </c>
      <c r="I8" s="24" t="s">
        <v>347</v>
      </c>
      <c r="J8" s="184" t="s">
        <v>348</v>
      </c>
      <c r="K8" s="24" t="s">
        <v>349</v>
      </c>
      <c r="L8" s="283"/>
      <c r="M8" s="283"/>
      <c r="N8" s="250"/>
    </row>
    <row r="9" spans="1:13" ht="23.25" customHeight="1">
      <c r="A9" s="185"/>
      <c r="B9" s="97"/>
      <c r="C9" s="97"/>
      <c r="D9" s="97"/>
      <c r="E9" s="11"/>
      <c r="F9" s="186"/>
      <c r="G9" s="11"/>
      <c r="H9" s="186"/>
      <c r="I9" s="11"/>
      <c r="J9" s="11"/>
      <c r="K9" s="11"/>
      <c r="L9" s="11"/>
      <c r="M9" s="11"/>
    </row>
    <row r="10" spans="1:13" ht="29.25" customHeight="1">
      <c r="A10" s="187" t="s">
        <v>248</v>
      </c>
      <c r="B10" s="320" t="s">
        <v>351</v>
      </c>
      <c r="C10" s="320"/>
      <c r="D10" s="320"/>
      <c r="E10" s="188">
        <v>10000</v>
      </c>
      <c r="F10" s="188">
        <v>9200</v>
      </c>
      <c r="G10" s="188">
        <f>E10-F10</f>
        <v>800</v>
      </c>
      <c r="H10" s="189" t="s">
        <v>352</v>
      </c>
      <c r="I10" s="189">
        <v>9800</v>
      </c>
      <c r="J10" s="189">
        <v>8998</v>
      </c>
      <c r="K10" s="189">
        <v>802</v>
      </c>
      <c r="L10" s="189" t="s">
        <v>557</v>
      </c>
      <c r="M10" s="190">
        <v>42004</v>
      </c>
    </row>
    <row r="11" spans="1:13" ht="25.5" customHeight="1">
      <c r="A11" s="318" t="s">
        <v>249</v>
      </c>
      <c r="B11" s="320" t="s">
        <v>353</v>
      </c>
      <c r="C11" s="320"/>
      <c r="D11" s="320"/>
      <c r="E11" s="319">
        <v>963772</v>
      </c>
      <c r="F11" s="319">
        <v>471204</v>
      </c>
      <c r="G11" s="319">
        <f>E11-F11</f>
        <v>492568</v>
      </c>
      <c r="H11" s="317" t="s">
        <v>352</v>
      </c>
      <c r="I11" s="316"/>
      <c r="J11" s="316"/>
      <c r="K11" s="316"/>
      <c r="L11" s="317" t="s">
        <v>559</v>
      </c>
      <c r="M11" s="316"/>
    </row>
    <row r="12" spans="1:13" ht="15.75" customHeight="1">
      <c r="A12" s="318"/>
      <c r="B12" s="320"/>
      <c r="C12" s="320"/>
      <c r="D12" s="320"/>
      <c r="E12" s="319"/>
      <c r="F12" s="319"/>
      <c r="G12" s="319"/>
      <c r="H12" s="317"/>
      <c r="I12" s="316"/>
      <c r="J12" s="316"/>
      <c r="K12" s="316"/>
      <c r="L12" s="317"/>
      <c r="M12" s="316"/>
    </row>
    <row r="13" spans="1:13" ht="27" customHeight="1">
      <c r="A13" s="187" t="s">
        <v>233</v>
      </c>
      <c r="B13" s="320" t="s">
        <v>354</v>
      </c>
      <c r="C13" s="320"/>
      <c r="D13" s="320"/>
      <c r="E13" s="188">
        <v>64000</v>
      </c>
      <c r="F13" s="188">
        <v>64000</v>
      </c>
      <c r="G13" s="188">
        <f>E13-F13</f>
        <v>0</v>
      </c>
      <c r="H13" s="187" t="s">
        <v>352</v>
      </c>
      <c r="I13" s="11"/>
      <c r="J13" s="11"/>
      <c r="K13" s="11"/>
      <c r="L13" s="189" t="s">
        <v>559</v>
      </c>
      <c r="M13" s="11"/>
    </row>
    <row r="14" spans="1:13" ht="38.25" customHeight="1">
      <c r="A14" s="187" t="s">
        <v>5</v>
      </c>
      <c r="B14" s="320" t="s">
        <v>25</v>
      </c>
      <c r="C14" s="320"/>
      <c r="D14" s="320"/>
      <c r="E14" s="188">
        <v>105301</v>
      </c>
      <c r="F14" s="188">
        <v>80000</v>
      </c>
      <c r="G14" s="188">
        <f>E14-F14</f>
        <v>25301</v>
      </c>
      <c r="H14" s="187" t="s">
        <v>352</v>
      </c>
      <c r="I14" s="11"/>
      <c r="J14" s="11"/>
      <c r="K14" s="11"/>
      <c r="L14" s="189" t="s">
        <v>559</v>
      </c>
      <c r="M14" s="11"/>
    </row>
    <row r="15" spans="1:13" ht="17.25" customHeight="1">
      <c r="A15" s="318" t="s">
        <v>279</v>
      </c>
      <c r="B15" s="320" t="s">
        <v>355</v>
      </c>
      <c r="C15" s="320"/>
      <c r="D15" s="320"/>
      <c r="E15" s="319">
        <v>164770</v>
      </c>
      <c r="F15" s="54">
        <v>56022</v>
      </c>
      <c r="G15" s="54">
        <v>9886</v>
      </c>
      <c r="H15" s="97" t="s">
        <v>356</v>
      </c>
      <c r="I15" s="11"/>
      <c r="J15" s="11"/>
      <c r="K15" s="11"/>
      <c r="L15" s="189" t="s">
        <v>559</v>
      </c>
      <c r="M15" s="11"/>
    </row>
    <row r="16" spans="1:13" ht="12.75">
      <c r="A16" s="318"/>
      <c r="B16" s="320"/>
      <c r="C16" s="320"/>
      <c r="D16" s="320"/>
      <c r="E16" s="319"/>
      <c r="F16" s="54">
        <v>84033</v>
      </c>
      <c r="G16" s="54">
        <v>14829</v>
      </c>
      <c r="H16" s="97" t="s">
        <v>352</v>
      </c>
      <c r="I16" s="11"/>
      <c r="J16" s="11"/>
      <c r="K16" s="11"/>
      <c r="L16" s="189"/>
      <c r="M16" s="11"/>
    </row>
    <row r="17" spans="1:13" ht="12.75">
      <c r="A17" s="11"/>
      <c r="B17" s="318" t="s">
        <v>357</v>
      </c>
      <c r="C17" s="318"/>
      <c r="D17" s="318"/>
      <c r="E17" s="319">
        <v>6842</v>
      </c>
      <c r="F17" s="319">
        <v>0</v>
      </c>
      <c r="G17" s="54">
        <v>2737</v>
      </c>
      <c r="H17" s="97" t="s">
        <v>356</v>
      </c>
      <c r="I17" s="11"/>
      <c r="J17" s="11"/>
      <c r="K17" s="11"/>
      <c r="L17" s="11"/>
      <c r="M17" s="11"/>
    </row>
    <row r="18" spans="1:13" ht="12.75">
      <c r="A18" s="11"/>
      <c r="B18" s="318"/>
      <c r="C18" s="318"/>
      <c r="D18" s="318"/>
      <c r="E18" s="319"/>
      <c r="F18" s="319"/>
      <c r="G18" s="54">
        <v>4105</v>
      </c>
      <c r="H18" s="97" t="s">
        <v>352</v>
      </c>
      <c r="I18" s="11"/>
      <c r="J18" s="11"/>
      <c r="K18" s="11"/>
      <c r="L18" s="11"/>
      <c r="M18" s="11"/>
    </row>
    <row r="19" spans="1:13" ht="17.25" customHeight="1">
      <c r="A19" s="11"/>
      <c r="B19" s="274" t="s">
        <v>252</v>
      </c>
      <c r="C19" s="274"/>
      <c r="D19" s="274"/>
      <c r="E19" s="191">
        <f>SUM(E15:E18)</f>
        <v>171612</v>
      </c>
      <c r="F19" s="191">
        <f>SUM(F15:F18)</f>
        <v>140055</v>
      </c>
      <c r="G19" s="191">
        <f>SUM(G15:G18)</f>
        <v>31557</v>
      </c>
      <c r="H19" s="11"/>
      <c r="I19" s="54">
        <f>SUM(I10:I18)</f>
        <v>9800</v>
      </c>
      <c r="J19" s="54">
        <f>SUM(J10:J18)</f>
        <v>8998</v>
      </c>
      <c r="K19" s="54">
        <f>SUM(K10:K18)</f>
        <v>802</v>
      </c>
      <c r="L19" s="11"/>
      <c r="M19" s="11"/>
    </row>
    <row r="20" spans="1:13" ht="27" customHeight="1">
      <c r="A20" s="97" t="s">
        <v>39</v>
      </c>
      <c r="B20" s="323" t="s">
        <v>533</v>
      </c>
      <c r="C20" s="323"/>
      <c r="D20" s="323"/>
      <c r="E20" s="54">
        <v>71638</v>
      </c>
      <c r="F20" s="54">
        <v>58119</v>
      </c>
      <c r="G20" s="54">
        <v>13519</v>
      </c>
      <c r="H20" s="187" t="s">
        <v>352</v>
      </c>
      <c r="I20" s="54"/>
      <c r="J20" s="54"/>
      <c r="K20" s="54"/>
      <c r="L20" s="11"/>
      <c r="M20" s="11"/>
    </row>
    <row r="21" spans="1:1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/>
      <c r="B22" s="321" t="s">
        <v>156</v>
      </c>
      <c r="C22" s="321"/>
      <c r="D22" s="321"/>
      <c r="E22" s="53">
        <f>E10+E11+E13+E14+E19+E20</f>
        <v>1386323</v>
      </c>
      <c r="F22" s="53">
        <f>F10+F11+F13+F14+F19+F20</f>
        <v>822578</v>
      </c>
      <c r="G22" s="53">
        <f>G10+G11+G13+G14+G19+G20</f>
        <v>563745</v>
      </c>
      <c r="H22" s="11"/>
      <c r="I22" s="11"/>
      <c r="J22" s="11"/>
      <c r="K22" s="11"/>
      <c r="L22" s="11"/>
      <c r="M22" s="11"/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1"/>
      <c r="B24" s="322" t="s">
        <v>358</v>
      </c>
      <c r="C24" s="322"/>
      <c r="D24" s="322"/>
      <c r="E24" s="11"/>
      <c r="F24" s="11"/>
      <c r="G24" s="54">
        <f>G10+G11+G13+G14+G16+G18+G20</f>
        <v>551122</v>
      </c>
      <c r="H24" s="11"/>
      <c r="I24" s="11"/>
      <c r="J24" s="11"/>
      <c r="K24" s="11">
        <v>802</v>
      </c>
      <c r="L24" s="11"/>
      <c r="M24" s="11"/>
    </row>
    <row r="25" spans="1:13" ht="12.75">
      <c r="A25" s="11"/>
      <c r="B25" s="322" t="s">
        <v>359</v>
      </c>
      <c r="C25" s="322"/>
      <c r="D25" s="322"/>
      <c r="E25" s="11"/>
      <c r="F25" s="11"/>
      <c r="G25" s="54">
        <f>G15+G17</f>
        <v>12623</v>
      </c>
      <c r="H25" s="11"/>
      <c r="I25" s="11"/>
      <c r="J25" s="11"/>
      <c r="K25" s="11"/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30" ht="12.75">
      <c r="G30" s="192"/>
    </row>
  </sheetData>
  <mergeCells count="36">
    <mergeCell ref="A5:M5"/>
    <mergeCell ref="A6:M6"/>
    <mergeCell ref="B7:D8"/>
    <mergeCell ref="A7:A8"/>
    <mergeCell ref="I7:K7"/>
    <mergeCell ref="L7:L8"/>
    <mergeCell ref="B19:D19"/>
    <mergeCell ref="B22:D22"/>
    <mergeCell ref="B24:D24"/>
    <mergeCell ref="B25:D25"/>
    <mergeCell ref="B20:D20"/>
    <mergeCell ref="B10:D10"/>
    <mergeCell ref="A11:A12"/>
    <mergeCell ref="E7:G7"/>
    <mergeCell ref="A15:A16"/>
    <mergeCell ref="E15:E16"/>
    <mergeCell ref="B13:D13"/>
    <mergeCell ref="G11:G12"/>
    <mergeCell ref="B17:D18"/>
    <mergeCell ref="E17:E18"/>
    <mergeCell ref="F17:F18"/>
    <mergeCell ref="E11:E12"/>
    <mergeCell ref="F11:F12"/>
    <mergeCell ref="B11:D12"/>
    <mergeCell ref="B14:D14"/>
    <mergeCell ref="B15:D16"/>
    <mergeCell ref="G1:M1"/>
    <mergeCell ref="I11:I12"/>
    <mergeCell ref="J11:J12"/>
    <mergeCell ref="K11:K12"/>
    <mergeCell ref="M11:M12"/>
    <mergeCell ref="L11:L12"/>
    <mergeCell ref="H11:H12"/>
    <mergeCell ref="M7:M8"/>
    <mergeCell ref="A3:M3"/>
    <mergeCell ref="A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W22"/>
  <sheetViews>
    <sheetView workbookViewId="0" topLeftCell="A1">
      <selection activeCell="G9" sqref="G9"/>
    </sheetView>
  </sheetViews>
  <sheetFormatPr defaultColWidth="9.140625" defaultRowHeight="12.75"/>
  <cols>
    <col min="1" max="1" width="25.140625" style="11" customWidth="1"/>
    <col min="2" max="2" width="8.57421875" style="11" customWidth="1"/>
    <col min="3" max="3" width="7.8515625" style="11" customWidth="1"/>
    <col min="4" max="4" width="9.57421875" style="11" customWidth="1"/>
    <col min="5" max="5" width="8.421875" style="11" customWidth="1"/>
    <col min="6" max="6" width="7.8515625" style="11" customWidth="1"/>
    <col min="7" max="7" width="7.57421875" style="11" customWidth="1"/>
    <col min="8" max="8" width="8.421875" style="11" customWidth="1"/>
    <col min="9" max="9" width="8.00390625" style="11" customWidth="1"/>
    <col min="10" max="10" width="7.140625" style="11" customWidth="1"/>
    <col min="11" max="11" width="8.00390625" style="11" customWidth="1"/>
    <col min="12" max="12" width="7.00390625" style="11" customWidth="1"/>
    <col min="13" max="13" width="7.28125" style="11" customWidth="1"/>
    <col min="14" max="14" width="5.140625" style="11" customWidth="1"/>
    <col min="15" max="15" width="7.421875" style="11" customWidth="1"/>
    <col min="16" max="16" width="5.140625" style="11" customWidth="1"/>
    <col min="17" max="17" width="8.00390625" style="11" customWidth="1"/>
    <col min="18" max="19" width="7.7109375" style="11" customWidth="1"/>
    <col min="20" max="20" width="8.8515625" style="11" customWidth="1"/>
    <col min="21" max="21" width="7.28125" style="11" customWidth="1"/>
    <col min="22" max="22" width="9.421875" style="11" customWidth="1"/>
    <col min="23" max="23" width="11.421875" style="11" customWidth="1"/>
    <col min="24" max="16384" width="9.140625" style="11" customWidth="1"/>
  </cols>
  <sheetData>
    <row r="1" spans="17:23" ht="15.75">
      <c r="Q1" s="259" t="s">
        <v>418</v>
      </c>
      <c r="R1" s="259"/>
      <c r="S1" s="259"/>
      <c r="T1" s="259"/>
      <c r="U1" s="259"/>
      <c r="V1" s="259"/>
      <c r="W1" s="117"/>
    </row>
    <row r="2" spans="1:23" s="1" customFormat="1" ht="15.75">
      <c r="A2" s="258" t="s">
        <v>253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101"/>
    </row>
    <row r="3" spans="1:23" s="1" customFormat="1" ht="15.75">
      <c r="A3" s="258" t="s">
        <v>247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101"/>
    </row>
    <row r="4" spans="1:23" s="1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01"/>
    </row>
    <row r="5" spans="1:23" s="1" customFormat="1" ht="15.75">
      <c r="A5" s="258" t="s">
        <v>419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101"/>
    </row>
    <row r="6" spans="1:22" s="1" customFormat="1" ht="15.75">
      <c r="A6" s="258" t="s">
        <v>189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</row>
    <row r="7" spans="1:22" ht="24.75" customHeight="1">
      <c r="A7" s="97"/>
      <c r="B7" s="97"/>
      <c r="C7" s="97"/>
      <c r="D7" s="97"/>
      <c r="E7" s="97"/>
      <c r="F7" s="97"/>
      <c r="G7" s="97"/>
      <c r="H7" s="3"/>
      <c r="I7" s="3"/>
      <c r="J7" s="3"/>
      <c r="K7" s="3"/>
      <c r="L7" s="3"/>
      <c r="M7" s="3"/>
      <c r="N7" s="3"/>
      <c r="O7" s="3"/>
      <c r="P7" s="3"/>
      <c r="Q7" s="1"/>
      <c r="R7" s="1"/>
      <c r="S7" s="1"/>
      <c r="T7" s="1"/>
      <c r="U7" s="1"/>
      <c r="V7" s="1"/>
    </row>
    <row r="8" spans="1:22" ht="39.75" customHeight="1">
      <c r="A8" s="299" t="s">
        <v>190</v>
      </c>
      <c r="B8" s="296" t="s">
        <v>420</v>
      </c>
      <c r="C8" s="297"/>
      <c r="D8" s="298"/>
      <c r="E8" s="296" t="s">
        <v>421</v>
      </c>
      <c r="F8" s="297"/>
      <c r="G8" s="298"/>
      <c r="H8" s="326" t="s">
        <v>422</v>
      </c>
      <c r="I8" s="327"/>
      <c r="J8" s="328"/>
      <c r="K8" s="296" t="s">
        <v>423</v>
      </c>
      <c r="L8" s="297"/>
      <c r="M8" s="298"/>
      <c r="N8" s="329" t="s">
        <v>424</v>
      </c>
      <c r="O8" s="330"/>
      <c r="P8" s="331"/>
      <c r="Q8" s="326" t="s">
        <v>425</v>
      </c>
      <c r="R8" s="327"/>
      <c r="S8" s="328"/>
      <c r="T8" s="296" t="s">
        <v>255</v>
      </c>
      <c r="U8" s="297"/>
      <c r="V8" s="298"/>
    </row>
    <row r="9" spans="1:22" ht="51" customHeight="1">
      <c r="A9" s="300"/>
      <c r="B9" s="17" t="s">
        <v>517</v>
      </c>
      <c r="C9" s="94" t="s">
        <v>275</v>
      </c>
      <c r="D9" s="17" t="s">
        <v>651</v>
      </c>
      <c r="E9" s="17" t="s">
        <v>517</v>
      </c>
      <c r="F9" s="94" t="s">
        <v>275</v>
      </c>
      <c r="G9" s="17" t="s">
        <v>651</v>
      </c>
      <c r="H9" s="17" t="s">
        <v>517</v>
      </c>
      <c r="I9" s="94" t="s">
        <v>275</v>
      </c>
      <c r="J9" s="17" t="s">
        <v>651</v>
      </c>
      <c r="K9" s="17" t="s">
        <v>517</v>
      </c>
      <c r="L9" s="94" t="s">
        <v>275</v>
      </c>
      <c r="M9" s="17" t="s">
        <v>651</v>
      </c>
      <c r="N9" s="17" t="s">
        <v>517</v>
      </c>
      <c r="O9" s="94" t="s">
        <v>275</v>
      </c>
      <c r="P9" s="17" t="s">
        <v>651</v>
      </c>
      <c r="Q9" s="17" t="s">
        <v>517</v>
      </c>
      <c r="R9" s="94" t="s">
        <v>275</v>
      </c>
      <c r="S9" s="17" t="s">
        <v>651</v>
      </c>
      <c r="T9" s="17" t="s">
        <v>517</v>
      </c>
      <c r="U9" s="94" t="s">
        <v>275</v>
      </c>
      <c r="V9" s="17" t="s">
        <v>651</v>
      </c>
    </row>
    <row r="10" spans="1:22" ht="15" customHeight="1">
      <c r="A10" s="118"/>
      <c r="B10" s="118"/>
      <c r="C10" s="118"/>
      <c r="D10" s="118"/>
      <c r="E10" s="118"/>
      <c r="F10" s="118"/>
      <c r="G10" s="118"/>
      <c r="H10" s="118"/>
      <c r="I10" s="119"/>
      <c r="J10" s="119"/>
      <c r="K10" s="119"/>
      <c r="L10" s="119"/>
      <c r="M10" s="119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" customFormat="1" ht="15.75" customHeight="1">
      <c r="A11" s="119"/>
      <c r="B11" s="119"/>
      <c r="C11" s="119"/>
      <c r="D11" s="119"/>
      <c r="E11" s="119"/>
      <c r="F11" s="119"/>
      <c r="G11" s="119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s="1" customFormat="1" ht="24.75" customHeight="1">
      <c r="A12" s="121" t="s">
        <v>0</v>
      </c>
      <c r="B12" s="122">
        <v>280933</v>
      </c>
      <c r="C12" s="122"/>
      <c r="D12" s="122">
        <f aca="true" t="shared" si="0" ref="D12:D19">B12+C12</f>
        <v>280933</v>
      </c>
      <c r="E12" s="122">
        <v>71262</v>
      </c>
      <c r="F12" s="121"/>
      <c r="G12" s="122">
        <f aca="true" t="shared" si="1" ref="G12:G20">E12+F12</f>
        <v>71262</v>
      </c>
      <c r="H12" s="122">
        <v>538929</v>
      </c>
      <c r="I12" s="122">
        <v>17413</v>
      </c>
      <c r="J12" s="122">
        <f aca="true" t="shared" si="2" ref="J12:J19">SUM(H12:I12)</f>
        <v>556342</v>
      </c>
      <c r="K12" s="122">
        <v>135601</v>
      </c>
      <c r="L12" s="122">
        <v>-770</v>
      </c>
      <c r="M12" s="122">
        <f>SUM(K12:L12)</f>
        <v>134831</v>
      </c>
      <c r="N12" s="122">
        <v>0</v>
      </c>
      <c r="O12" s="122"/>
      <c r="P12" s="122">
        <f>SUM(N12:O12)</f>
        <v>0</v>
      </c>
      <c r="Q12" s="152">
        <v>35347</v>
      </c>
      <c r="R12" s="152">
        <v>326</v>
      </c>
      <c r="S12" s="152">
        <f>SUM(Q12:R12)</f>
        <v>35673</v>
      </c>
      <c r="T12" s="123">
        <f>B12+E12+H12+K12+N12+Q12</f>
        <v>1062072</v>
      </c>
      <c r="U12" s="123">
        <f>C12+F12+I12+L12+R12+O12</f>
        <v>16969</v>
      </c>
      <c r="V12" s="123">
        <f aca="true" t="shared" si="3" ref="V12:V20">SUM(T12+U12)</f>
        <v>1079041</v>
      </c>
    </row>
    <row r="13" spans="1:22" s="1" customFormat="1" ht="24.75" customHeight="1">
      <c r="A13" s="119" t="s">
        <v>1</v>
      </c>
      <c r="B13" s="124">
        <v>170283</v>
      </c>
      <c r="C13" s="124"/>
      <c r="D13" s="124">
        <f t="shared" si="0"/>
        <v>170283</v>
      </c>
      <c r="E13" s="124">
        <v>39305</v>
      </c>
      <c r="F13" s="124"/>
      <c r="G13" s="124">
        <f t="shared" si="1"/>
        <v>39305</v>
      </c>
      <c r="H13" s="124">
        <v>149501</v>
      </c>
      <c r="I13" s="124">
        <v>15666</v>
      </c>
      <c r="J13" s="122">
        <f t="shared" si="2"/>
        <v>165167</v>
      </c>
      <c r="K13" s="124"/>
      <c r="L13" s="124"/>
      <c r="M13" s="124"/>
      <c r="N13" s="124"/>
      <c r="O13" s="124"/>
      <c r="P13" s="122">
        <f aca="true" t="shared" si="4" ref="P13:P18">SUM(N13:O13)</f>
        <v>0</v>
      </c>
      <c r="Q13" s="153"/>
      <c r="R13" s="153"/>
      <c r="S13" s="153"/>
      <c r="T13" s="123">
        <f aca="true" t="shared" si="5" ref="T13:T19">B13+E13+H13+K13+N13+Q13</f>
        <v>359089</v>
      </c>
      <c r="U13" s="123">
        <f aca="true" t="shared" si="6" ref="U13:U20">C13+F13+I13+L13+R13+O13</f>
        <v>15666</v>
      </c>
      <c r="V13" s="123">
        <f t="shared" si="3"/>
        <v>374755</v>
      </c>
    </row>
    <row r="14" spans="1:22" s="1" customFormat="1" ht="24.75" customHeight="1">
      <c r="A14" s="119" t="s">
        <v>2</v>
      </c>
      <c r="B14" s="124">
        <v>105558</v>
      </c>
      <c r="C14" s="124">
        <v>-3386</v>
      </c>
      <c r="D14" s="124">
        <f t="shared" si="0"/>
        <v>102172</v>
      </c>
      <c r="E14" s="124">
        <v>25538</v>
      </c>
      <c r="F14" s="124">
        <v>123</v>
      </c>
      <c r="G14" s="124">
        <f t="shared" si="1"/>
        <v>25661</v>
      </c>
      <c r="H14" s="124">
        <v>15871</v>
      </c>
      <c r="I14" s="124">
        <v>5409</v>
      </c>
      <c r="J14" s="122">
        <f t="shared" si="2"/>
        <v>21280</v>
      </c>
      <c r="K14" s="124"/>
      <c r="L14" s="124"/>
      <c r="M14" s="124"/>
      <c r="N14" s="124">
        <v>1200</v>
      </c>
      <c r="O14" s="124"/>
      <c r="P14" s="122">
        <f t="shared" si="4"/>
        <v>1200</v>
      </c>
      <c r="Q14" s="153"/>
      <c r="R14" s="153"/>
      <c r="S14" s="153"/>
      <c r="T14" s="123">
        <f t="shared" si="5"/>
        <v>148167</v>
      </c>
      <c r="U14" s="123">
        <f t="shared" si="6"/>
        <v>2146</v>
      </c>
      <c r="V14" s="123">
        <f t="shared" si="3"/>
        <v>150313</v>
      </c>
    </row>
    <row r="15" spans="1:22" s="1" customFormat="1" ht="24.75" customHeight="1">
      <c r="A15" s="119" t="s">
        <v>369</v>
      </c>
      <c r="B15" s="124">
        <v>177926</v>
      </c>
      <c r="C15" s="124">
        <v>-1350</v>
      </c>
      <c r="D15" s="124">
        <f t="shared" si="0"/>
        <v>176576</v>
      </c>
      <c r="E15" s="124">
        <v>42956</v>
      </c>
      <c r="F15" s="124">
        <v>-100</v>
      </c>
      <c r="G15" s="124">
        <f t="shared" si="1"/>
        <v>42856</v>
      </c>
      <c r="H15" s="124">
        <v>36599</v>
      </c>
      <c r="I15" s="124">
        <v>4673</v>
      </c>
      <c r="J15" s="122">
        <f t="shared" si="2"/>
        <v>41272</v>
      </c>
      <c r="K15" s="124"/>
      <c r="L15" s="124"/>
      <c r="M15" s="124"/>
      <c r="N15" s="124">
        <v>1300</v>
      </c>
      <c r="O15" s="124">
        <v>572</v>
      </c>
      <c r="P15" s="122">
        <f t="shared" si="4"/>
        <v>1872</v>
      </c>
      <c r="Q15" s="153"/>
      <c r="R15" s="153"/>
      <c r="S15" s="153"/>
      <c r="T15" s="123">
        <f t="shared" si="5"/>
        <v>258781</v>
      </c>
      <c r="U15" s="123">
        <f t="shared" si="6"/>
        <v>3795</v>
      </c>
      <c r="V15" s="123">
        <f t="shared" si="3"/>
        <v>262576</v>
      </c>
    </row>
    <row r="16" spans="1:22" s="1" customFormat="1" ht="24.75" customHeight="1">
      <c r="A16" s="119" t="s">
        <v>426</v>
      </c>
      <c r="B16" s="124">
        <v>75169</v>
      </c>
      <c r="C16" s="124"/>
      <c r="D16" s="119">
        <f t="shared" si="0"/>
        <v>75169</v>
      </c>
      <c r="E16" s="124">
        <v>17911</v>
      </c>
      <c r="F16" s="124"/>
      <c r="G16" s="124">
        <f t="shared" si="1"/>
        <v>17911</v>
      </c>
      <c r="H16" s="124">
        <v>16774</v>
      </c>
      <c r="I16" s="124">
        <v>585</v>
      </c>
      <c r="J16" s="122">
        <f t="shared" si="2"/>
        <v>17359</v>
      </c>
      <c r="K16" s="124"/>
      <c r="L16" s="124"/>
      <c r="M16" s="124"/>
      <c r="N16" s="124"/>
      <c r="O16" s="124"/>
      <c r="P16" s="122">
        <f t="shared" si="4"/>
        <v>0</v>
      </c>
      <c r="Q16" s="153"/>
      <c r="R16" s="153"/>
      <c r="S16" s="153"/>
      <c r="T16" s="123">
        <f t="shared" si="5"/>
        <v>109854</v>
      </c>
      <c r="U16" s="123">
        <f t="shared" si="6"/>
        <v>585</v>
      </c>
      <c r="V16" s="123">
        <f t="shared" si="3"/>
        <v>110439</v>
      </c>
    </row>
    <row r="17" spans="1:22" s="1" customFormat="1" ht="24.75" customHeight="1">
      <c r="A17" s="119" t="s">
        <v>427</v>
      </c>
      <c r="B17" s="124">
        <v>119547</v>
      </c>
      <c r="C17" s="124"/>
      <c r="D17" s="119">
        <f t="shared" si="0"/>
        <v>119547</v>
      </c>
      <c r="E17" s="124">
        <v>28094</v>
      </c>
      <c r="F17" s="124"/>
      <c r="G17" s="124">
        <f t="shared" si="1"/>
        <v>28094</v>
      </c>
      <c r="H17" s="124">
        <v>66502</v>
      </c>
      <c r="I17" s="124">
        <v>1182</v>
      </c>
      <c r="J17" s="122">
        <f t="shared" si="2"/>
        <v>67684</v>
      </c>
      <c r="K17" s="124"/>
      <c r="L17" s="124"/>
      <c r="M17" s="124"/>
      <c r="N17" s="124"/>
      <c r="O17" s="124"/>
      <c r="P17" s="122">
        <f t="shared" si="4"/>
        <v>0</v>
      </c>
      <c r="Q17" s="153"/>
      <c r="R17" s="153"/>
      <c r="S17" s="153"/>
      <c r="T17" s="123">
        <f t="shared" si="5"/>
        <v>214143</v>
      </c>
      <c r="U17" s="123">
        <f t="shared" si="6"/>
        <v>1182</v>
      </c>
      <c r="V17" s="123">
        <f t="shared" si="3"/>
        <v>215325</v>
      </c>
    </row>
    <row r="18" spans="1:22" s="1" customFormat="1" ht="24.75" customHeight="1">
      <c r="A18" s="119" t="s">
        <v>428</v>
      </c>
      <c r="B18" s="124">
        <v>35098</v>
      </c>
      <c r="C18" s="124"/>
      <c r="D18" s="119">
        <f t="shared" si="0"/>
        <v>35098</v>
      </c>
      <c r="E18" s="124">
        <v>8292</v>
      </c>
      <c r="F18" s="124"/>
      <c r="G18" s="124">
        <f t="shared" si="1"/>
        <v>8292</v>
      </c>
      <c r="H18" s="124">
        <v>29290</v>
      </c>
      <c r="I18" s="124">
        <v>4555</v>
      </c>
      <c r="J18" s="122">
        <f t="shared" si="2"/>
        <v>33845</v>
      </c>
      <c r="K18" s="124"/>
      <c r="L18" s="124"/>
      <c r="M18" s="124"/>
      <c r="N18" s="124"/>
      <c r="O18" s="124"/>
      <c r="P18" s="122">
        <f t="shared" si="4"/>
        <v>0</v>
      </c>
      <c r="Q18" s="153"/>
      <c r="R18" s="153"/>
      <c r="S18" s="153"/>
      <c r="T18" s="123">
        <f t="shared" si="5"/>
        <v>72680</v>
      </c>
      <c r="U18" s="123">
        <f t="shared" si="6"/>
        <v>4555</v>
      </c>
      <c r="V18" s="123">
        <f t="shared" si="3"/>
        <v>77235</v>
      </c>
    </row>
    <row r="19" spans="1:22" s="1" customFormat="1" ht="24.75" customHeight="1">
      <c r="A19" s="121" t="s">
        <v>429</v>
      </c>
      <c r="B19" s="122">
        <f>SUM(B13:B18)</f>
        <v>683581</v>
      </c>
      <c r="C19" s="122">
        <f>SUM(C13:C18)</f>
        <v>-4736</v>
      </c>
      <c r="D19" s="121">
        <f t="shared" si="0"/>
        <v>678845</v>
      </c>
      <c r="E19" s="122">
        <f>SUM(E13:E18)</f>
        <v>162096</v>
      </c>
      <c r="F19" s="122">
        <f>SUM(F13:F18)</f>
        <v>23</v>
      </c>
      <c r="G19" s="122">
        <f t="shared" si="1"/>
        <v>162119</v>
      </c>
      <c r="H19" s="122">
        <f>SUM(H13:H18)</f>
        <v>314537</v>
      </c>
      <c r="I19" s="122">
        <f>SUM(I13:I18)</f>
        <v>32070</v>
      </c>
      <c r="J19" s="122">
        <f t="shared" si="2"/>
        <v>346607</v>
      </c>
      <c r="K19" s="122">
        <f aca="true" t="shared" si="7" ref="K19:S19">SUM(K13:K18)</f>
        <v>0</v>
      </c>
      <c r="L19" s="122">
        <f t="shared" si="7"/>
        <v>0</v>
      </c>
      <c r="M19" s="122">
        <f t="shared" si="7"/>
        <v>0</v>
      </c>
      <c r="N19" s="122">
        <f>SUM(N13:N18)</f>
        <v>2500</v>
      </c>
      <c r="O19" s="122">
        <f>SUM(O13:O18)</f>
        <v>572</v>
      </c>
      <c r="P19" s="122">
        <f>SUM(P13:P18)</f>
        <v>3072</v>
      </c>
      <c r="Q19" s="154">
        <f t="shared" si="7"/>
        <v>0</v>
      </c>
      <c r="R19" s="154">
        <f t="shared" si="7"/>
        <v>0</v>
      </c>
      <c r="S19" s="154">
        <f t="shared" si="7"/>
        <v>0</v>
      </c>
      <c r="T19" s="123">
        <f t="shared" si="5"/>
        <v>1162714</v>
      </c>
      <c r="U19" s="123">
        <f t="shared" si="6"/>
        <v>27929</v>
      </c>
      <c r="V19" s="123">
        <f t="shared" si="3"/>
        <v>1190643</v>
      </c>
    </row>
    <row r="20" spans="1:22" ht="19.5" customHeight="1">
      <c r="A20" s="121" t="s">
        <v>374</v>
      </c>
      <c r="B20" s="122">
        <f>B12+B19</f>
        <v>964514</v>
      </c>
      <c r="C20" s="122">
        <f>C12+C19</f>
        <v>-4736</v>
      </c>
      <c r="D20" s="122">
        <f>D12+D19</f>
        <v>959778</v>
      </c>
      <c r="E20" s="122">
        <f>E12+E19</f>
        <v>233358</v>
      </c>
      <c r="F20" s="122">
        <f>F12+F19</f>
        <v>23</v>
      </c>
      <c r="G20" s="122">
        <f t="shared" si="1"/>
        <v>233381</v>
      </c>
      <c r="H20" s="122">
        <f aca="true" t="shared" si="8" ref="H20:Q20">H12+H19</f>
        <v>853466</v>
      </c>
      <c r="I20" s="122">
        <f t="shared" si="8"/>
        <v>49483</v>
      </c>
      <c r="J20" s="122">
        <f t="shared" si="8"/>
        <v>902949</v>
      </c>
      <c r="K20" s="122">
        <f t="shared" si="8"/>
        <v>135601</v>
      </c>
      <c r="L20" s="122">
        <f t="shared" si="8"/>
        <v>-770</v>
      </c>
      <c r="M20" s="122">
        <f t="shared" si="8"/>
        <v>134831</v>
      </c>
      <c r="N20" s="122">
        <f>N12+N19</f>
        <v>2500</v>
      </c>
      <c r="O20" s="122">
        <f>O12+O19</f>
        <v>572</v>
      </c>
      <c r="P20" s="122">
        <f>P12+P19</f>
        <v>3072</v>
      </c>
      <c r="Q20" s="154">
        <f t="shared" si="8"/>
        <v>35347</v>
      </c>
      <c r="R20" s="154">
        <f>R12+R19</f>
        <v>326</v>
      </c>
      <c r="S20" s="154">
        <f>S12+S19</f>
        <v>35673</v>
      </c>
      <c r="T20" s="123">
        <f>B20+E20+H20+K20+N20+Q20</f>
        <v>2224786</v>
      </c>
      <c r="U20" s="123">
        <f t="shared" si="6"/>
        <v>44898</v>
      </c>
      <c r="V20" s="123">
        <f t="shared" si="3"/>
        <v>2269684</v>
      </c>
    </row>
    <row r="21" spans="17:19" ht="12.75">
      <c r="Q21" s="155"/>
      <c r="R21" s="155"/>
      <c r="S21" s="155"/>
    </row>
    <row r="22" spans="17:19" ht="12.75">
      <c r="Q22" s="155"/>
      <c r="R22" s="155"/>
      <c r="S22" s="155"/>
    </row>
  </sheetData>
  <mergeCells count="13">
    <mergeCell ref="H8:J8"/>
    <mergeCell ref="K8:M8"/>
    <mergeCell ref="T8:V8"/>
    <mergeCell ref="A8:A9"/>
    <mergeCell ref="B8:D8"/>
    <mergeCell ref="E8:G8"/>
    <mergeCell ref="Q8:S8"/>
    <mergeCell ref="N8:P8"/>
    <mergeCell ref="A6:V6"/>
    <mergeCell ref="Q1:V1"/>
    <mergeCell ref="A2:V2"/>
    <mergeCell ref="A3:V3"/>
    <mergeCell ref="A5:V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2010-12-09T12:31:01Z</cp:lastPrinted>
  <dcterms:created xsi:type="dcterms:W3CDTF">2007-01-15T16:24:15Z</dcterms:created>
  <dcterms:modified xsi:type="dcterms:W3CDTF">2010-12-09T13:40:24Z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