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65476" windowWidth="15480" windowHeight="11640" tabRatio="602" activeTab="0"/>
  </bookViews>
  <sheets>
    <sheet name="új mérleg" sheetId="1" r:id="rId1"/>
    <sheet name="felh. bev. int" sheetId="2" r:id="rId2"/>
    <sheet name="felh. bev." sheetId="3" r:id="rId3"/>
    <sheet name="műk.bev. int." sheetId="4" r:id="rId4"/>
    <sheet name="m.c.bev PH szf." sheetId="5" r:id="rId5"/>
    <sheet name="felh. kiad. int." sheetId="6" r:id="rId6"/>
    <sheet name="felhalm. kiad." sheetId="7" r:id="rId7"/>
    <sheet name="EU-tábla" sheetId="8" r:id="rId8"/>
    <sheet name="műk. és egyéb kiad. int." sheetId="9" r:id="rId9"/>
    <sheet name="m.c.kiad. PH szf." sheetId="10" r:id="rId10"/>
    <sheet name="tartalék" sheetId="11" r:id="rId11"/>
    <sheet name="int.tám" sheetId="12" r:id="rId12"/>
    <sheet name="gördülő " sheetId="13" r:id="rId13"/>
  </sheets>
  <definedNames>
    <definedName name="_xlnm.Print_Titles" localSheetId="4">'m.c.bev PH szf.'!$8:$9</definedName>
  </definedNames>
  <calcPr fullCalcOnLoad="1"/>
</workbook>
</file>

<file path=xl/sharedStrings.xml><?xml version="1.0" encoding="utf-8"?>
<sst xmlns="http://schemas.openxmlformats.org/spreadsheetml/2006/main" count="985" uniqueCount="696">
  <si>
    <t>I.      Polgármesteri hivatal</t>
  </si>
  <si>
    <t>II/1. GAMESZ</t>
  </si>
  <si>
    <t>II/2. Bibó István AGSZ.</t>
  </si>
  <si>
    <t>II/4. Brunszvik T. N. O. Ó.</t>
  </si>
  <si>
    <t>Tárgyi eszköz, immateriális javak értékesítése</t>
  </si>
  <si>
    <t>4.</t>
  </si>
  <si>
    <t>38.</t>
  </si>
  <si>
    <t>39.</t>
  </si>
  <si>
    <t>40.</t>
  </si>
  <si>
    <t>41.</t>
  </si>
  <si>
    <t>42.</t>
  </si>
  <si>
    <t>44.</t>
  </si>
  <si>
    <t>45.</t>
  </si>
  <si>
    <t>46.</t>
  </si>
  <si>
    <t>1/c. számú melléklet</t>
  </si>
  <si>
    <t>Helyi védelem alá eső épületek felújításának támogatása (16/2007. (VI. 1.) Ör.)</t>
  </si>
  <si>
    <t>Vízjogi üzemeltetési engedélyek a város csapadékcsatorna rendszeréhez</t>
  </si>
  <si>
    <t xml:space="preserve">Sugár utcai játszótérfejlesztés </t>
  </si>
  <si>
    <t xml:space="preserve">Zrinyi utcai játszótérfejlesztés </t>
  </si>
  <si>
    <t xml:space="preserve">Hévíz Város Közlekedési koncepciója </t>
  </si>
  <si>
    <t>Petőfi u. útburkolat felújítás</t>
  </si>
  <si>
    <t>Vörösmarty u. útburkolat felújítás, kerékpárút ép. tervezés</t>
  </si>
  <si>
    <t>Sugár-Semmelweis-Dr. Korányi u. útburkolat felújítás tervezés</t>
  </si>
  <si>
    <t xml:space="preserve">Gépjármű-várakozóhely Építési Alap </t>
  </si>
  <si>
    <t>Költségvetési hiány</t>
  </si>
  <si>
    <t>Brunszvik Teréz Napközi Otthonos Óvoda Bölcsődei egység kialakítása</t>
  </si>
  <si>
    <t>Környezetvédelmi Alap</t>
  </si>
  <si>
    <t>Hévíz gyógyhely városközpont rehabilitációja I. ütem *</t>
  </si>
  <si>
    <t>Állami támogatás (központosított)</t>
  </si>
  <si>
    <t>Honvéd, József  A u.útburkolat felújítás (NYDRFT)</t>
  </si>
  <si>
    <t>Közoktatás fejlesztési célok támogatása</t>
  </si>
  <si>
    <t>Polgármesteri Hivatal szervezet fejlesztése (ÁROP-1.A.2/A-2008-0147)</t>
  </si>
  <si>
    <t>Orvosi rendelő akadálymentesítésére pályázati forrás (NYDOP-2007-5.1.1/E)</t>
  </si>
  <si>
    <t>Kompetendia alapú oktatás (TÁMOP-3.1.4-8/2-2009-0134)</t>
  </si>
  <si>
    <t>Brunszvik Teréz Napk. Otth.Óvoda Egregy ép. felújítás</t>
  </si>
  <si>
    <t>Városközpont funkció bővítés NYDOP pályázat</t>
  </si>
  <si>
    <t>Halmozódás nélküli felhalm. célú bevétel önk. mindössz.</t>
  </si>
  <si>
    <t>Felhalmozási és tőkejellegű bevétel</t>
  </si>
  <si>
    <t>DRV üzemi területén közösségi funkció kialakítása</t>
  </si>
  <si>
    <t>6.</t>
  </si>
  <si>
    <t>7.</t>
  </si>
  <si>
    <t>8.</t>
  </si>
  <si>
    <t>9.</t>
  </si>
  <si>
    <t>Általános tartalék</t>
  </si>
  <si>
    <t>Testületi hatáskörben felhasználható</t>
  </si>
  <si>
    <t>Általános tartalék összesen:</t>
  </si>
  <si>
    <t>Vállalkozásoktól szakképzési hozzájárulás átvétele fejlesztésre</t>
  </si>
  <si>
    <t>Finanszírozási célú kiadási műveletek összesen</t>
  </si>
  <si>
    <t xml:space="preserve">                      ebből felhalmozási hitel kamata</t>
  </si>
  <si>
    <t>Pénzmaradvánnyal számított bevételek és kiadások különbözete (többlet)</t>
  </si>
  <si>
    <t xml:space="preserve">       b,Általános tartalék működési</t>
  </si>
  <si>
    <t xml:space="preserve">               Működési </t>
  </si>
  <si>
    <t xml:space="preserve">               Felhalmozási</t>
  </si>
  <si>
    <t>Önkormányzati kinevezett dolgozók juttatása</t>
  </si>
  <si>
    <t>ÁHT-n kívüli felhalmozási pénzeszköz átvétel</t>
  </si>
  <si>
    <t>GAMESZ és közint. össz.</t>
  </si>
  <si>
    <t>Felhalmozási pénzforgalmi kiadás összesen:</t>
  </si>
  <si>
    <t>Polgármesteri hatáskörben felhasználható</t>
  </si>
  <si>
    <t xml:space="preserve">    c, Dologi jellegű kiadás, egyéb folyó kiadás</t>
  </si>
  <si>
    <t xml:space="preserve">    d, Támogatás értékű működési kiadás</t>
  </si>
  <si>
    <t xml:space="preserve">    e, Áht-n kívüli működési pénzeszköz átadás</t>
  </si>
  <si>
    <t xml:space="preserve">    f, Ellátottak pénzbeli juttatása</t>
  </si>
  <si>
    <t xml:space="preserve">    g, Szociálpolitikai juttatás</t>
  </si>
  <si>
    <t>3. Költségvetési bevételek összesen:</t>
  </si>
  <si>
    <t>2. Felhalmozási kiadás</t>
  </si>
  <si>
    <t xml:space="preserve">    a, Felújítás</t>
  </si>
  <si>
    <t xml:space="preserve">    b, Beruházás</t>
  </si>
  <si>
    <t xml:space="preserve">    c, Támogatás értékű felhalmozási pénzeszköz-átadás</t>
  </si>
  <si>
    <t xml:space="preserve">    d, Áht-n kívüli felhalmozási pénzeszköz-átadás</t>
  </si>
  <si>
    <t xml:space="preserve">    e, Felhalmozási kölcsön nyújtása</t>
  </si>
  <si>
    <t>3. Költségvetési kiadások összesen:</t>
  </si>
  <si>
    <t>Hévíz déli elkerülő út hatástanulmányterv</t>
  </si>
  <si>
    <t xml:space="preserve">      a,Céltartalék</t>
  </si>
  <si>
    <t xml:space="preserve">         Céltartalék összesen</t>
  </si>
  <si>
    <t xml:space="preserve">     a, Hosszú lejáratú fejlesztési hiteltörlesztés</t>
  </si>
  <si>
    <t xml:space="preserve">     b,Forgatási célú értékpapír vásárlás</t>
  </si>
  <si>
    <t>Pénzforgalom nélküli kiadások összesen</t>
  </si>
  <si>
    <t>Finanszírozási célú bevételi műveletek összesen</t>
  </si>
  <si>
    <t>Árpád kori templom és a Római kori villa állagmegóvása</t>
  </si>
  <si>
    <t>Épületfelújítás</t>
  </si>
  <si>
    <t>Városfejlesztési feladatok érdekében tartalék</t>
  </si>
  <si>
    <t>1. számú melléklet</t>
  </si>
  <si>
    <t xml:space="preserve">                          megvalósítási tanulmány                           </t>
  </si>
  <si>
    <t xml:space="preserve">                          könyvvizsgálat                                            </t>
  </si>
  <si>
    <t xml:space="preserve">                          tervellenőrzés                                               </t>
  </si>
  <si>
    <t xml:space="preserve">                          műszaki ellenőrzés                                        </t>
  </si>
  <si>
    <t xml:space="preserve">                          nyilvánosság                                                 </t>
  </si>
  <si>
    <t xml:space="preserve">                         aknafedlap + kiadása                                     </t>
  </si>
  <si>
    <t xml:space="preserve">                         összesen:                                                   </t>
  </si>
  <si>
    <t xml:space="preserve">Dr Mikolics Ferenc emléktábla (Hévíz Pantheon falán elhelyezés) 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</si>
  <si>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</si>
  <si>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</si>
  <si>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</si>
  <si>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</si>
  <si>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</si>
  <si>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</si>
  <si>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</si>
  <si>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</si>
  <si>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</si>
  <si>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</si>
  <si>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</si>
  <si>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</si>
  <si>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</si>
  <si>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1/a. számú  melléklet</t>
  </si>
  <si>
    <t>1/a/1. számú melléklet</t>
  </si>
  <si>
    <t>beruházási és felhalmozási kiadásai</t>
  </si>
  <si>
    <t>Felújítás</t>
  </si>
  <si>
    <t>32.</t>
  </si>
  <si>
    <t>33.</t>
  </si>
  <si>
    <t>Magyar Labdarúgó Szöv.Illyés Gy. Á. M. I. műfüves kispálya</t>
  </si>
  <si>
    <t xml:space="preserve">Gépkocsiértékesítés </t>
  </si>
  <si>
    <t>Üzemeltetésre átadott eszközök (szennyvízcsatorna)</t>
  </si>
  <si>
    <t>Sajátos felhalmozási és tőkejellegű bevétel összesen:</t>
  </si>
  <si>
    <t>Pénzügyi befektetések bevétele</t>
  </si>
  <si>
    <t>Osztalékhozamok</t>
  </si>
  <si>
    <t>Pénzügyi befektetések bevétele összesen:</t>
  </si>
  <si>
    <t>Gépjármű várakozóhely megváltás</t>
  </si>
  <si>
    <t>Felhalmozási célú kölcsön-visszatérülés</t>
  </si>
  <si>
    <t>Felhalmozási célú kölcsön-visszatérülés összesen:</t>
  </si>
  <si>
    <t>Polgármesteri hivatal mindösszesen:</t>
  </si>
  <si>
    <t>Fejlesztési célú pénzmaradvány</t>
  </si>
  <si>
    <t>Vállalkozástól átvett pénzeszköz jelzőrendszer kialakításához</t>
  </si>
  <si>
    <t>Tárgyi eszközök, immateriális javak értékesítése össz.:</t>
  </si>
  <si>
    <t>Bibó István AGSZ. össz.:</t>
  </si>
  <si>
    <t>Teréz Anya Szociális Integrált Intézmény össz.:</t>
  </si>
  <si>
    <t>Számítástechnikai eszközök beszerzése</t>
  </si>
  <si>
    <t>Kiadási tartalék mindösszesen:</t>
  </si>
  <si>
    <t>Működési célú pénzmaradvány</t>
  </si>
  <si>
    <t>Felhalmozási célú pénzmaradvány</t>
  </si>
  <si>
    <t>II/5. Teréz Anya Szociális Int.Int.</t>
  </si>
  <si>
    <t xml:space="preserve">Telekértékesítés </t>
  </si>
  <si>
    <t>Részvények értékesítése</t>
  </si>
  <si>
    <t>Támogatás értékű felhalmozási pénzeszköz átvétel</t>
  </si>
  <si>
    <t>ÁHT-n kívüli fejlesztési pénzeszköz átadás</t>
  </si>
  <si>
    <t>ÁHT-n kívüli fejlesztési pénzeszköz  átadás összesen:</t>
  </si>
  <si>
    <t>Ingatlanok beruházása</t>
  </si>
  <si>
    <t>Felújítások mindösszesen:</t>
  </si>
  <si>
    <t>Ingatlanok beruházása összesen:</t>
  </si>
  <si>
    <t>Peres- kártérítési ügyekből származó kötelezettségek</t>
  </si>
  <si>
    <t>Tóvédelmi program</t>
  </si>
  <si>
    <t>Városszemléből adódó feladatok</t>
  </si>
  <si>
    <t>Alapítványtól átvett pénzeszköz</t>
  </si>
  <si>
    <t>Tárgyi eszköz értékesítés</t>
  </si>
  <si>
    <t>Bibó I Gimnáziumért Alapítvány fejlesztési támogatása</t>
  </si>
  <si>
    <t>Sajátos felhalmozási bevétel</t>
  </si>
  <si>
    <t>Bevételek</t>
  </si>
  <si>
    <t>Kiadások</t>
  </si>
  <si>
    <t>Felhalmozási kiadások összesen:</t>
  </si>
  <si>
    <t xml:space="preserve">         Ebből felhalmozási többlet</t>
  </si>
  <si>
    <t xml:space="preserve">                    működési többlet</t>
  </si>
  <si>
    <t>Támogatás felügyeleti szervtől felhalmozásra</t>
  </si>
  <si>
    <t>Pénzügyi befektetés</t>
  </si>
  <si>
    <t>Felhalmozási célú kölcsön visszatér.</t>
  </si>
  <si>
    <t>Alsópáhok-Hévíz kerékpárút (NFÜ)</t>
  </si>
  <si>
    <t>Mindösszesen</t>
  </si>
  <si>
    <t>Felhalm. kölcs. nyújtása</t>
  </si>
  <si>
    <t>Áht-n kív.felh.pe.átadás</t>
  </si>
  <si>
    <t>Támog.értékű felhalm. pe.</t>
  </si>
  <si>
    <t>I.    Polgármesteri hivatal</t>
  </si>
  <si>
    <t>II/1.GAMESZ</t>
  </si>
  <si>
    <t>II/2.Bibó István AGSZ</t>
  </si>
  <si>
    <t>II/4.Brunszvik T. N. O. Óvoda</t>
  </si>
  <si>
    <t>II/5.Teréz Anya Szoc. Integr. Int.</t>
  </si>
  <si>
    <t>Gamesz és önáll. műk. közint.</t>
  </si>
  <si>
    <t>Módosított összesen</t>
  </si>
  <si>
    <t xml:space="preserve">                          kivitelezés                                                                                                  </t>
  </si>
  <si>
    <t>GAMESZ</t>
  </si>
  <si>
    <t>Állami támogatás összesen:</t>
  </si>
  <si>
    <t>ÁFA</t>
  </si>
  <si>
    <t>Brunszvik Teréz Napközi Otthonos Óvoda Sugár u.-i épület bővítése pály.forrás</t>
  </si>
  <si>
    <t>34.</t>
  </si>
  <si>
    <t>35.</t>
  </si>
  <si>
    <t>37.</t>
  </si>
  <si>
    <t>Gépek, berendezések beszerzése</t>
  </si>
  <si>
    <t>Beruházás</t>
  </si>
  <si>
    <t>Gépek, berendezések beszerzése összesen:</t>
  </si>
  <si>
    <t>Beruházások összesen:</t>
  </si>
  <si>
    <t>Polgármesteri hivatal felhalmozási kiadásai összesen:</t>
  </si>
  <si>
    <t>kiadási tartalék</t>
  </si>
  <si>
    <t>Céltartalék</t>
  </si>
  <si>
    <t>Pályázati Alap</t>
  </si>
  <si>
    <t>Környezetvédelmi programtól adódó feladatok</t>
  </si>
  <si>
    <t>Ady utcai gyalogátkelőhely létesítése a Vörösmarty u. csatlakozásánál</t>
  </si>
  <si>
    <t>Támogatás értékű felhalmozási pénzeszköz átvétel összesen:</t>
  </si>
  <si>
    <t>ÁHT-n kívüli felhalmozási pénzeszköz átvétel összesen:</t>
  </si>
  <si>
    <t>Lakásépítési kölcsön visszatérülés</t>
  </si>
  <si>
    <t>e Ft</t>
  </si>
  <si>
    <t>Megnevezés</t>
  </si>
  <si>
    <t>Polgármesteri Hivatal</t>
  </si>
  <si>
    <t xml:space="preserve">    a, Intézményi működési bevétel</t>
  </si>
  <si>
    <t xml:space="preserve">    b, Sajátos működési bevétel</t>
  </si>
  <si>
    <t xml:space="preserve">    c, Támogatás, végleges pénzeszköz átvétel</t>
  </si>
  <si>
    <t xml:space="preserve">        c/1. Állami támogatás</t>
  </si>
  <si>
    <t xml:space="preserve">        c/2. Támogatásértékű pénzeszköz átvétel</t>
  </si>
  <si>
    <t xml:space="preserve">        c/3. Áht-n kívüli működési pénzeszköz átvétel</t>
  </si>
  <si>
    <t>Támogatás, végleges pénzeszköz-átvétel összesen:</t>
  </si>
  <si>
    <t>Működési pénzforgalmi bevétel összesen:</t>
  </si>
  <si>
    <t>2. Felhalmozási bevétel</t>
  </si>
  <si>
    <t xml:space="preserve">    a, Tárgyi eszközök, immateriális javak értékesítése</t>
  </si>
  <si>
    <t xml:space="preserve">    b, Sajátos felhalmozási bevétel</t>
  </si>
  <si>
    <t xml:space="preserve">    c, Pénzügyi felhalmozási bevétel</t>
  </si>
  <si>
    <t xml:space="preserve">    d, Támogatás értékű felhalmozási pénzeszköz-átvétel</t>
  </si>
  <si>
    <t xml:space="preserve">    e, Áht-n kívüli felhalmozási pénzeszköz-átvétel</t>
  </si>
  <si>
    <t xml:space="preserve">    f, Felhalmozási kölcsön-visszatérülés</t>
  </si>
  <si>
    <t xml:space="preserve">    g, Állami támogatás (központosított állami támogatás)</t>
  </si>
  <si>
    <t>1. Működési kiadás</t>
  </si>
  <si>
    <t xml:space="preserve">    a, Személyi jellegű kiadás</t>
  </si>
  <si>
    <t xml:space="preserve">    b, Munkaadót terhelő járulék</t>
  </si>
  <si>
    <t>Teréz Anya Szociális Integrált Intézmény</t>
  </si>
  <si>
    <t>1/c/1. számú melléklet</t>
  </si>
  <si>
    <t>1/e. számú melléklet</t>
  </si>
  <si>
    <t>Brunszvik Teréz Napköziotthonos Óvoda</t>
  </si>
  <si>
    <t>Brunszvik Teréz Napköziotthonos Óvoda összesen:</t>
  </si>
  <si>
    <t>befektetési célú értékpapír beváltás</t>
  </si>
  <si>
    <t>5. Finanszírozási célú bevételi műveletek</t>
  </si>
  <si>
    <t>Bevételek mindösszesen</t>
  </si>
  <si>
    <t>Pénzforgalom nélküli bevételek összesen</t>
  </si>
  <si>
    <t>Nehéz helyzetbe került Hévízi lakosok támogatási alapja</t>
  </si>
  <si>
    <t>Felhalmozási kölcsön nyújtása összesen:</t>
  </si>
  <si>
    <t>Felhalmozási kölcsön nyújtása önkormányzati dolgozóknak</t>
  </si>
  <si>
    <t>Felhalmozási kölcsön nyújtása lakosságnak</t>
  </si>
  <si>
    <t xml:space="preserve">Hosszú lejáratú fejlesztési kölcsön </t>
  </si>
  <si>
    <t>Támogatás értékű felhalmozási pénzeszköz átadás összesen:</t>
  </si>
  <si>
    <t>Alsópáhok Község Önkormányzata (kerékpárút tervezés)</t>
  </si>
  <si>
    <t>Támogatás értékű felhalmozási pénzeszköz átadás</t>
  </si>
  <si>
    <t>Eon közműfejlesztési hozzájárulás beruházásra (Martinovics utca)</t>
  </si>
  <si>
    <t xml:space="preserve">Marton László Kossuth díja szobrász önportré </t>
  </si>
  <si>
    <t>4. Előző évi pénzmaradvány igénybevétele</t>
  </si>
  <si>
    <t>Forgatási célú értékpapír beváltás</t>
  </si>
  <si>
    <t>Illyés Gyula Ált. és Műv. Iskola</t>
  </si>
  <si>
    <t>3.</t>
  </si>
  <si>
    <t>Polgármesteri hivatal</t>
  </si>
  <si>
    <t>Tárgyi eszközök értékesítése</t>
  </si>
  <si>
    <t>Ingatlanértékesítés</t>
  </si>
  <si>
    <t>GAMESZ összesen:</t>
  </si>
  <si>
    <t>Bibó István AGSZ.</t>
  </si>
  <si>
    <t>Felhalmozási célú bevétel mindösszesen:</t>
  </si>
  <si>
    <t>Támogatás felügyeleti szervtől felhalmozásra:</t>
  </si>
  <si>
    <t>Hévíz Szabályozási Tervének módosítása</t>
  </si>
  <si>
    <t>Felhalmozási kölcsön nyújtása</t>
  </si>
  <si>
    <t>Sorszám</t>
  </si>
  <si>
    <t>Nemzeti Kulturális Alap mozi filmek digitalizálása</t>
  </si>
  <si>
    <t>Halmozódás nélküli és felhalmozási célú pénzmaradvány nélküli felhalmozási célú bevétel önk. mindösszesen:</t>
  </si>
  <si>
    <t>2010. évi költségvetési rendelet</t>
  </si>
  <si>
    <t>1.</t>
  </si>
  <si>
    <t>2.</t>
  </si>
  <si>
    <t>Immateriális javak vásárlása összesen:</t>
  </si>
  <si>
    <t>Környezetvédelmi és Vízügyi Célelőirányzat 2005.</t>
  </si>
  <si>
    <t>Összesen:</t>
  </si>
  <si>
    <t>Hévíz Város Önkormányzat</t>
  </si>
  <si>
    <t>Intézmény</t>
  </si>
  <si>
    <t>Összesen</t>
  </si>
  <si>
    <t>Hévíz gyógyhely városközpont rehab.  II. ütem  pályázati anyag előkész.</t>
  </si>
  <si>
    <t>Szoftvervásárlás, szoftverfejl. (Ikt.program, ügyv. feladatokat tám. rend.)</t>
  </si>
  <si>
    <t>Kompetencia alapú okt. pályázati projekt szoftver beszerzése (TÁMOP)</t>
  </si>
  <si>
    <t>Polgármesteri Hiv. szervezetfejlesztéséhez szükséges szoftver (ÁROP)</t>
  </si>
  <si>
    <t>Hévíz gyógyhely városközpont rehab. tartalék alap (47.500-3.610 e Ft)</t>
  </si>
  <si>
    <t>Kompetencia alapú okt. pályázati projekt eszköz beszerzése (TÁMOP)</t>
  </si>
  <si>
    <t>Kisfaludy u, Dózsa u, Veres P. u.Budai N. A u., Gelsei  P u. útfelúj. terv.</t>
  </si>
  <si>
    <t>Brunszvik T.N.O.Ó. Sugár u. épület bőv. akadálymentesítése I. ütem</t>
  </si>
  <si>
    <t>Nettó</t>
  </si>
  <si>
    <t>Brunszvik T. Napközi O. Óvoda Egregyi u. ép. infr. fejl. (tetőfelúj.szig.)</t>
  </si>
  <si>
    <t xml:space="preserve">Illyés Gyula Ált. Iskola főép. és tornaterem összekötő folyosó felújítása </t>
  </si>
  <si>
    <t>Árpád u. útburk.felúj., parkoló kiép. csapadékvíz elvez. eng. terv készítés</t>
  </si>
  <si>
    <t>DRV.üzemi területén közösségi funkció kialak. (sátor alá térburkolat)</t>
  </si>
  <si>
    <t>Bruttó</t>
  </si>
  <si>
    <t>Alsópáhok-Hévíz kerékpárút</t>
  </si>
  <si>
    <t>Immateriális javak vásárlása:</t>
  </si>
  <si>
    <t>Hévízi Önkéntes Tűzoltó Egyesület</t>
  </si>
  <si>
    <t xml:space="preserve">       </t>
  </si>
  <si>
    <t xml:space="preserve">                         gyalogos övezet áram-közműfejlesztés</t>
  </si>
  <si>
    <t>Mód. összeg</t>
  </si>
  <si>
    <t>Felhalmozási célú pénzmaradvány (-)</t>
  </si>
  <si>
    <t>Felhalmozási pénzforgalmi bevétel összesen:</t>
  </si>
  <si>
    <t>43.</t>
  </si>
  <si>
    <t>5.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</si>
  <si>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</si>
  <si>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</si>
  <si>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</si>
  <si>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</si>
  <si>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</si>
  <si>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</si>
  <si>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</si>
  <si>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</si>
  <si>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</si>
  <si>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1. Működési bevétel</t>
  </si>
  <si>
    <t>Működési pénzforgalmi kiadás összesen:</t>
  </si>
  <si>
    <t xml:space="preserve">Polgármesteri Hivatal akadálymentesítése (mosdók átalakítása) </t>
  </si>
  <si>
    <t>4. Kiadási tartalék</t>
  </si>
  <si>
    <t>Felhalmozási kiadásokra</t>
  </si>
  <si>
    <t>Felhalmozási kiadásokra összesen</t>
  </si>
  <si>
    <t>Működési kiadásokra</t>
  </si>
  <si>
    <t>Működési kiadásokra összesen</t>
  </si>
  <si>
    <t>5. Finanszírozási célú kiadási műveletek</t>
  </si>
  <si>
    <t>Kiadások mindösszesen</t>
  </si>
  <si>
    <t>Költségvetési hiány felhalmozási</t>
  </si>
  <si>
    <t>GAMESZ és közintézmények felhalmozási bev. összesen:</t>
  </si>
  <si>
    <t>Céltartalék összesen:</t>
  </si>
  <si>
    <t>felhalmozási pénzforgalmi bevételei kiemelt előirányzatonként</t>
  </si>
  <si>
    <t>felhalmozási  bevétel</t>
  </si>
  <si>
    <t>36.</t>
  </si>
  <si>
    <t>II/3.Illyés Gyula Általános Isk.</t>
  </si>
  <si>
    <t>II/3. Illyés Gyula Általános Isk.</t>
  </si>
  <si>
    <t>Árpádkori templom állagmegóvása</t>
  </si>
  <si>
    <t>Egyéb építmény felújítása</t>
  </si>
  <si>
    <t>Petőfi u. járda felújítása</t>
  </si>
  <si>
    <t>Egregyi u. járda felújítás</t>
  </si>
  <si>
    <t>Római kori villa állagmegóvása</t>
  </si>
  <si>
    <t>ORGAN-P közzétételi díj</t>
  </si>
  <si>
    <t>ISO 14001 tan.megszerz.fenntarthatósági tanulmányi körny.telj.(ÁROP)</t>
  </si>
  <si>
    <t>Brunszvik T.N.O.Óvoda bölcsödei épület kialakítása</t>
  </si>
  <si>
    <t>Sírkőműhely vásárlása és járulékos kiadásai</t>
  </si>
  <si>
    <t>Mezőgazdasági utak (hatósági engedély + díj)</t>
  </si>
  <si>
    <t xml:space="preserve">DRV területére rendezvénysátor beszerzése </t>
  </si>
  <si>
    <t>Effinger-Nagy Imre u.térfigyelő-kamera vill.fogy. hely kialakítása</t>
  </si>
  <si>
    <t>Fénymásoló beszerzése</t>
  </si>
  <si>
    <t>48.</t>
  </si>
  <si>
    <t>49.</t>
  </si>
  <si>
    <t>50.</t>
  </si>
  <si>
    <t>51.</t>
  </si>
  <si>
    <t>52.</t>
  </si>
  <si>
    <t>53.</t>
  </si>
  <si>
    <t>Hévíz Kistérség Önkormányzatainak Többcélú Társulása</t>
  </si>
  <si>
    <t>54.</t>
  </si>
  <si>
    <t>55.</t>
  </si>
  <si>
    <t>56.</t>
  </si>
  <si>
    <t>57.</t>
  </si>
  <si>
    <t>58.</t>
  </si>
  <si>
    <t>59.</t>
  </si>
  <si>
    <t xml:space="preserve">                         egyéb előre nem terv.(E.on Áramszolg.Zrt.közműcsatl.)                                    </t>
  </si>
  <si>
    <t xml:space="preserve">                         pótmunkák</t>
  </si>
  <si>
    <t xml:space="preserve">                        Rózsakert Belv.Kult.Közösségi Közp.tervdokumentáció</t>
  </si>
  <si>
    <t>Bölcsöde létesítése (NYDOP-5.1.1/B-09-2009-006)</t>
  </si>
  <si>
    <t>Üdülőhelyi feladatok kiegészítő támogatása</t>
  </si>
  <si>
    <t>Kiegészítő támogatások összesen</t>
  </si>
  <si>
    <t>ÁHT-n kívüli felhalm. pénzeszk átvétel</t>
  </si>
  <si>
    <t>Támogatás</t>
  </si>
  <si>
    <t>Költségvetési többlet/hiány működési</t>
  </si>
  <si>
    <t>Pénzügyi mérleg ( e Ft)</t>
  </si>
  <si>
    <t xml:space="preserve">    h, Kiegészítő támogatás</t>
  </si>
  <si>
    <t>Európai Uniós támogatással megvalósuló projektek</t>
  </si>
  <si>
    <t>sorszám</t>
  </si>
  <si>
    <t>Projekt megnevezése</t>
  </si>
  <si>
    <t>Bruttó érték</t>
  </si>
  <si>
    <t>Pályázati forrás</t>
  </si>
  <si>
    <t>Önrész</t>
  </si>
  <si>
    <t>Önrészt finanszírozza</t>
  </si>
  <si>
    <t>Polgármesteri Hivatal szervezetfejlesztése</t>
  </si>
  <si>
    <t>Hévíz</t>
  </si>
  <si>
    <t>Hévíz gyógyhely városközpont rehabilitációja</t>
  </si>
  <si>
    <t>Kerékpárút fejlesztése Alsópáhok-Hévíz között, Gesztor Alsópáhok</t>
  </si>
  <si>
    <t>Alsópáhok</t>
  </si>
  <si>
    <t>a projekt nem támogatott része</t>
  </si>
  <si>
    <t>Hévíz önrésze</t>
  </si>
  <si>
    <t>Alsópáhok önrésze</t>
  </si>
  <si>
    <t>felhalmozási kiadások jogcím szerint intézményenként</t>
  </si>
  <si>
    <t>1/b. számú melléklet</t>
  </si>
  <si>
    <t>működési célú és egyéb bevételek</t>
  </si>
  <si>
    <t>Intézményi működési bevétel</t>
  </si>
  <si>
    <t>Sajátos működési bevétel</t>
  </si>
  <si>
    <t>Támogatás, végleges pénzeszköz átvétel</t>
  </si>
  <si>
    <t>Támogatás felügyeleti szervtől</t>
  </si>
  <si>
    <t>Működési bevétel összesen</t>
  </si>
  <si>
    <t>I.     Polgármesteri hivatal</t>
  </si>
  <si>
    <t>II/3. Illyés Gyula Általános Iskola</t>
  </si>
  <si>
    <t>II/4. Brunszvik Teréz Napközi Otthonos Óvoda</t>
  </si>
  <si>
    <t>II/5. Teréz Anya Szociális Integrált Intézmény</t>
  </si>
  <si>
    <t>II. GAMESZ és  önállóan műk. közint. ö.:</t>
  </si>
  <si>
    <t>Mindösszesen:</t>
  </si>
  <si>
    <t>Intézményfinanszírozás</t>
  </si>
  <si>
    <t>Működési kiadás önkormányzati szinten</t>
  </si>
  <si>
    <t>1/b/1. számú melléklet</t>
  </si>
  <si>
    <t>Hévíz Város Polgármesteri Hivatala</t>
  </si>
  <si>
    <t xml:space="preserve">működési célú és egyéb bevételek  </t>
  </si>
  <si>
    <t>Támogatás, végleges pénzeszköz átv.</t>
  </si>
  <si>
    <t>370000 Szennyvízelvezetés- és kezelés</t>
  </si>
  <si>
    <t>421100 Út, autópálya építése</t>
  </si>
  <si>
    <t xml:space="preserve">581100  Könyvkiadás </t>
  </si>
  <si>
    <t>581400 Folyóirat, időszaki kiadvány kiadása</t>
  </si>
  <si>
    <t>682001 Lakóingatlan bérbeadása, üzemeltetése</t>
  </si>
  <si>
    <t>682002 Nem lakóingatlanok bérbeadása üzemeltetése</t>
  </si>
  <si>
    <t>841114 Országgyűlési képviselőv. kapcs. tevékenységek</t>
  </si>
  <si>
    <t>841115 Önkormányzati képviselőv. Kapcs tev.</t>
  </si>
  <si>
    <t>841116 Orsz.települési és területi kisebbségi választás</t>
  </si>
  <si>
    <t>841124 Területi általános végrehajtó igazgatási tev.</t>
  </si>
  <si>
    <t>841126 Önkormányzatok és többc. Kist.társ. Igazga.tev.</t>
  </si>
  <si>
    <t>841133 Adó, illeték kiszabása, veszedése ellenőrzése</t>
  </si>
  <si>
    <t>841225 Környezetvédelem. Terül igazgatása</t>
  </si>
  <si>
    <t>841325 Építésügy területp.területi igazgatása</t>
  </si>
  <si>
    <t>841403 Város és községgazd. (gyepmesteri feladat)</t>
  </si>
  <si>
    <t>841901 Önkormányzatok, valamint többc.kist. Társ. Elsz</t>
  </si>
  <si>
    <t xml:space="preserve">             Normatív állami támogatás</t>
  </si>
  <si>
    <t xml:space="preserve">             Normatív kötött felhaszn. tám.</t>
  </si>
  <si>
    <t xml:space="preserve">            üdülőhelyi feladatok kiegészítő támogatása</t>
  </si>
  <si>
    <t xml:space="preserve">            Központosított állami támogatás</t>
  </si>
  <si>
    <t xml:space="preserve">            Támogatás értékű bevétel</t>
  </si>
  <si>
    <t xml:space="preserve">            Helyi adók, pótlék, bírság</t>
  </si>
  <si>
    <t xml:space="preserve">            Átengedett központi adók</t>
  </si>
  <si>
    <t xml:space="preserve">            SZJA 8%, adóerőképesség miatti elvonás</t>
  </si>
  <si>
    <t xml:space="preserve">            Gépjárműadó</t>
  </si>
  <si>
    <t>842421 Közterület rendjének fenntartása</t>
  </si>
  <si>
    <t>856011 Pedagógiai szakszolgálat</t>
  </si>
  <si>
    <t>862102 Háziorvosi szolgálat (orvosi ügyelet)</t>
  </si>
  <si>
    <t>873011 Időskorúak tartós bentlakásos szociális ellátása</t>
  </si>
  <si>
    <t>882125 Mozgáskorlátozottak közlekedési támogatása</t>
  </si>
  <si>
    <t>889201 Gyermekjóléti feladatok</t>
  </si>
  <si>
    <t xml:space="preserve">889922 Házi segítségnyújtás, </t>
  </si>
  <si>
    <t>889923 Jelzőrendszeres házi segítségnyújtás</t>
  </si>
  <si>
    <t xml:space="preserve">889924 Családsegítés </t>
  </si>
  <si>
    <t>910123 Könyvtári szolgáltatások</t>
  </si>
  <si>
    <t>Működési célú és egyéb bev. összesen:</t>
  </si>
  <si>
    <t>1/d. számú melléklet</t>
  </si>
  <si>
    <t>működési és egyéb kiadásai kiemelt előirányzatonként</t>
  </si>
  <si>
    <t>Személyi juttatás</t>
  </si>
  <si>
    <t>Munkaadót terhelő járulék</t>
  </si>
  <si>
    <t>Dologi jellegű és egyéb folyó kiadás eredeti</t>
  </si>
  <si>
    <t>Támogatás ért. és ÁHT-n kív.műk.célú pe. átadás</t>
  </si>
  <si>
    <t>Ellátott pénzbeli juttatása</t>
  </si>
  <si>
    <t>II/4. Brunszvik Teréz N.O. Óvoda</t>
  </si>
  <si>
    <t>II/5. Teréz Anya Szoc. Integr.Int.</t>
  </si>
  <si>
    <t>II/6. Festetics György Műv.Közp.</t>
  </si>
  <si>
    <t>II. GAMESZ és intézm. össz.:</t>
  </si>
  <si>
    <t>1/d/1. számú melléklet</t>
  </si>
  <si>
    <t>Hévíz Város Polgármesteri Hivatal</t>
  </si>
  <si>
    <t xml:space="preserve">működési célú és egyéb kiadások </t>
  </si>
  <si>
    <t>Személyi juttatás összesen</t>
  </si>
  <si>
    <t>Munkaadót terhelő elvonás</t>
  </si>
  <si>
    <t>Dologi jellegű kiadás, egyéb folyó kiadás</t>
  </si>
  <si>
    <t>Támogatás értékű működési célú pénzeszköz átadás</t>
  </si>
  <si>
    <t>ÁHT-n kívüli működési pénzeszköz átadás</t>
  </si>
  <si>
    <t>Szoc.pol.    juttatás</t>
  </si>
  <si>
    <t>360000 Víztermelés,kezelés</t>
  </si>
  <si>
    <t>370000 Szennyvíz gy. tisztitás.</t>
  </si>
  <si>
    <t>412000 Lakó és n.lakó épü.épít.</t>
  </si>
  <si>
    <t>421100 Út - autópálya építése</t>
  </si>
  <si>
    <t>522110 Közutak, hidak üzemelt.</t>
  </si>
  <si>
    <t>581100 Könyvkiadás</t>
  </si>
  <si>
    <t>581400 Folyóirat, idősz.kiad.</t>
  </si>
  <si>
    <t>639100 Sajtófigyelés</t>
  </si>
  <si>
    <t>682001 Lakóingat. Bérbead. Ü.</t>
  </si>
  <si>
    <t>682002 Nem lakóing.bérb.üzem.</t>
  </si>
  <si>
    <t>711000Építészmérnöki tevéke.</t>
  </si>
  <si>
    <t>750000 Állateg..ellátás</t>
  </si>
  <si>
    <t>811000 Építmény üzemeltetés</t>
  </si>
  <si>
    <t>841112 Önkormány.jogalk.</t>
  </si>
  <si>
    <t>841114 Országgy képv.v.</t>
  </si>
  <si>
    <t>841115 Önk.képv.válsz.</t>
  </si>
  <si>
    <t>841116 Orsz.telep.és ter.kisebbségi</t>
  </si>
  <si>
    <t>Területi ált. végreh. Igazg. Tev.</t>
  </si>
  <si>
    <t>841124/2Hatósági feladatok</t>
  </si>
  <si>
    <t>841124/3 Anyakönyv. Felad.</t>
  </si>
  <si>
    <t>841124/4 Okmányirodai fel.</t>
  </si>
  <si>
    <t>841124/5 Gyámügyi feladatok</t>
  </si>
  <si>
    <t>Igazgatási . Tevékenység.</t>
  </si>
  <si>
    <t>841126 Önkorm.igazg.tev.</t>
  </si>
  <si>
    <t>841126/2 Szervezési és j.oszt</t>
  </si>
  <si>
    <t>841126/3 Pályázati felad.</t>
  </si>
  <si>
    <t>8411265 Támogatások</t>
  </si>
  <si>
    <t>841133 Adó,illeték kiszab. Ell.</t>
  </si>
  <si>
    <t>842155 Önk.nemz.kapcsolat</t>
  </si>
  <si>
    <t>841191 Nemzeti ünn programja</t>
  </si>
  <si>
    <t>841192  Kiemelt áll. És önk. Ü</t>
  </si>
  <si>
    <t xml:space="preserve">841225 Környezetvédelem </t>
  </si>
  <si>
    <t>841325 Építésügy</t>
  </si>
  <si>
    <t>841328 Turizmus területi igaz.</t>
  </si>
  <si>
    <t>841401 Önkorm. közb.kapcs.</t>
  </si>
  <si>
    <t>841402 Közvilágítás</t>
  </si>
  <si>
    <t>841403 Város- és községgazd.</t>
  </si>
  <si>
    <t>842421Közterület rend. Fennta.</t>
  </si>
  <si>
    <t>842510 Tűz és polgári kataszt.</t>
  </si>
  <si>
    <t>852000Ált. iskolai oktatás, nev.</t>
  </si>
  <si>
    <t>Egészségügyi ellátás egyéb fel.</t>
  </si>
  <si>
    <t>882111 Rendszeres szociál.seg.</t>
  </si>
  <si>
    <t>882113 Lakásfennt.támog.normatív</t>
  </si>
  <si>
    <t>882115 Ápolási dij alanyi jogon</t>
  </si>
  <si>
    <t>882116 Ápolási dij méltányoss.</t>
  </si>
  <si>
    <t>882117 Rendszeres gyermv.tám.</t>
  </si>
  <si>
    <t xml:space="preserve">             Étkezési hozzájárulás</t>
  </si>
  <si>
    <t>882122 Átmeneti segély</t>
  </si>
  <si>
    <t>882124 Rendkív. gyermekv. Tám</t>
  </si>
  <si>
    <t>882125 Mozgáskorlátozottak</t>
  </si>
  <si>
    <t>882129 Egyéb önk. Eseti pénzb.</t>
  </si>
  <si>
    <t>882202 Közgyógyellátás</t>
  </si>
  <si>
    <t>882203 Köztemetés</t>
  </si>
  <si>
    <t>882123 Temetési segély</t>
  </si>
  <si>
    <t>890441Közcélú foglalkoztatás</t>
  </si>
  <si>
    <t>Működési c. kiadások össz.:</t>
  </si>
  <si>
    <t>11. sz. melléklet</t>
  </si>
  <si>
    <t>intézmények támogatása</t>
  </si>
  <si>
    <t>Működési támogatás</t>
  </si>
  <si>
    <t>Működési támogatás összesen</t>
  </si>
  <si>
    <t>Fejlesztési tám.</t>
  </si>
  <si>
    <t>állami</t>
  </si>
  <si>
    <t>kistérségi</t>
  </si>
  <si>
    <t>saját erő</t>
  </si>
  <si>
    <t>II/1.</t>
  </si>
  <si>
    <t>II/2.</t>
  </si>
  <si>
    <t>II/3.</t>
  </si>
  <si>
    <t>Illyés Gyula Általános Iskola</t>
  </si>
  <si>
    <t>II/4.</t>
  </si>
  <si>
    <t>Brunszvik Teréz Napközi Otthonos Óvoda</t>
  </si>
  <si>
    <t>II/5.</t>
  </si>
  <si>
    <t>II/6.</t>
  </si>
  <si>
    <t>Költségvetési támogatás összesen:</t>
  </si>
  <si>
    <t>Római kori romok zöld felület rehab. és turisztikai hasznosítás</t>
  </si>
  <si>
    <t>Osztályfőnöki pótlék</t>
  </si>
  <si>
    <t>853111/1 Középfokú oktatás, nevelés (9-13)</t>
  </si>
  <si>
    <t>8510001 Óvodai nevelés</t>
  </si>
  <si>
    <t>Római kori romok zöldterületi rehabilitációja (előleg)</t>
  </si>
  <si>
    <t>Egyéb központi támogatás</t>
  </si>
  <si>
    <t xml:space="preserve">841129 Önk. Tev. Pénzügyi ig. </t>
  </si>
  <si>
    <t>8520111 Ált. isk. oktatás (1-4.)</t>
  </si>
  <si>
    <t>8521211 Ált. isk. oktatás (5-8.)</t>
  </si>
  <si>
    <t xml:space="preserve">           Egyéb központi támogatás</t>
  </si>
  <si>
    <t xml:space="preserve">     i, Egyéb központi támogatás </t>
  </si>
  <si>
    <t>1/c/2. számú melléklet</t>
  </si>
  <si>
    <t>47.</t>
  </si>
  <si>
    <t>60.</t>
  </si>
  <si>
    <t>Ady utcai közvilágítás nélküli szakasz közvilágításának tervezése</t>
  </si>
  <si>
    <t>61.</t>
  </si>
  <si>
    <t>Római kori romok zöldfelületi rehabilitációja</t>
  </si>
  <si>
    <t>62.</t>
  </si>
  <si>
    <t>63.</t>
  </si>
  <si>
    <t>64.</t>
  </si>
  <si>
    <t>65.</t>
  </si>
  <si>
    <t>66.</t>
  </si>
  <si>
    <t>67.</t>
  </si>
  <si>
    <t>Nemesbüki bekötőút (73178 jelű) környezetvédelmi eng.mód.tervdok.</t>
  </si>
  <si>
    <t>939/1 hrsz ingatlanrész átadás-átvétellel járó telekalakítási, területrendezési feladatok</t>
  </si>
  <si>
    <t>Balázs István 1624/2 hrsz földértékesítés ügye</t>
  </si>
  <si>
    <t>1295/4 hrsz ingatlan közút céljára ingyenes átvételt terhelő ing.nyilvt.átvez.kiad.</t>
  </si>
  <si>
    <t>68.</t>
  </si>
  <si>
    <t>Zrínyi u. játszótér gép, berendezés beszerzése</t>
  </si>
  <si>
    <t>69.</t>
  </si>
  <si>
    <t>Sugár u. játszótér gép, berendezés beszerzése</t>
  </si>
  <si>
    <t>Elektromos elosztó és fogyasztásmérő központ (piac-rendezvénytér)</t>
  </si>
  <si>
    <t>Kézfogás harangjának poliészter másolata</t>
  </si>
  <si>
    <t xml:space="preserve">                        tervezői felügyelet ellátása</t>
  </si>
  <si>
    <t xml:space="preserve">                        Festetics téri ivó- és szennyvíz közmű tervezés</t>
  </si>
  <si>
    <t xml:space="preserve">                        Rózsakert módosított építési engedélyhez másolási ktg-ek</t>
  </si>
  <si>
    <t xml:space="preserve">                        Rózsakert ép.mód.eng.és konyhatechnológiai terv készítés</t>
  </si>
  <si>
    <t xml:space="preserve">                        Visszaigényelhető fordított áfa</t>
  </si>
  <si>
    <t>1550/4 és 1550/5 hrsz ingatlanok (közút) térítésmentes átvétele</t>
  </si>
  <si>
    <t>Felhalmozási kiadások visszaigényelhető fordított áfa Belváros: Rózsakert)</t>
  </si>
  <si>
    <t>Elszámolt</t>
  </si>
  <si>
    <t>Fenntartási kötelezettség</t>
  </si>
  <si>
    <t>Folyamatban</t>
  </si>
  <si>
    <t>Megvalósítás státusza</t>
  </si>
  <si>
    <t xml:space="preserve">                       ebből: Fordított áfa bevétel</t>
  </si>
  <si>
    <t xml:space="preserve">            Építésügyi bírság, Talajterhelési díj,</t>
  </si>
  <si>
    <t>851000 Óvodai nevelés int. Komplex tám.(TÁMOP)</t>
  </si>
  <si>
    <t xml:space="preserve">851011 Óvodai nevelés </t>
  </si>
  <si>
    <t>852000 Alapfokú okt.int. Komplex tám.(TÁMOP)</t>
  </si>
  <si>
    <t>852011 Ált. isk. nappali rendsz. Okt.(1-4 évfolym.)</t>
  </si>
  <si>
    <t>852021 Ált. isk. nappali rendsz. Okt.(5-8 évfolym.)</t>
  </si>
  <si>
    <t>853000 Középfokú okt. int. Komplex tám.(TÁMOP)</t>
  </si>
  <si>
    <t xml:space="preserve">           ebből: efizetendő fordított áfa</t>
  </si>
  <si>
    <t>millió Ft</t>
  </si>
  <si>
    <t xml:space="preserve">*Tartalmazza:                                                                       </t>
  </si>
  <si>
    <t>12. számú melléklet</t>
  </si>
  <si>
    <t>bevétel-kiadás 2010. évi előirányzata és 2011., 2012. évi terve</t>
  </si>
  <si>
    <t>2012. év</t>
  </si>
  <si>
    <t>Működési célú bevételek és kiadások</t>
  </si>
  <si>
    <t>Önkormányzatok sajátos működési bevételei</t>
  </si>
  <si>
    <t>Önkorm. költségvetési tám. és átengedett SZJA</t>
  </si>
  <si>
    <t>Támogatásértékű működési pénzeszköz átvétel</t>
  </si>
  <si>
    <t>ÁHT-n kívüli működési pénzeszköz átvétel</t>
  </si>
  <si>
    <t>Pénzforgalom nélküli bevételi működési pénzmaradvány</t>
  </si>
  <si>
    <t>Működési bevételek összesen:</t>
  </si>
  <si>
    <t>Személyi jellegű kiadás</t>
  </si>
  <si>
    <t>Támogatás értékű müködési  pénzeszköz átadás</t>
  </si>
  <si>
    <t>Ellátottak pénzbeli juttatása</t>
  </si>
  <si>
    <t>Szociálpolitikai juttatás</t>
  </si>
  <si>
    <t>Pénzforgalom nélküli kiadás (tartalék)</t>
  </si>
  <si>
    <t>Működési kiadások összesen:</t>
  </si>
  <si>
    <t>Felhalmozási bevételek és kiadások</t>
  </si>
  <si>
    <t>a.) Tárgyi eszközök, immateriális javak értékesítése</t>
  </si>
  <si>
    <t>b.) Sajátos felhalmozási bevétel</t>
  </si>
  <si>
    <t>c.) Pénzügyi felhalmozási befektetések</t>
  </si>
  <si>
    <t>e.) ÁHT-n kívüli felhalmozási pénzeszköz-átvétel</t>
  </si>
  <si>
    <t>f.) Felhalmozási célú kölcsön-visszatérülés</t>
  </si>
  <si>
    <t>g.) Pénzforgalom nélküli bevételi felhalmozási pénzmaradvány</t>
  </si>
  <si>
    <t>Felhalmozási bevételek összesen:</t>
  </si>
  <si>
    <t>a.) Felújítás</t>
  </si>
  <si>
    <t>b.) Támogatás értékű felhalmozási pénzeszköz-átadás</t>
  </si>
  <si>
    <t xml:space="preserve">     ebből Európai Uniós támogatással megvalósuló</t>
  </si>
  <si>
    <t>c.) ÁHT-n kívüli felhalmozási pénzeszköz-átadás</t>
  </si>
  <si>
    <t>d.) Felhalmozási célú kölcsön nyújtása</t>
  </si>
  <si>
    <t xml:space="preserve">Finanszírozási műveletek:  </t>
  </si>
  <si>
    <t>Értékpapír beváltás befektetési célú</t>
  </si>
  <si>
    <t xml:space="preserve">Értékpapír beváltás forgatási célú </t>
  </si>
  <si>
    <t>Finanszírozási  bevételek összesen:</t>
  </si>
  <si>
    <t>Finanszírozási kiadás befektetési célú</t>
  </si>
  <si>
    <t>Önkormányzati bevételek összesen:</t>
  </si>
  <si>
    <t>Önkormányzati kiadások összesen:</t>
  </si>
  <si>
    <t>2011.év.mód ei.</t>
  </si>
  <si>
    <t>2010. év er. ei.</t>
  </si>
  <si>
    <t>d.) Támogatás értékű felhalmozási pénzeszköz átvétel*</t>
  </si>
  <si>
    <t>b.) Beruházás**</t>
  </si>
  <si>
    <t>Piac és rendezvénytér villamoshálózat kiépítése</t>
  </si>
  <si>
    <t>Piac és rendezvénytér ivóvíz és csatorna hálózat kiépítése</t>
  </si>
  <si>
    <t>Rákóczi u. és Széchenyi u. torkolatában rendszámfelismerő rendszer</t>
  </si>
  <si>
    <t>70.</t>
  </si>
  <si>
    <t>71.</t>
  </si>
  <si>
    <t>72.</t>
  </si>
  <si>
    <t>73.</t>
  </si>
  <si>
    <t>74.</t>
  </si>
  <si>
    <t>Felhalmozási támogatás intézmények részére</t>
  </si>
  <si>
    <t>Bibó I. AGSZ</t>
  </si>
  <si>
    <t>Hálózati fénymásoló</t>
  </si>
  <si>
    <t>Szerver</t>
  </si>
  <si>
    <t>Mobil Interaktív Tábla Másoló Rendszer</t>
  </si>
  <si>
    <t>Bibó I. AGSZ összesen:</t>
  </si>
  <si>
    <t>Illyés Gy. Általános Iskola</t>
  </si>
  <si>
    <t>Digitális tábla</t>
  </si>
  <si>
    <t>Illyés Gy. Általános Iskola összesen:</t>
  </si>
  <si>
    <t>Festetics Gy. Művelődési Központ</t>
  </si>
  <si>
    <t>Projektor</t>
  </si>
  <si>
    <t>Festetics Gy. Művelődési Központ összesen:</t>
  </si>
  <si>
    <t>Gamesz és önállóan működő intézmények felhalmozási kiadásai</t>
  </si>
  <si>
    <t>Felügyeleti szervtől felhalmozási célra átadott támogatása (-)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</si>
  <si>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</si>
  <si>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</si>
  <si>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</si>
  <si>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</si>
  <si>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</si>
  <si>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</si>
  <si>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</si>
  <si>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</si>
  <si>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</si>
  <si>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</si>
  <si>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</si>
  <si>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</si>
  <si>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Brunszvik TNO Óvoda Bölcsödei épület kialakítása</t>
  </si>
  <si>
    <t>Pályázati Alap lekötött összege: Hévíz-Alsópáhok kerékpárút megvalósítása</t>
  </si>
  <si>
    <t>Hévíz-Alsópáhok kerékpárút megvalósítása</t>
  </si>
  <si>
    <t>Szakmai informatikai normatív támogatás</t>
  </si>
  <si>
    <t>Illyés Gyula Ált. és Műv. Iskola összesen:</t>
  </si>
  <si>
    <t>8520211 Ált.isk.tanulók nappali rendsz. okt. (5-8. évfolyam)</t>
  </si>
  <si>
    <t>889921 Szociális étkezés</t>
  </si>
  <si>
    <t>900400 Kulturális műsorok, rendezv,kiállítások szervezése</t>
  </si>
  <si>
    <t>932918 Mindenféle máshová nem sorolható szabadidős szolgáltatás</t>
  </si>
  <si>
    <t>882117 Rendszeres gyermekvédelmi pénzbeli ellátás</t>
  </si>
  <si>
    <t>Benyújtott pályázat szerint</t>
  </si>
  <si>
    <t>Polgármesteri Hivatal-201.iroda Polgármesteri galéria átépítése</t>
  </si>
  <si>
    <t>2011. év er. ei.</t>
  </si>
  <si>
    <t xml:space="preserve">* 2011. évi módosított előirányzata </t>
  </si>
  <si>
    <t xml:space="preserve">                 Római kori romok zöldfelülei rehab. pályázati forrás</t>
  </si>
  <si>
    <t xml:space="preserve">             Bölcsőbe építéséhez pályázati forrás</t>
  </si>
  <si>
    <t xml:space="preserve">                  Alsópáhok-Hévíz kerékpárút épí.-hez pályázati forrás</t>
  </si>
  <si>
    <t xml:space="preserve">                 Összesen</t>
  </si>
  <si>
    <t>**2011. évi módosított előirányzatából</t>
  </si>
  <si>
    <t xml:space="preserve">                  Római kori romok zöldfelülei rehab. </t>
  </si>
  <si>
    <t xml:space="preserve">             Bölcsőbe építése</t>
  </si>
  <si>
    <t xml:space="preserve">  e Ft</t>
  </si>
  <si>
    <t xml:space="preserve"> e Ft</t>
  </si>
  <si>
    <t>2010.XII.21. mód. ei.</t>
  </si>
  <si>
    <t>módosított előirányzat</t>
  </si>
  <si>
    <t>mód. előir.</t>
  </si>
  <si>
    <t>mód. ei.</t>
  </si>
  <si>
    <t xml:space="preserve"> mód. ei.</t>
  </si>
  <si>
    <t>. mód. ei.</t>
  </si>
  <si>
    <t>2010.XII. 21. mód. ei.</t>
  </si>
  <si>
    <t>II/6.Festetics György Művelődési Központ</t>
  </si>
  <si>
    <t>II/6. Festetics Gy. Műv. Központ</t>
  </si>
  <si>
    <t>2010.XII.21-ei módosított előirányzat</t>
  </si>
  <si>
    <t xml:space="preserve"> módosítás</t>
  </si>
  <si>
    <t xml:space="preserve"> módosított előirányzat</t>
  </si>
  <si>
    <t>Hordozható felvevő</t>
  </si>
  <si>
    <t xml:space="preserve">                        2010. évről áthúzódó beruházás</t>
  </si>
  <si>
    <t>87.</t>
  </si>
  <si>
    <t>Kompetencia alapú oktatás közoktatási intézményekben *</t>
  </si>
  <si>
    <t>* Elvont pályázati forrás 4.845 e Ft</t>
  </si>
  <si>
    <t xml:space="preserve">        </t>
  </si>
  <si>
    <t>2010.  XII.21. mód. ei.</t>
  </si>
  <si>
    <t>Festetics György Művelődési Központ</t>
  </si>
  <si>
    <t>2010. XII.21. mód. ei.</t>
  </si>
  <si>
    <t>módosított előirányz.</t>
  </si>
  <si>
    <t>Szocpol. juttatatás</t>
  </si>
  <si>
    <t>851000/1Óvodai nevelés Tag</t>
  </si>
  <si>
    <t>851000/2 Óvodai nevelés Sugár</t>
  </si>
  <si>
    <t>853001 Gimnáziumi oktatás, nev.</t>
  </si>
  <si>
    <t xml:space="preserve">   -Árpádkori templom állagmegóvása</t>
  </si>
  <si>
    <t xml:space="preserve">   -Római kori romok zöldfelületi rehabilitációja</t>
  </si>
  <si>
    <t xml:space="preserve">   -Egregyi járda felújítása</t>
  </si>
  <si>
    <t xml:space="preserve">   -Hévíz Város Közlekedési Koncepciója</t>
  </si>
  <si>
    <t xml:space="preserve">   -Hévíz déli elkerülő út hatástanulmány terve</t>
  </si>
  <si>
    <t xml:space="preserve">   -Hévíz gyógyhely Városközp.rehab.II.ütem pályázati anyag előkész.</t>
  </si>
  <si>
    <t xml:space="preserve">   -Hévíz gyógyhely Városközp.rehab.I.ütem </t>
  </si>
  <si>
    <t xml:space="preserve">   -Brunszvik T.N.O.Óvoda Sugár u.épület bőv.akadályment.I.ütem</t>
  </si>
  <si>
    <t>Pályázati Alap lekötött összege: Brunszvik TNO Óvoda Bölcsödei ép. kialakítása</t>
  </si>
  <si>
    <t xml:space="preserve"> 2010. évről áthúzódó beruházások  *</t>
  </si>
  <si>
    <t>* 2010.évről áthúzódó beruházások összesen 199.275 e Ft</t>
  </si>
  <si>
    <t>Iskolaadminisztrációs szoftver felhasználói jog</t>
  </si>
  <si>
    <t>II/6.Festetics  Gy. Műv. Központ</t>
  </si>
  <si>
    <t>Festetics György Művelődési Központ össz.: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</si>
</sst>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-40E]yyyy\.\ mmmm\ d\."/>
    <numFmt numFmtId="172" formatCode="#,##0.000"/>
    <numFmt numFmtId="173" formatCode="m\.\ d\.;@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i/>
      <u val="single"/>
      <sz val="12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color indexed="10"/>
      <name val="Times New Roman"/>
      <family val="1"/>
    </font>
    <font>
      <sz val="10"/>
      <color indexed="10"/>
      <name val="Arial"/>
      <family val="0"/>
    </font>
    <font>
      <b/>
      <i/>
      <sz val="10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b/>
      <i/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" fillId="0" borderId="0" xfId="20" applyFont="1">
      <alignment/>
      <protection/>
    </xf>
    <xf numFmtId="3" fontId="2" fillId="0" borderId="0" xfId="20" applyNumberFormat="1" applyFont="1" applyBorder="1">
      <alignment/>
      <protection/>
    </xf>
    <xf numFmtId="0" fontId="7" fillId="0" borderId="0" xfId="20" applyFont="1" applyBorder="1">
      <alignment/>
      <protection/>
    </xf>
    <xf numFmtId="0" fontId="2" fillId="0" borderId="0" xfId="20" applyFont="1" applyBorder="1">
      <alignment/>
      <protection/>
    </xf>
    <xf numFmtId="0" fontId="4" fillId="0" borderId="0" xfId="0" applyFont="1" applyAlignment="1">
      <alignment/>
    </xf>
    <xf numFmtId="0" fontId="2" fillId="0" borderId="3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21" applyFont="1" applyBorder="1" applyAlignment="1">
      <alignment horizontal="center"/>
      <protection/>
    </xf>
    <xf numFmtId="0" fontId="11" fillId="0" borderId="0" xfId="21" applyFont="1">
      <alignment/>
      <protection/>
    </xf>
    <xf numFmtId="0" fontId="4" fillId="0" borderId="0" xfId="21" applyFont="1" applyAlignment="1">
      <alignment horizontal="left" vertical="center" wrapText="1"/>
      <protection/>
    </xf>
    <xf numFmtId="0" fontId="11" fillId="0" borderId="0" xfId="21" applyFont="1" applyAlignment="1">
      <alignment horizontal="center" vertical="center" wrapText="1"/>
      <protection/>
    </xf>
    <xf numFmtId="0" fontId="11" fillId="0" borderId="0" xfId="21" applyFont="1" applyAlignment="1">
      <alignment horizontal="left" vertical="center" wrapText="1"/>
      <protection/>
    </xf>
    <xf numFmtId="3" fontId="11" fillId="0" borderId="0" xfId="21" applyNumberFormat="1" applyFont="1">
      <alignment/>
      <protection/>
    </xf>
    <xf numFmtId="0" fontId="18" fillId="0" borderId="0" xfId="21" applyFont="1" applyAlignment="1">
      <alignment horizontal="left" vertical="center" wrapText="1"/>
      <protection/>
    </xf>
    <xf numFmtId="3" fontId="4" fillId="0" borderId="0" xfId="21" applyNumberFormat="1" applyFont="1">
      <alignment/>
      <protection/>
    </xf>
    <xf numFmtId="0" fontId="4" fillId="0" borderId="0" xfId="21" applyFont="1">
      <alignment/>
      <protection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6" fillId="0" borderId="0" xfId="0" applyFont="1" applyAlignment="1">
      <alignment/>
    </xf>
    <xf numFmtId="3" fontId="1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24" fillId="0" borderId="0" xfId="0" applyFont="1" applyAlignment="1">
      <alignment/>
    </xf>
    <xf numFmtId="0" fontId="7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3" fontId="4" fillId="0" borderId="0" xfId="21" applyNumberFormat="1" applyFont="1" applyBorder="1">
      <alignment/>
      <protection/>
    </xf>
    <xf numFmtId="3" fontId="11" fillId="0" borderId="0" xfId="21" applyNumberFormat="1" applyFont="1" applyAlignment="1">
      <alignment/>
      <protection/>
    </xf>
    <xf numFmtId="0" fontId="11" fillId="0" borderId="0" xfId="21" applyFont="1" applyFill="1" applyAlignment="1">
      <alignment horizontal="left" vertical="center" wrapText="1"/>
      <protection/>
    </xf>
    <xf numFmtId="0" fontId="9" fillId="0" borderId="0" xfId="0" applyFont="1" applyFill="1" applyAlignment="1">
      <alignment wrapText="1"/>
    </xf>
    <xf numFmtId="0" fontId="4" fillId="0" borderId="0" xfId="21" applyFont="1" applyAlignment="1">
      <alignment horizontal="center"/>
      <protection/>
    </xf>
    <xf numFmtId="0" fontId="4" fillId="0" borderId="0" xfId="21" applyFont="1" applyAlignment="1">
      <alignment horizontal="center" vertical="center" wrapText="1"/>
      <protection/>
    </xf>
    <xf numFmtId="0" fontId="13" fillId="0" borderId="0" xfId="0" applyFont="1" applyBorder="1" applyAlignment="1">
      <alignment/>
    </xf>
    <xf numFmtId="172" fontId="11" fillId="0" borderId="0" xfId="21" applyNumberFormat="1" applyFont="1">
      <alignment/>
      <protection/>
    </xf>
    <xf numFmtId="172" fontId="4" fillId="0" borderId="0" xfId="21" applyNumberFormat="1" applyFont="1">
      <alignment/>
      <protection/>
    </xf>
    <xf numFmtId="0" fontId="9" fillId="0" borderId="0" xfId="20" applyFont="1" applyBorder="1">
      <alignment/>
      <protection/>
    </xf>
    <xf numFmtId="3" fontId="9" fillId="0" borderId="0" xfId="20" applyNumberFormat="1" applyFont="1" applyBorder="1">
      <alignment/>
      <protection/>
    </xf>
    <xf numFmtId="3" fontId="7" fillId="0" borderId="0" xfId="20" applyNumberFormat="1" applyFont="1" applyBorder="1">
      <alignment/>
      <protection/>
    </xf>
    <xf numFmtId="0" fontId="8" fillId="0" borderId="0" xfId="20" applyFont="1" applyBorder="1">
      <alignment/>
      <protection/>
    </xf>
    <xf numFmtId="3" fontId="8" fillId="0" borderId="0" xfId="20" applyNumberFormat="1" applyFont="1" applyBorder="1">
      <alignment/>
      <protection/>
    </xf>
    <xf numFmtId="0" fontId="10" fillId="0" borderId="0" xfId="0" applyFont="1" applyAlignment="1">
      <alignment/>
    </xf>
    <xf numFmtId="3" fontId="10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0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22" fillId="0" borderId="0" xfId="21" applyFont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26" fillId="0" borderId="0" xfId="0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3" xfId="0" applyFont="1" applyBorder="1" applyAlignment="1">
      <alignment horizontal="center" vertical="center"/>
    </xf>
    <xf numFmtId="0" fontId="26" fillId="0" borderId="0" xfId="0" applyFont="1" applyBorder="1" applyAlignment="1">
      <alignment horizontal="left" wrapText="1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9" fillId="0" borderId="0" xfId="0" applyFont="1" applyBorder="1" applyAlignment="1">
      <alignment/>
    </xf>
    <xf numFmtId="0" fontId="26" fillId="0" borderId="0" xfId="0" applyFont="1" applyBorder="1" applyAlignment="1">
      <alignment wrapText="1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4" fillId="0" borderId="6" xfId="0" applyFont="1" applyBorder="1" applyAlignment="1">
      <alignment/>
    </xf>
    <xf numFmtId="3" fontId="11" fillId="0" borderId="7" xfId="0" applyNumberFormat="1" applyFont="1" applyBorder="1" applyAlignment="1">
      <alignment/>
    </xf>
    <xf numFmtId="0" fontId="11" fillId="0" borderId="8" xfId="0" applyFont="1" applyBorder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3" fontId="15" fillId="0" borderId="7" xfId="0" applyNumberFormat="1" applyFont="1" applyBorder="1" applyAlignment="1">
      <alignment/>
    </xf>
    <xf numFmtId="0" fontId="30" fillId="0" borderId="0" xfId="0" applyFont="1" applyBorder="1" applyAlignment="1">
      <alignment/>
    </xf>
    <xf numFmtId="3" fontId="30" fillId="0" borderId="0" xfId="0" applyNumberFormat="1" applyFont="1" applyBorder="1" applyAlignment="1">
      <alignment/>
    </xf>
    <xf numFmtId="3" fontId="30" fillId="0" borderId="7" xfId="0" applyNumberFormat="1" applyFont="1" applyBorder="1" applyAlignment="1">
      <alignment/>
    </xf>
    <xf numFmtId="0" fontId="30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15" fillId="0" borderId="8" xfId="0" applyFont="1" applyBorder="1" applyAlignment="1">
      <alignment/>
    </xf>
    <xf numFmtId="0" fontId="4" fillId="0" borderId="0" xfId="0" applyFont="1" applyBorder="1" applyAlignment="1">
      <alignment wrapText="1"/>
    </xf>
    <xf numFmtId="0" fontId="11" fillId="0" borderId="0" xfId="21" applyFont="1" applyAlignment="1">
      <alignment wrapText="1"/>
      <protection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13" fillId="0" borderId="0" xfId="0" applyFont="1" applyAlignment="1">
      <alignment horizontal="center" textRotation="90"/>
    </xf>
    <xf numFmtId="0" fontId="11" fillId="0" borderId="0" xfId="0" applyFont="1" applyAlignment="1">
      <alignment horizontal="center" wrapText="1" shrinkToFit="1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right" vertical="center"/>
    </xf>
    <xf numFmtId="3" fontId="11" fillId="0" borderId="0" xfId="0" applyNumberFormat="1" applyFont="1" applyAlignment="1">
      <alignment horizontal="center" vertical="center"/>
    </xf>
    <xf numFmtId="14" fontId="11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/>
    </xf>
    <xf numFmtId="0" fontId="11" fillId="0" borderId="0" xfId="21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0" xfId="19" applyFont="1" applyBorder="1">
      <alignment/>
      <protection/>
    </xf>
    <xf numFmtId="0" fontId="2" fillId="0" borderId="0" xfId="0" applyFont="1" applyBorder="1" applyAlignment="1">
      <alignment/>
    </xf>
    <xf numFmtId="0" fontId="22" fillId="0" borderId="1" xfId="0" applyFont="1" applyBorder="1" applyAlignment="1">
      <alignment horizontal="center" vertical="center" wrapText="1"/>
    </xf>
    <xf numFmtId="3" fontId="11" fillId="0" borderId="0" xfId="21" applyNumberFormat="1" applyFont="1" applyBorder="1">
      <alignment/>
      <protection/>
    </xf>
    <xf numFmtId="0" fontId="30" fillId="0" borderId="0" xfId="21" applyFont="1" applyAlignment="1">
      <alignment horizontal="center"/>
      <protection/>
    </xf>
    <xf numFmtId="0" fontId="30" fillId="0" borderId="0" xfId="21" applyFont="1" applyAlignment="1">
      <alignment horizontal="left" vertical="center" wrapText="1"/>
      <protection/>
    </xf>
    <xf numFmtId="3" fontId="30" fillId="0" borderId="0" xfId="21" applyNumberFormat="1" applyFont="1" applyBorder="1">
      <alignment/>
      <protection/>
    </xf>
    <xf numFmtId="0" fontId="22" fillId="0" borderId="6" xfId="20" applyFont="1" applyBorder="1" applyAlignment="1">
      <alignment horizontal="center" vertical="center" textRotation="90" wrapText="1"/>
      <protection/>
    </xf>
    <xf numFmtId="0" fontId="26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5" fillId="0" borderId="4" xfId="0" applyFont="1" applyBorder="1" applyAlignment="1">
      <alignment/>
    </xf>
    <xf numFmtId="3" fontId="25" fillId="0" borderId="7" xfId="0" applyNumberFormat="1" applyFont="1" applyBorder="1" applyAlignment="1">
      <alignment/>
    </xf>
    <xf numFmtId="0" fontId="25" fillId="0" borderId="8" xfId="0" applyFont="1" applyBorder="1" applyAlignment="1">
      <alignment/>
    </xf>
    <xf numFmtId="3" fontId="25" fillId="0" borderId="0" xfId="0" applyNumberFormat="1" applyFont="1" applyAlignment="1">
      <alignment/>
    </xf>
    <xf numFmtId="0" fontId="31" fillId="0" borderId="0" xfId="0" applyFont="1" applyBorder="1" applyAlignment="1">
      <alignment/>
    </xf>
    <xf numFmtId="3" fontId="31" fillId="0" borderId="0" xfId="0" applyNumberFormat="1" applyFont="1" applyBorder="1" applyAlignment="1">
      <alignment/>
    </xf>
    <xf numFmtId="3" fontId="31" fillId="0" borderId="7" xfId="0" applyNumberFormat="1" applyFont="1" applyBorder="1" applyAlignment="1">
      <alignment/>
    </xf>
    <xf numFmtId="0" fontId="33" fillId="0" borderId="0" xfId="0" applyFont="1" applyAlignment="1">
      <alignment/>
    </xf>
    <xf numFmtId="0" fontId="23" fillId="0" borderId="8" xfId="0" applyFont="1" applyBorder="1" applyAlignment="1">
      <alignment/>
    </xf>
    <xf numFmtId="3" fontId="23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0" fontId="16" fillId="0" borderId="0" xfId="0" applyFont="1" applyAlignment="1">
      <alignment/>
    </xf>
    <xf numFmtId="0" fontId="34" fillId="0" borderId="0" xfId="0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24" fillId="0" borderId="0" xfId="0" applyFont="1" applyAlignment="1">
      <alignment/>
    </xf>
    <xf numFmtId="0" fontId="16" fillId="0" borderId="0" xfId="0" applyFont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5" fillId="0" borderId="0" xfId="21" applyFont="1" applyAlignment="1">
      <alignment/>
      <protection/>
    </xf>
    <xf numFmtId="0" fontId="25" fillId="0" borderId="0" xfId="21" applyFont="1">
      <alignment/>
      <protection/>
    </xf>
    <xf numFmtId="0" fontId="23" fillId="0" borderId="0" xfId="21" applyFont="1" applyAlignment="1">
      <alignment/>
      <protection/>
    </xf>
    <xf numFmtId="0" fontId="23" fillId="0" borderId="0" xfId="21" applyFont="1" applyBorder="1" applyAlignment="1">
      <alignment/>
      <protection/>
    </xf>
    <xf numFmtId="0" fontId="23" fillId="0" borderId="0" xfId="21" applyFont="1" applyAlignment="1">
      <alignment horizontal="left" vertical="center" wrapText="1"/>
      <protection/>
    </xf>
    <xf numFmtId="3" fontId="23" fillId="0" borderId="0" xfId="21" applyNumberFormat="1" applyFont="1" applyBorder="1">
      <alignment/>
      <protection/>
    </xf>
    <xf numFmtId="0" fontId="23" fillId="0" borderId="0" xfId="21" applyFont="1" applyAlignment="1">
      <alignment horizontal="center"/>
      <protection/>
    </xf>
    <xf numFmtId="0" fontId="23" fillId="0" borderId="0" xfId="21" applyFont="1">
      <alignment/>
      <protection/>
    </xf>
    <xf numFmtId="0" fontId="33" fillId="0" borderId="0" xfId="21" applyFont="1">
      <alignment/>
      <protection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Border="1" applyAlignment="1">
      <alignment horizontal="right"/>
    </xf>
    <xf numFmtId="0" fontId="6" fillId="0" borderId="0" xfId="20" applyFont="1">
      <alignment/>
      <protection/>
    </xf>
    <xf numFmtId="0" fontId="34" fillId="0" borderId="0" xfId="20" applyFont="1">
      <alignment/>
      <protection/>
    </xf>
    <xf numFmtId="0" fontId="34" fillId="0" borderId="0" xfId="20" applyFont="1" applyAlignment="1">
      <alignment horizontal="center"/>
      <protection/>
    </xf>
    <xf numFmtId="0" fontId="24" fillId="0" borderId="0" xfId="20" applyFont="1">
      <alignment/>
      <protection/>
    </xf>
    <xf numFmtId="0" fontId="25" fillId="0" borderId="0" xfId="20" applyFont="1">
      <alignment/>
      <protection/>
    </xf>
    <xf numFmtId="0" fontId="21" fillId="0" borderId="0" xfId="20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/>
    </xf>
    <xf numFmtId="0" fontId="22" fillId="0" borderId="0" xfId="0" applyFont="1" applyAlignment="1">
      <alignment horizontal="center"/>
    </xf>
    <xf numFmtId="1" fontId="11" fillId="0" borderId="0" xfId="0" applyNumberFormat="1" applyFont="1" applyAlignment="1">
      <alignment/>
    </xf>
    <xf numFmtId="1" fontId="10" fillId="0" borderId="0" xfId="0" applyNumberFormat="1" applyFont="1" applyFill="1" applyAlignment="1">
      <alignment/>
    </xf>
    <xf numFmtId="1" fontId="13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 horizontal="right" wrapText="1"/>
    </xf>
    <xf numFmtId="3" fontId="22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26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22" fillId="0" borderId="4" xfId="0" applyNumberFormat="1" applyFont="1" applyBorder="1" applyAlignment="1">
      <alignment horizontal="center" wrapText="1"/>
    </xf>
    <xf numFmtId="3" fontId="26" fillId="0" borderId="4" xfId="0" applyNumberFormat="1" applyFont="1" applyBorder="1" applyAlignment="1">
      <alignment horizontal="right" wrapText="1"/>
    </xf>
    <xf numFmtId="3" fontId="22" fillId="0" borderId="4" xfId="0" applyNumberFormat="1" applyFont="1" applyBorder="1" applyAlignment="1">
      <alignment horizontal="right" wrapText="1"/>
    </xf>
    <xf numFmtId="3" fontId="22" fillId="0" borderId="0" xfId="0" applyNumberFormat="1" applyFont="1" applyBorder="1" applyAlignment="1">
      <alignment horizontal="center" wrapText="1"/>
    </xf>
    <xf numFmtId="3" fontId="26" fillId="0" borderId="0" xfId="0" applyNumberFormat="1" applyFont="1" applyBorder="1" applyAlignment="1">
      <alignment horizontal="right"/>
    </xf>
    <xf numFmtId="3" fontId="26" fillId="0" borderId="0" xfId="0" applyNumberFormat="1" applyFont="1" applyAlignment="1">
      <alignment horizontal="right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3" fontId="1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vertical="center" wrapText="1"/>
    </xf>
    <xf numFmtId="3" fontId="36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6" fillId="0" borderId="0" xfId="0" applyFont="1" applyAlignment="1">
      <alignment wrapText="1" shrinkToFit="1"/>
    </xf>
    <xf numFmtId="3" fontId="37" fillId="0" borderId="0" xfId="0" applyNumberFormat="1" applyFont="1" applyAlignment="1">
      <alignment horizontal="right"/>
    </xf>
    <xf numFmtId="0" fontId="13" fillId="0" borderId="0" xfId="0" applyFont="1" applyAlignment="1">
      <alignment wrapText="1"/>
    </xf>
    <xf numFmtId="0" fontId="10" fillId="0" borderId="0" xfId="0" applyFont="1" applyAlignment="1">
      <alignment wrapText="1"/>
    </xf>
    <xf numFmtId="3" fontId="38" fillId="0" borderId="0" xfId="0" applyNumberFormat="1" applyFont="1" applyAlignment="1">
      <alignment horizontal="right"/>
    </xf>
    <xf numFmtId="0" fontId="4" fillId="0" borderId="9" xfId="20" applyFont="1" applyBorder="1" applyAlignment="1">
      <alignment horizontal="center" vertical="center" textRotation="90" wrapText="1"/>
      <protection/>
    </xf>
    <xf numFmtId="0" fontId="4" fillId="0" borderId="3" xfId="20" applyFont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4" fillId="0" borderId="3" xfId="20" applyFont="1" applyBorder="1" applyAlignment="1">
      <alignment horizontal="center" vertical="center" textRotation="1" wrapText="1"/>
      <protection/>
    </xf>
    <xf numFmtId="0" fontId="4" fillId="0" borderId="10" xfId="20" applyFont="1" applyBorder="1" applyAlignment="1">
      <alignment horizontal="center" vertical="center" textRotation="1" wrapText="1"/>
      <protection/>
    </xf>
    <xf numFmtId="0" fontId="4" fillId="0" borderId="2" xfId="20" applyFont="1" applyBorder="1" applyAlignment="1">
      <alignment horizontal="center" vertical="center" textRotation="1" wrapText="1"/>
      <protection/>
    </xf>
    <xf numFmtId="0" fontId="22" fillId="0" borderId="6" xfId="20" applyFont="1" applyBorder="1" applyAlignment="1">
      <alignment horizontal="center" vertical="center" textRotation="90" wrapText="1"/>
      <protection/>
    </xf>
    <xf numFmtId="0" fontId="4" fillId="0" borderId="4" xfId="20" applyFont="1" applyBorder="1" applyAlignment="1">
      <alignment horizontal="center" vertical="center" wrapText="1"/>
      <protection/>
    </xf>
    <xf numFmtId="0" fontId="4" fillId="0" borderId="5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22" fillId="0" borderId="11" xfId="20" applyFont="1" applyBorder="1" applyAlignment="1">
      <alignment horizontal="center" vertical="center" textRotation="90" wrapText="1"/>
      <protection/>
    </xf>
    <xf numFmtId="0" fontId="2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20" applyFont="1" applyBorder="1" applyAlignment="1">
      <alignment horizontal="right"/>
      <protection/>
    </xf>
    <xf numFmtId="0" fontId="2" fillId="0" borderId="0" xfId="20" applyFont="1" applyAlignment="1">
      <alignment horizontal="center"/>
      <protection/>
    </xf>
    <xf numFmtId="0" fontId="4" fillId="0" borderId="6" xfId="20" applyFont="1" applyBorder="1" applyAlignment="1">
      <alignment horizontal="center" vertical="center" wrapText="1"/>
      <protection/>
    </xf>
    <xf numFmtId="0" fontId="22" fillId="0" borderId="4" xfId="20" applyFont="1" applyBorder="1" applyAlignment="1">
      <alignment horizontal="center" vertical="center" textRotation="90" wrapText="1"/>
      <protection/>
    </xf>
    <xf numFmtId="0" fontId="22" fillId="0" borderId="5" xfId="20" applyFont="1" applyBorder="1" applyAlignment="1">
      <alignment horizontal="center" vertical="center" textRotation="90" wrapText="1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22" fillId="0" borderId="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1" fillId="0" borderId="0" xfId="21" applyFont="1" applyAlignment="1">
      <alignment horizontal="right"/>
      <protection/>
    </xf>
    <xf numFmtId="3" fontId="11" fillId="0" borderId="0" xfId="21" applyNumberFormat="1" applyFont="1" applyAlignment="1">
      <alignment horizontal="right" vertical="center"/>
      <protection/>
    </xf>
    <xf numFmtId="0" fontId="4" fillId="0" borderId="1" xfId="21" applyFont="1" applyBorder="1" applyAlignment="1">
      <alignment horizontal="center" textRotation="90"/>
      <protection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21" applyFont="1" applyBorder="1" applyAlignment="1">
      <alignment horizontal="center" vertical="center"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4" fillId="0" borderId="12" xfId="21" applyFont="1" applyBorder="1" applyAlignment="1">
      <alignment horizontal="center"/>
      <protection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wrapText="1" shrinkToFit="1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4" fillId="0" borderId="12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textRotation="90"/>
    </xf>
    <xf numFmtId="0" fontId="10" fillId="0" borderId="3" xfId="0" applyFont="1" applyBorder="1" applyAlignment="1">
      <alignment horizontal="center" vertical="center" textRotation="91" wrapText="1"/>
    </xf>
    <xf numFmtId="0" fontId="10" fillId="0" borderId="10" xfId="0" applyFont="1" applyBorder="1" applyAlignment="1">
      <alignment horizontal="center" vertical="center" textRotation="91" wrapText="1"/>
    </xf>
    <xf numFmtId="0" fontId="10" fillId="0" borderId="2" xfId="0" applyFont="1" applyBorder="1" applyAlignment="1">
      <alignment horizontal="center" vertical="center" textRotation="91" wrapText="1"/>
    </xf>
    <xf numFmtId="3" fontId="1" fillId="0" borderId="0" xfId="0" applyNumberFormat="1" applyFont="1" applyAlignment="1">
      <alignment horizontal="center"/>
    </xf>
    <xf numFmtId="0" fontId="22" fillId="0" borderId="6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2006.I.févi pénzügyi mérleg" xfId="19"/>
    <cellStyle name="Normál_Kiss Anita" xfId="20"/>
    <cellStyle name="Normál_konc. 2005. év tábl.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J71"/>
  <sheetViews>
    <sheetView tabSelected="1" workbookViewId="0" topLeftCell="A19">
      <selection activeCell="H37" sqref="H37"/>
    </sheetView>
  </sheetViews>
  <sheetFormatPr defaultColWidth="9.140625" defaultRowHeight="12.75"/>
  <cols>
    <col min="1" max="1" width="45.7109375" style="83" customWidth="1"/>
    <col min="2" max="2" width="11.00390625" style="83" customWidth="1"/>
    <col min="3" max="3" width="10.57421875" style="83" customWidth="1"/>
    <col min="4" max="4" width="12.00390625" style="83" customWidth="1"/>
    <col min="5" max="5" width="43.8515625" style="83" customWidth="1"/>
    <col min="6" max="6" width="10.7109375" style="83" customWidth="1"/>
    <col min="7" max="7" width="10.57421875" style="83" customWidth="1"/>
    <col min="8" max="8" width="11.57421875" style="83" customWidth="1"/>
    <col min="9" max="16384" width="9.140625" style="83" customWidth="1"/>
  </cols>
  <sheetData>
    <row r="1" spans="7:8" ht="12.75">
      <c r="G1" s="243" t="s">
        <v>81</v>
      </c>
      <c r="H1" s="243"/>
    </row>
    <row r="2" spans="1:10" s="84" customFormat="1" ht="12.75">
      <c r="A2" s="244" t="s">
        <v>249</v>
      </c>
      <c r="B2" s="245"/>
      <c r="C2" s="245"/>
      <c r="D2" s="245"/>
      <c r="E2" s="245"/>
      <c r="F2" s="245"/>
      <c r="G2" s="245"/>
      <c r="H2" s="245"/>
      <c r="I2" s="153"/>
      <c r="J2" s="153"/>
    </row>
    <row r="3" spans="1:10" s="84" customFormat="1" ht="12.75">
      <c r="A3" s="244" t="s">
        <v>243</v>
      </c>
      <c r="B3" s="245"/>
      <c r="C3" s="245"/>
      <c r="D3" s="245"/>
      <c r="E3" s="245"/>
      <c r="F3" s="245"/>
      <c r="G3" s="245"/>
      <c r="H3" s="245"/>
      <c r="I3" s="153"/>
      <c r="J3" s="153"/>
    </row>
    <row r="4" spans="1:10" s="84" customFormat="1" ht="12.75">
      <c r="A4" s="244" t="s">
        <v>338</v>
      </c>
      <c r="B4" s="245"/>
      <c r="C4" s="245"/>
      <c r="D4" s="245"/>
      <c r="E4" s="245"/>
      <c r="F4" s="245"/>
      <c r="G4" s="245"/>
      <c r="H4" s="245"/>
      <c r="I4" s="153"/>
      <c r="J4" s="153"/>
    </row>
    <row r="5" spans="1:10" s="84" customFormat="1" ht="14.25" customHeight="1">
      <c r="A5" s="241"/>
      <c r="B5" s="242"/>
      <c r="C5" s="242"/>
      <c r="D5" s="242"/>
      <c r="E5" s="242"/>
      <c r="F5" s="242"/>
      <c r="G5" s="242"/>
      <c r="H5" s="242"/>
      <c r="I5" s="153"/>
      <c r="J5" s="153"/>
    </row>
    <row r="6" spans="1:8" s="108" customFormat="1" ht="29.25" customHeight="1">
      <c r="A6" s="99" t="s">
        <v>145</v>
      </c>
      <c r="B6" s="17" t="s">
        <v>656</v>
      </c>
      <c r="C6" s="80" t="s">
        <v>271</v>
      </c>
      <c r="D6" s="17" t="s">
        <v>657</v>
      </c>
      <c r="E6" s="24" t="s">
        <v>146</v>
      </c>
      <c r="F6" s="17" t="s">
        <v>656</v>
      </c>
      <c r="G6" s="80" t="s">
        <v>271</v>
      </c>
      <c r="H6" s="17" t="s">
        <v>657</v>
      </c>
    </row>
    <row r="7" spans="1:8" ht="12.75">
      <c r="A7" s="109" t="s">
        <v>285</v>
      </c>
      <c r="B7" s="25"/>
      <c r="C7" s="110"/>
      <c r="D7" s="111"/>
      <c r="E7" s="112" t="s">
        <v>205</v>
      </c>
      <c r="F7" s="155"/>
      <c r="G7" s="155"/>
      <c r="H7" s="155"/>
    </row>
    <row r="8" spans="1:9" ht="12.75">
      <c r="A8" s="25" t="s">
        <v>189</v>
      </c>
      <c r="B8" s="26">
        <v>613901</v>
      </c>
      <c r="C8" s="26">
        <v>9780</v>
      </c>
      <c r="D8" s="113">
        <f aca="true" t="shared" si="0" ref="D8:D13">SUM(B8:C8)</f>
        <v>623681</v>
      </c>
      <c r="E8" s="114" t="s">
        <v>206</v>
      </c>
      <c r="F8" s="26">
        <v>959778</v>
      </c>
      <c r="G8" s="26">
        <v>-334</v>
      </c>
      <c r="H8" s="26">
        <f>SUM(F8:G8)</f>
        <v>959444</v>
      </c>
      <c r="I8" s="158"/>
    </row>
    <row r="9" spans="1:8" ht="12.75">
      <c r="A9" s="25" t="s">
        <v>190</v>
      </c>
      <c r="B9" s="26">
        <v>860217</v>
      </c>
      <c r="C9" s="26"/>
      <c r="D9" s="113">
        <f t="shared" si="0"/>
        <v>860217</v>
      </c>
      <c r="E9" s="114" t="s">
        <v>207</v>
      </c>
      <c r="F9" s="26">
        <v>233381</v>
      </c>
      <c r="G9" s="26">
        <v>480</v>
      </c>
      <c r="H9" s="26">
        <f aca="true" t="shared" si="1" ref="H9:H15">SUM(F9:G9)</f>
        <v>233861</v>
      </c>
    </row>
    <row r="10" spans="1:8" ht="12.75">
      <c r="A10" s="25" t="s">
        <v>191</v>
      </c>
      <c r="B10" s="26"/>
      <c r="C10" s="26"/>
      <c r="D10" s="113"/>
      <c r="E10" s="114" t="s">
        <v>58</v>
      </c>
      <c r="F10" s="26">
        <v>889649</v>
      </c>
      <c r="G10" s="26">
        <v>13875</v>
      </c>
      <c r="H10" s="26">
        <f t="shared" si="1"/>
        <v>903524</v>
      </c>
    </row>
    <row r="11" spans="1:8" ht="12.75">
      <c r="A11" s="25" t="s">
        <v>192</v>
      </c>
      <c r="B11" s="26">
        <v>658934</v>
      </c>
      <c r="C11" s="26">
        <v>23347</v>
      </c>
      <c r="D11" s="113">
        <f t="shared" si="0"/>
        <v>682281</v>
      </c>
      <c r="E11" s="11" t="s">
        <v>48</v>
      </c>
      <c r="F11" s="49">
        <v>10000</v>
      </c>
      <c r="G11" s="11"/>
      <c r="H11" s="26">
        <f t="shared" si="1"/>
        <v>10000</v>
      </c>
    </row>
    <row r="12" spans="1:8" ht="12.75">
      <c r="A12" s="25" t="s">
        <v>193</v>
      </c>
      <c r="B12" s="26">
        <v>123064</v>
      </c>
      <c r="C12" s="26">
        <v>-21563</v>
      </c>
      <c r="D12" s="113">
        <f t="shared" si="0"/>
        <v>101501</v>
      </c>
      <c r="E12" s="114" t="s">
        <v>59</v>
      </c>
      <c r="F12" s="26">
        <v>45391</v>
      </c>
      <c r="G12" s="26"/>
      <c r="H12" s="26">
        <f t="shared" si="1"/>
        <v>45391</v>
      </c>
    </row>
    <row r="13" spans="1:8" ht="12.75">
      <c r="A13" s="25" t="s">
        <v>194</v>
      </c>
      <c r="B13" s="26">
        <v>4013</v>
      </c>
      <c r="C13" s="26"/>
      <c r="D13" s="113">
        <f t="shared" si="0"/>
        <v>4013</v>
      </c>
      <c r="E13" s="114" t="s">
        <v>60</v>
      </c>
      <c r="F13" s="26">
        <v>89440</v>
      </c>
      <c r="G13" s="26">
        <v>170</v>
      </c>
      <c r="H13" s="26">
        <f t="shared" si="1"/>
        <v>89610</v>
      </c>
    </row>
    <row r="14" spans="1:8" ht="12.75">
      <c r="A14" s="115" t="s">
        <v>195</v>
      </c>
      <c r="B14" s="116">
        <f>SUM(B11:B13)</f>
        <v>786011</v>
      </c>
      <c r="C14" s="116">
        <f>SUM(C11:C13)</f>
        <v>1784</v>
      </c>
      <c r="D14" s="117">
        <f>SUM(D11:D13)</f>
        <v>787795</v>
      </c>
      <c r="E14" s="114" t="s">
        <v>61</v>
      </c>
      <c r="F14" s="26">
        <v>3072</v>
      </c>
      <c r="G14" s="26"/>
      <c r="H14" s="26">
        <f t="shared" si="1"/>
        <v>3072</v>
      </c>
    </row>
    <row r="15" spans="1:8" s="162" customFormat="1" ht="13.5">
      <c r="A15" s="159"/>
      <c r="B15" s="160"/>
      <c r="C15" s="160"/>
      <c r="D15" s="161"/>
      <c r="E15" s="114" t="s">
        <v>62</v>
      </c>
      <c r="F15" s="26">
        <v>35673</v>
      </c>
      <c r="G15" s="26">
        <v>-1156</v>
      </c>
      <c r="H15" s="26">
        <f t="shared" si="1"/>
        <v>34517</v>
      </c>
    </row>
    <row r="16" spans="1:8" ht="13.5">
      <c r="A16" s="118" t="s">
        <v>196</v>
      </c>
      <c r="B16" s="119">
        <f>SUM(B8:B9,B14)</f>
        <v>2260129</v>
      </c>
      <c r="C16" s="119">
        <f>SUM(C8:C9,C14)</f>
        <v>11564</v>
      </c>
      <c r="D16" s="120">
        <f>SUM(D8:D9,D14)</f>
        <v>2271693</v>
      </c>
      <c r="E16" s="121" t="s">
        <v>286</v>
      </c>
      <c r="F16" s="119">
        <f>F8+F9+F10+F12+F13+F14+F15</f>
        <v>2256384</v>
      </c>
      <c r="G16" s="119">
        <f>G8+G9+G10+G12+G13+G14+G15</f>
        <v>13035</v>
      </c>
      <c r="H16" s="119">
        <f>H8+H9+H10+H12+H13+H14+H15</f>
        <v>2269419</v>
      </c>
    </row>
    <row r="17" spans="1:8" ht="12.75">
      <c r="A17" s="122" t="s">
        <v>197</v>
      </c>
      <c r="B17" s="26"/>
      <c r="C17" s="26"/>
      <c r="D17" s="113"/>
      <c r="E17" s="123" t="s">
        <v>64</v>
      </c>
      <c r="F17" s="26"/>
      <c r="G17" s="26"/>
      <c r="H17" s="26"/>
    </row>
    <row r="18" spans="1:8" ht="12.75">
      <c r="A18" s="25" t="s">
        <v>198</v>
      </c>
      <c r="B18" s="26">
        <v>8679</v>
      </c>
      <c r="C18" s="26">
        <v>-212</v>
      </c>
      <c r="D18" s="113">
        <f>SUM(B18:C18)</f>
        <v>8467</v>
      </c>
      <c r="E18" s="114" t="s">
        <v>65</v>
      </c>
      <c r="F18" s="26">
        <v>81480</v>
      </c>
      <c r="G18" s="26">
        <v>-13650</v>
      </c>
      <c r="H18" s="26">
        <f>SUM(F18:G18)</f>
        <v>67830</v>
      </c>
    </row>
    <row r="19" spans="1:8" ht="12.75">
      <c r="A19" s="25" t="s">
        <v>199</v>
      </c>
      <c r="B19" s="26">
        <v>1200</v>
      </c>
      <c r="C19" s="26"/>
      <c r="D19" s="113">
        <f aca="true" t="shared" si="2" ref="D19:D26">SUM(B19:C19)</f>
        <v>1200</v>
      </c>
      <c r="E19" s="114" t="s">
        <v>66</v>
      </c>
      <c r="F19" s="26">
        <v>1207008</v>
      </c>
      <c r="G19" s="26">
        <v>-187607</v>
      </c>
      <c r="H19" s="26">
        <f>SUM(F19:G19)</f>
        <v>1019401</v>
      </c>
    </row>
    <row r="20" spans="1:8" ht="12.75">
      <c r="A20" s="25" t="s">
        <v>200</v>
      </c>
      <c r="B20" s="26">
        <v>400</v>
      </c>
      <c r="C20" s="26"/>
      <c r="D20" s="113">
        <f t="shared" si="2"/>
        <v>400</v>
      </c>
      <c r="E20" s="114" t="s">
        <v>67</v>
      </c>
      <c r="F20" s="26">
        <v>2174</v>
      </c>
      <c r="G20" s="26"/>
      <c r="H20" s="26">
        <f>SUM(F20:G20)</f>
        <v>2174</v>
      </c>
    </row>
    <row r="21" spans="1:8" ht="12.75">
      <c r="A21" s="25" t="s">
        <v>201</v>
      </c>
      <c r="B21" s="26">
        <v>544777</v>
      </c>
      <c r="C21" s="26">
        <v>-306283</v>
      </c>
      <c r="D21" s="113">
        <f t="shared" si="2"/>
        <v>238494</v>
      </c>
      <c r="E21" s="114" t="s">
        <v>68</v>
      </c>
      <c r="F21" s="26">
        <v>700</v>
      </c>
      <c r="G21" s="26"/>
      <c r="H21" s="26">
        <f>SUM(F21:G21)</f>
        <v>700</v>
      </c>
    </row>
    <row r="22" spans="1:8" ht="12.75">
      <c r="A22" s="25" t="s">
        <v>202</v>
      </c>
      <c r="B22" s="26"/>
      <c r="C22" s="26"/>
      <c r="D22" s="113">
        <f t="shared" si="2"/>
        <v>0</v>
      </c>
      <c r="E22" s="114" t="s">
        <v>69</v>
      </c>
      <c r="F22" s="26">
        <v>10600</v>
      </c>
      <c r="G22" s="26"/>
      <c r="H22" s="26">
        <f>SUM(F22:G22)</f>
        <v>10600</v>
      </c>
    </row>
    <row r="23" spans="1:8" ht="12.75">
      <c r="A23" s="25" t="s">
        <v>203</v>
      </c>
      <c r="B23" s="26">
        <v>3506</v>
      </c>
      <c r="C23" s="26"/>
      <c r="D23" s="113">
        <f t="shared" si="2"/>
        <v>3506</v>
      </c>
      <c r="E23" s="114"/>
      <c r="F23" s="26"/>
      <c r="G23" s="26"/>
      <c r="H23" s="26"/>
    </row>
    <row r="24" spans="1:8" s="162" customFormat="1" ht="13.5">
      <c r="A24" s="25" t="s">
        <v>204</v>
      </c>
      <c r="B24" s="26">
        <v>2000</v>
      </c>
      <c r="C24" s="26"/>
      <c r="D24" s="113">
        <f t="shared" si="2"/>
        <v>2000</v>
      </c>
      <c r="E24" s="114"/>
      <c r="F24" s="26"/>
      <c r="G24" s="26"/>
      <c r="H24" s="26"/>
    </row>
    <row r="25" spans="1:8" s="162" customFormat="1" ht="13.5">
      <c r="A25" s="25" t="s">
        <v>339</v>
      </c>
      <c r="B25" s="26">
        <v>0</v>
      </c>
      <c r="C25" s="26"/>
      <c r="D25" s="113">
        <f t="shared" si="2"/>
        <v>0</v>
      </c>
      <c r="E25" s="114"/>
      <c r="F25" s="26"/>
      <c r="G25" s="26"/>
      <c r="H25" s="26"/>
    </row>
    <row r="26" spans="1:8" s="162" customFormat="1" ht="13.5">
      <c r="A26" s="25" t="s">
        <v>514</v>
      </c>
      <c r="B26" s="26">
        <v>74152</v>
      </c>
      <c r="C26" s="26">
        <v>-24282</v>
      </c>
      <c r="D26" s="113">
        <f t="shared" si="2"/>
        <v>49870</v>
      </c>
      <c r="E26" s="114"/>
      <c r="F26" s="26"/>
      <c r="G26" s="26"/>
      <c r="H26" s="26"/>
    </row>
    <row r="27" spans="1:8" ht="13.5">
      <c r="A27" s="118" t="s">
        <v>273</v>
      </c>
      <c r="B27" s="119">
        <f>SUM(B18:B26)</f>
        <v>634714</v>
      </c>
      <c r="C27" s="119">
        <f>SUM(C18:C26)</f>
        <v>-330777</v>
      </c>
      <c r="D27" s="119">
        <f>SUM(D18:D26)</f>
        <v>303937</v>
      </c>
      <c r="E27" s="121" t="s">
        <v>56</v>
      </c>
      <c r="F27" s="119">
        <f>SUM(F18:F22)</f>
        <v>1301962</v>
      </c>
      <c r="G27" s="119">
        <f>SUM(G18:G22)</f>
        <v>-201257</v>
      </c>
      <c r="H27" s="119">
        <f>SUM(H18:H22)</f>
        <v>1100705</v>
      </c>
    </row>
    <row r="28" spans="1:8" s="165" customFormat="1" ht="12.75">
      <c r="A28" s="122" t="s">
        <v>63</v>
      </c>
      <c r="B28" s="124">
        <f>SUM(B16,B27)</f>
        <v>2894843</v>
      </c>
      <c r="C28" s="124">
        <f>SUM(C16,C27)</f>
        <v>-319213</v>
      </c>
      <c r="D28" s="125">
        <f>SUM(D16,D27)</f>
        <v>2575630</v>
      </c>
      <c r="E28" s="123" t="s">
        <v>70</v>
      </c>
      <c r="F28" s="124">
        <f>SUM(F16,F27)</f>
        <v>3558346</v>
      </c>
      <c r="G28" s="124">
        <f>SUM(G16,G27)</f>
        <v>-188222</v>
      </c>
      <c r="H28" s="124">
        <f>SUM(H16,H27)</f>
        <v>3370124</v>
      </c>
    </row>
    <row r="29" spans="1:8" ht="12.75">
      <c r="A29" s="122" t="s">
        <v>24</v>
      </c>
      <c r="B29" s="124">
        <f>B28-F28</f>
        <v>-663503</v>
      </c>
      <c r="C29" s="124">
        <f>C28-G28</f>
        <v>-130991</v>
      </c>
      <c r="D29" s="124">
        <f>D28-H28</f>
        <v>-794494</v>
      </c>
      <c r="E29" s="163"/>
      <c r="F29" s="164"/>
      <c r="G29" s="164"/>
      <c r="H29" s="164"/>
    </row>
    <row r="30" spans="1:5" ht="12.75">
      <c r="A30" s="11" t="s">
        <v>337</v>
      </c>
      <c r="B30" s="26">
        <v>13745</v>
      </c>
      <c r="C30" s="49">
        <v>-1471</v>
      </c>
      <c r="D30" s="113">
        <f>SUM(B30:C30)</f>
        <v>12274</v>
      </c>
      <c r="E30" s="157"/>
    </row>
    <row r="31" spans="1:5" ht="12.75">
      <c r="A31" s="11" t="s">
        <v>295</v>
      </c>
      <c r="B31" s="26">
        <v>-677248</v>
      </c>
      <c r="C31" s="49">
        <v>-129520</v>
      </c>
      <c r="D31" s="113">
        <f>SUM(B31:C31)</f>
        <v>-806768</v>
      </c>
      <c r="E31" s="157"/>
    </row>
    <row r="32" spans="1:8" ht="12.75">
      <c r="A32" s="122" t="s">
        <v>227</v>
      </c>
      <c r="B32" s="26"/>
      <c r="C32" s="26"/>
      <c r="D32" s="113"/>
      <c r="E32" s="123" t="s">
        <v>288</v>
      </c>
      <c r="F32" s="124"/>
      <c r="G32" s="124"/>
      <c r="H32" s="124"/>
    </row>
    <row r="33" spans="1:8" ht="12.75">
      <c r="A33" s="25" t="s">
        <v>127</v>
      </c>
      <c r="B33" s="26">
        <v>475412</v>
      </c>
      <c r="C33" s="26">
        <v>2626</v>
      </c>
      <c r="D33" s="113">
        <f>SUM(B33:C33)</f>
        <v>478038</v>
      </c>
      <c r="E33" s="114" t="s">
        <v>72</v>
      </c>
      <c r="F33" s="26"/>
      <c r="G33" s="26"/>
      <c r="H33" s="26"/>
    </row>
    <row r="34" spans="1:8" ht="13.5" customHeight="1">
      <c r="A34" s="25" t="s">
        <v>128</v>
      </c>
      <c r="B34" s="26">
        <v>864817</v>
      </c>
      <c r="C34" s="26"/>
      <c r="D34" s="113">
        <f>SUM(B34:C34)</f>
        <v>864817</v>
      </c>
      <c r="E34" s="114" t="s">
        <v>51</v>
      </c>
      <c r="F34" s="26">
        <v>20030</v>
      </c>
      <c r="G34" s="26">
        <v>-20</v>
      </c>
      <c r="H34" s="26">
        <f>SUM(F34:G34)</f>
        <v>20010</v>
      </c>
    </row>
    <row r="35" spans="1:8" ht="13.5" customHeight="1">
      <c r="A35" s="25"/>
      <c r="B35" s="26"/>
      <c r="C35" s="26"/>
      <c r="D35" s="113"/>
      <c r="E35" s="114" t="s">
        <v>52</v>
      </c>
      <c r="F35" s="26">
        <v>545042</v>
      </c>
      <c r="G35" s="26">
        <v>-102428</v>
      </c>
      <c r="H35" s="26">
        <f>SUM(F35:G35)</f>
        <v>442614</v>
      </c>
    </row>
    <row r="36" spans="1:8" ht="12.75">
      <c r="A36" s="154"/>
      <c r="B36" s="85"/>
      <c r="C36" s="85"/>
      <c r="D36" s="156"/>
      <c r="E36" s="126" t="s">
        <v>73</v>
      </c>
      <c r="F36" s="116">
        <f>SUM(F34:F35)</f>
        <v>565072</v>
      </c>
      <c r="G36" s="116">
        <f>SUM(G34:G35)</f>
        <v>-102448</v>
      </c>
      <c r="H36" s="116">
        <f>SUM(H34:H35)</f>
        <v>462624</v>
      </c>
    </row>
    <row r="37" spans="1:8" ht="12.75">
      <c r="A37" s="154"/>
      <c r="B37" s="85"/>
      <c r="C37" s="85"/>
      <c r="D37" s="156"/>
      <c r="E37" s="114" t="s">
        <v>50</v>
      </c>
      <c r="F37" s="26">
        <v>83574</v>
      </c>
      <c r="G37" s="26">
        <v>-25917</v>
      </c>
      <c r="H37" s="26">
        <f>SUM(F37:G37)</f>
        <v>57657</v>
      </c>
    </row>
    <row r="38" spans="1:8" ht="12.75">
      <c r="A38" s="122" t="s">
        <v>216</v>
      </c>
      <c r="B38" s="124">
        <f>SUM(B33:B34)</f>
        <v>1340229</v>
      </c>
      <c r="C38" s="124">
        <f>SUM(C33:C34)</f>
        <v>2626</v>
      </c>
      <c r="D38" s="125">
        <f>SUM(D33:D34)</f>
        <v>1342855</v>
      </c>
      <c r="E38" s="123" t="s">
        <v>76</v>
      </c>
      <c r="F38" s="124">
        <f>F36+F37</f>
        <v>648646</v>
      </c>
      <c r="G38" s="124">
        <f>G36+G37</f>
        <v>-128365</v>
      </c>
      <c r="H38" s="124">
        <f>H36+H37</f>
        <v>520281</v>
      </c>
    </row>
    <row r="39" spans="1:8" ht="25.5">
      <c r="A39" s="127" t="s">
        <v>49</v>
      </c>
      <c r="B39" s="124">
        <f>B38+B29</f>
        <v>676726</v>
      </c>
      <c r="C39" s="124">
        <f>C38+C29</f>
        <v>-128365</v>
      </c>
      <c r="D39" s="125">
        <f>D38+D29</f>
        <v>548361</v>
      </c>
      <c r="E39" s="123"/>
      <c r="F39" s="124"/>
      <c r="G39" s="124"/>
      <c r="H39" s="124"/>
    </row>
    <row r="40" spans="1:8" s="165" customFormat="1" ht="12.75">
      <c r="A40" s="25" t="s">
        <v>148</v>
      </c>
      <c r="B40" s="26">
        <v>187569</v>
      </c>
      <c r="C40" s="26">
        <v>-129520</v>
      </c>
      <c r="D40" s="113">
        <f>SUM(B40:C40)</f>
        <v>58049</v>
      </c>
      <c r="E40" s="34"/>
      <c r="F40" s="34"/>
      <c r="G40" s="34"/>
      <c r="H40" s="34"/>
    </row>
    <row r="41" spans="1:8" s="165" customFormat="1" ht="12.75">
      <c r="A41" s="25" t="s">
        <v>149</v>
      </c>
      <c r="B41" s="26">
        <v>489157</v>
      </c>
      <c r="C41" s="26">
        <v>1155</v>
      </c>
      <c r="D41" s="113">
        <f>SUM(B41:C41)</f>
        <v>490312</v>
      </c>
      <c r="E41" s="34"/>
      <c r="F41" s="34"/>
      <c r="G41" s="34"/>
      <c r="H41" s="34"/>
    </row>
    <row r="42" spans="1:8" ht="12.75">
      <c r="A42" s="122" t="s">
        <v>214</v>
      </c>
      <c r="B42" s="26"/>
      <c r="C42" s="26"/>
      <c r="D42" s="113"/>
      <c r="E42" s="123" t="s">
        <v>293</v>
      </c>
      <c r="F42" s="26"/>
      <c r="G42" s="26"/>
      <c r="H42" s="26"/>
    </row>
    <row r="43" spans="1:8" ht="12.75">
      <c r="A43" s="25" t="s">
        <v>213</v>
      </c>
      <c r="B43" s="26">
        <v>9420</v>
      </c>
      <c r="C43" s="26"/>
      <c r="D43" s="113">
        <f>SUM(B43:C43)</f>
        <v>9420</v>
      </c>
      <c r="E43" s="114" t="s">
        <v>74</v>
      </c>
      <c r="F43" s="25">
        <v>37500</v>
      </c>
      <c r="G43" s="25"/>
      <c r="H43" s="25">
        <v>37500</v>
      </c>
    </row>
    <row r="44" spans="1:8" ht="12.75">
      <c r="A44" s="25" t="s">
        <v>228</v>
      </c>
      <c r="B44" s="26"/>
      <c r="C44" s="26"/>
      <c r="D44" s="113"/>
      <c r="E44" s="114" t="s">
        <v>75</v>
      </c>
      <c r="F44" s="25"/>
      <c r="G44" s="25"/>
      <c r="H44" s="25"/>
    </row>
    <row r="45" spans="1:8" ht="12.75">
      <c r="A45" s="122" t="s">
        <v>77</v>
      </c>
      <c r="B45" s="124">
        <f>SUM(B43:B44)</f>
        <v>9420</v>
      </c>
      <c r="C45" s="124">
        <f>SUM(C43:C44)</f>
        <v>0</v>
      </c>
      <c r="D45" s="125">
        <f>SUM(D43:D44)</f>
        <v>9420</v>
      </c>
      <c r="E45" s="123" t="s">
        <v>47</v>
      </c>
      <c r="F45" s="122">
        <f>SUM(F43:F44)</f>
        <v>37500</v>
      </c>
      <c r="G45" s="122">
        <f>SUM(G43:G44)</f>
        <v>0</v>
      </c>
      <c r="H45" s="122">
        <f>SUM(H43:H44)</f>
        <v>37500</v>
      </c>
    </row>
    <row r="46" spans="1:8" ht="12.75">
      <c r="A46" s="122" t="s">
        <v>215</v>
      </c>
      <c r="B46" s="124">
        <f>B28+B38+B45</f>
        <v>4244492</v>
      </c>
      <c r="C46" s="124">
        <f>C28+C38+C45</f>
        <v>-316587</v>
      </c>
      <c r="D46" s="125">
        <f>D28+D38+D45</f>
        <v>3927905</v>
      </c>
      <c r="E46" s="123" t="s">
        <v>294</v>
      </c>
      <c r="F46" s="124">
        <f>F28+F45+F38</f>
        <v>4244492</v>
      </c>
      <c r="G46" s="124">
        <f>G28+G45+G38</f>
        <v>-316587</v>
      </c>
      <c r="H46" s="124">
        <f>H28+H45+H38</f>
        <v>3927905</v>
      </c>
    </row>
    <row r="47" spans="1:8" ht="12.75">
      <c r="A47" s="165"/>
      <c r="B47" s="166"/>
      <c r="C47" s="166"/>
      <c r="D47" s="166"/>
      <c r="E47" s="165"/>
      <c r="F47" s="166"/>
      <c r="G47" s="166"/>
      <c r="H47" s="166"/>
    </row>
    <row r="48" spans="2:4" ht="12.75">
      <c r="B48" s="158"/>
      <c r="C48" s="158"/>
      <c r="D48" s="158"/>
    </row>
    <row r="49" spans="2:4" ht="12.75">
      <c r="B49" s="158"/>
      <c r="C49" s="158"/>
      <c r="D49" s="158"/>
    </row>
    <row r="50" spans="2:4" ht="12.75">
      <c r="B50" s="158"/>
      <c r="C50" s="158"/>
      <c r="D50" s="158"/>
    </row>
    <row r="51" spans="2:4" ht="12.75">
      <c r="B51" s="158"/>
      <c r="C51" s="158"/>
      <c r="D51" s="158"/>
    </row>
    <row r="52" spans="2:4" ht="12.75">
      <c r="B52" s="158"/>
      <c r="C52" s="158"/>
      <c r="D52" s="158"/>
    </row>
    <row r="53" spans="2:4" ht="12.75">
      <c r="B53" s="158"/>
      <c r="C53" s="158"/>
      <c r="D53" s="158"/>
    </row>
    <row r="54" spans="2:4" ht="12.75">
      <c r="B54" s="158"/>
      <c r="C54" s="158"/>
      <c r="D54" s="158"/>
    </row>
    <row r="55" spans="2:4" ht="12.75">
      <c r="B55" s="158"/>
      <c r="C55" s="158"/>
      <c r="D55" s="158"/>
    </row>
    <row r="56" spans="2:4" ht="12.75">
      <c r="B56" s="158"/>
      <c r="C56" s="158"/>
      <c r="D56" s="158"/>
    </row>
    <row r="57" spans="2:4" ht="12.75">
      <c r="B57" s="158"/>
      <c r="C57" s="158"/>
      <c r="D57" s="158"/>
    </row>
    <row r="58" spans="2:4" ht="12.75">
      <c r="B58" s="158"/>
      <c r="C58" s="158"/>
      <c r="D58" s="158"/>
    </row>
    <row r="59" spans="2:4" ht="12.75">
      <c r="B59" s="158"/>
      <c r="C59" s="158"/>
      <c r="D59" s="158"/>
    </row>
    <row r="60" spans="2:4" ht="12.75">
      <c r="B60" s="158"/>
      <c r="C60" s="158"/>
      <c r="D60" s="158"/>
    </row>
    <row r="61" spans="2:4" ht="12.75">
      <c r="B61" s="158"/>
      <c r="C61" s="158"/>
      <c r="D61" s="158"/>
    </row>
    <row r="62" spans="2:4" ht="12.75">
      <c r="B62" s="158"/>
      <c r="C62" s="158"/>
      <c r="D62" s="158"/>
    </row>
    <row r="63" spans="2:4" ht="12.75">
      <c r="B63" s="158"/>
      <c r="C63" s="158"/>
      <c r="D63" s="158"/>
    </row>
    <row r="64" spans="2:4" ht="12.75">
      <c r="B64" s="158"/>
      <c r="C64" s="158"/>
      <c r="D64" s="158"/>
    </row>
    <row r="65" spans="2:4" ht="12.75">
      <c r="B65" s="158"/>
      <c r="C65" s="158"/>
      <c r="D65" s="158"/>
    </row>
    <row r="66" spans="2:4" ht="12.75">
      <c r="B66" s="158"/>
      <c r="C66" s="158"/>
      <c r="D66" s="158"/>
    </row>
    <row r="67" spans="2:4" ht="12.75">
      <c r="B67" s="158"/>
      <c r="C67" s="158"/>
      <c r="D67" s="158"/>
    </row>
    <row r="68" spans="2:4" ht="12.75">
      <c r="B68" s="158"/>
      <c r="C68" s="158"/>
      <c r="D68" s="158"/>
    </row>
    <row r="69" spans="2:4" ht="12.75">
      <c r="B69" s="158"/>
      <c r="C69" s="158"/>
      <c r="D69" s="158"/>
    </row>
    <row r="70" spans="2:4" ht="12.75">
      <c r="B70" s="158"/>
      <c r="C70" s="158"/>
      <c r="D70" s="158"/>
    </row>
    <row r="71" spans="2:4" ht="12.75">
      <c r="B71" s="158"/>
      <c r="C71" s="158"/>
      <c r="D71" s="158"/>
    </row>
  </sheetData>
  <mergeCells count="5">
    <mergeCell ref="A5:H5"/>
    <mergeCell ref="G1:H1"/>
    <mergeCell ref="A2:H2"/>
    <mergeCell ref="A3:H3"/>
    <mergeCell ref="A4:H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2"/>
  </sheetPr>
  <dimension ref="A1:V90"/>
  <sheetViews>
    <sheetView workbookViewId="0" topLeftCell="A3">
      <selection activeCell="A8" sqref="A8:A9"/>
    </sheetView>
  </sheetViews>
  <sheetFormatPr defaultColWidth="9.140625" defaultRowHeight="12.75"/>
  <cols>
    <col min="1" max="1" width="25.7109375" style="6" bestFit="1" customWidth="1"/>
    <col min="2" max="2" width="8.00390625" style="1" customWidth="1"/>
    <col min="3" max="4" width="7.140625" style="1" customWidth="1"/>
    <col min="5" max="5" width="6.28125" style="1" bestFit="1" customWidth="1"/>
    <col min="6" max="6" width="7.421875" style="1" customWidth="1"/>
    <col min="7" max="7" width="7.57421875" style="1" customWidth="1"/>
    <col min="8" max="8" width="8.421875" style="1" customWidth="1"/>
    <col min="9" max="9" width="7.57421875" style="1" customWidth="1"/>
    <col min="10" max="10" width="6.8515625" style="1" customWidth="1"/>
    <col min="11" max="12" width="8.00390625" style="1" customWidth="1"/>
    <col min="13" max="13" width="7.28125" style="1" customWidth="1"/>
    <col min="14" max="14" width="8.140625" style="1" customWidth="1"/>
    <col min="15" max="15" width="7.140625" style="1" customWidth="1"/>
    <col min="16" max="16" width="9.57421875" style="1" customWidth="1"/>
    <col min="17" max="17" width="8.140625" style="1" customWidth="1"/>
    <col min="18" max="18" width="7.57421875" style="1" customWidth="1"/>
    <col min="19" max="19" width="7.7109375" style="1" customWidth="1"/>
    <col min="20" max="20" width="8.7109375" style="1" customWidth="1"/>
    <col min="21" max="21" width="8.28125" style="1" customWidth="1"/>
    <col min="22" max="22" width="7.8515625" style="1" bestFit="1" customWidth="1"/>
    <col min="23" max="16384" width="9.140625" style="1" customWidth="1"/>
  </cols>
  <sheetData>
    <row r="1" spans="13:22" ht="15.75">
      <c r="M1" s="252" t="s">
        <v>422</v>
      </c>
      <c r="N1" s="252"/>
      <c r="O1" s="252"/>
      <c r="P1" s="252"/>
      <c r="Q1" s="252"/>
      <c r="R1" s="252"/>
      <c r="S1" s="252"/>
      <c r="T1" s="252"/>
      <c r="U1" s="252"/>
      <c r="V1" s="252"/>
    </row>
    <row r="2" spans="1:22" ht="15.75">
      <c r="A2" s="251" t="s">
        <v>423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</row>
    <row r="3" spans="1:22" ht="15.75">
      <c r="A3" s="251" t="s">
        <v>243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</row>
    <row r="4" spans="1:22" ht="15.75">
      <c r="A4" s="251" t="s">
        <v>424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</row>
    <row r="5" spans="1:22" ht="15.75">
      <c r="A5" s="251" t="s">
        <v>186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</row>
    <row r="6" spans="1:22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s="11" customFormat="1" ht="24.75" customHeight="1">
      <c r="A8" s="269" t="s">
        <v>673</v>
      </c>
      <c r="B8" s="277" t="s">
        <v>425</v>
      </c>
      <c r="C8" s="278"/>
      <c r="D8" s="279"/>
      <c r="E8" s="277" t="s">
        <v>426</v>
      </c>
      <c r="F8" s="278"/>
      <c r="G8" s="279"/>
      <c r="H8" s="277" t="s">
        <v>427</v>
      </c>
      <c r="I8" s="278"/>
      <c r="J8" s="278"/>
      <c r="K8" s="277" t="s">
        <v>428</v>
      </c>
      <c r="L8" s="278"/>
      <c r="M8" s="279"/>
      <c r="N8" s="278" t="s">
        <v>429</v>
      </c>
      <c r="O8" s="278"/>
      <c r="P8" s="279"/>
      <c r="Q8" s="303" t="s">
        <v>430</v>
      </c>
      <c r="R8" s="304"/>
      <c r="S8" s="305"/>
      <c r="T8" s="277" t="s">
        <v>251</v>
      </c>
      <c r="U8" s="278"/>
      <c r="V8" s="279"/>
    </row>
    <row r="9" spans="1:22" s="11" customFormat="1" ht="65.25" customHeight="1">
      <c r="A9" s="270"/>
      <c r="B9" s="151" t="s">
        <v>662</v>
      </c>
      <c r="C9" s="17" t="s">
        <v>271</v>
      </c>
      <c r="D9" s="151" t="s">
        <v>660</v>
      </c>
      <c r="E9" s="151" t="s">
        <v>674</v>
      </c>
      <c r="F9" s="17" t="s">
        <v>271</v>
      </c>
      <c r="G9" s="151" t="s">
        <v>660</v>
      </c>
      <c r="H9" s="151" t="s">
        <v>662</v>
      </c>
      <c r="I9" s="17" t="s">
        <v>271</v>
      </c>
      <c r="J9" s="151" t="s">
        <v>660</v>
      </c>
      <c r="K9" s="151" t="s">
        <v>662</v>
      </c>
      <c r="L9" s="17" t="s">
        <v>271</v>
      </c>
      <c r="M9" s="151" t="s">
        <v>660</v>
      </c>
      <c r="N9" s="151" t="s">
        <v>662</v>
      </c>
      <c r="O9" s="17" t="s">
        <v>271</v>
      </c>
      <c r="P9" s="151" t="s">
        <v>660</v>
      </c>
      <c r="Q9" s="151" t="s">
        <v>662</v>
      </c>
      <c r="R9" s="17" t="s">
        <v>271</v>
      </c>
      <c r="S9" s="17" t="s">
        <v>660</v>
      </c>
      <c r="T9" s="151" t="s">
        <v>662</v>
      </c>
      <c r="U9" s="17" t="s">
        <v>271</v>
      </c>
      <c r="V9" s="17" t="s">
        <v>660</v>
      </c>
    </row>
    <row r="10" spans="1:22" s="11" customFormat="1" ht="12.75">
      <c r="A10" s="100" t="s">
        <v>431</v>
      </c>
      <c r="B10" s="208"/>
      <c r="C10" s="208"/>
      <c r="D10" s="202">
        <f aca="true" t="shared" si="0" ref="D10:D25">B10+C10</f>
        <v>0</v>
      </c>
      <c r="E10" s="208"/>
      <c r="F10" s="208"/>
      <c r="G10" s="202">
        <f aca="true" t="shared" si="1" ref="G10:G26">E10+F10</f>
        <v>0</v>
      </c>
      <c r="H10" s="209">
        <v>6250</v>
      </c>
      <c r="I10" s="208"/>
      <c r="J10" s="202">
        <f aca="true" t="shared" si="2" ref="J10:J26">H10+I10</f>
        <v>6250</v>
      </c>
      <c r="K10" s="202"/>
      <c r="L10" s="202"/>
      <c r="M10" s="202">
        <f aca="true" t="shared" si="3" ref="M10:M40">K10+L10</f>
        <v>0</v>
      </c>
      <c r="N10" s="210"/>
      <c r="O10" s="210"/>
      <c r="P10" s="209">
        <f aca="true" t="shared" si="4" ref="P10:P34">SUM(N10:O10)</f>
        <v>0</v>
      </c>
      <c r="Q10" s="209"/>
      <c r="R10" s="202"/>
      <c r="S10" s="202"/>
      <c r="T10" s="202">
        <f>B10+E10+H10+K10+N10+Q10</f>
        <v>6250</v>
      </c>
      <c r="U10" s="202">
        <f>C10+F10+I10+L10+O10+R10</f>
        <v>0</v>
      </c>
      <c r="V10" s="203">
        <f>SUM(T10:U10)</f>
        <v>6250</v>
      </c>
    </row>
    <row r="11" spans="1:22" s="11" customFormat="1" ht="12.75">
      <c r="A11" s="100" t="s">
        <v>432</v>
      </c>
      <c r="B11" s="211"/>
      <c r="C11" s="211"/>
      <c r="D11" s="202">
        <f t="shared" si="0"/>
        <v>0</v>
      </c>
      <c r="E11" s="211"/>
      <c r="F11" s="211"/>
      <c r="G11" s="202">
        <f t="shared" si="1"/>
        <v>0</v>
      </c>
      <c r="H11" s="202">
        <v>1575</v>
      </c>
      <c r="I11" s="211"/>
      <c r="J11" s="202">
        <f t="shared" si="2"/>
        <v>1575</v>
      </c>
      <c r="K11" s="202"/>
      <c r="L11" s="202"/>
      <c r="M11" s="202">
        <f t="shared" si="3"/>
        <v>0</v>
      </c>
      <c r="N11" s="211"/>
      <c r="O11" s="211"/>
      <c r="P11" s="202">
        <f t="shared" si="4"/>
        <v>0</v>
      </c>
      <c r="Q11" s="202"/>
      <c r="R11" s="202"/>
      <c r="S11" s="202"/>
      <c r="T11" s="202">
        <f aca="true" t="shared" si="5" ref="T11:T40">B11+E11+H11+K11+N11+Q11</f>
        <v>1575</v>
      </c>
      <c r="U11" s="202">
        <f aca="true" t="shared" si="6" ref="U11:U40">C11+F11+I11+L11+O11+R11</f>
        <v>0</v>
      </c>
      <c r="V11" s="203">
        <f aca="true" t="shared" si="7" ref="V11:V40">SUM(T11:U11)</f>
        <v>1575</v>
      </c>
    </row>
    <row r="12" spans="1:22" s="11" customFormat="1" ht="15" customHeight="1">
      <c r="A12" s="101" t="s">
        <v>433</v>
      </c>
      <c r="B12" s="201"/>
      <c r="C12" s="201"/>
      <c r="D12" s="202">
        <f t="shared" si="0"/>
        <v>0</v>
      </c>
      <c r="E12" s="201"/>
      <c r="F12" s="201"/>
      <c r="G12" s="202">
        <f t="shared" si="1"/>
        <v>0</v>
      </c>
      <c r="H12" s="201">
        <v>53</v>
      </c>
      <c r="I12" s="201"/>
      <c r="J12" s="202">
        <f t="shared" si="2"/>
        <v>53</v>
      </c>
      <c r="K12" s="202"/>
      <c r="L12" s="202"/>
      <c r="M12" s="202">
        <f t="shared" si="3"/>
        <v>0</v>
      </c>
      <c r="N12" s="201"/>
      <c r="O12" s="201"/>
      <c r="P12" s="202">
        <f t="shared" si="4"/>
        <v>0</v>
      </c>
      <c r="Q12" s="212"/>
      <c r="R12" s="212"/>
      <c r="S12" s="212"/>
      <c r="T12" s="202">
        <f t="shared" si="5"/>
        <v>53</v>
      </c>
      <c r="U12" s="202">
        <f t="shared" si="6"/>
        <v>0</v>
      </c>
      <c r="V12" s="203">
        <f t="shared" si="7"/>
        <v>53</v>
      </c>
    </row>
    <row r="13" spans="1:22" s="11" customFormat="1" ht="15" customHeight="1">
      <c r="A13" s="101" t="s">
        <v>434</v>
      </c>
      <c r="B13" s="201"/>
      <c r="C13" s="201"/>
      <c r="D13" s="202">
        <f t="shared" si="0"/>
        <v>0</v>
      </c>
      <c r="E13" s="201"/>
      <c r="F13" s="201"/>
      <c r="G13" s="202">
        <f t="shared" si="1"/>
        <v>0</v>
      </c>
      <c r="H13" s="201">
        <v>4121</v>
      </c>
      <c r="I13" s="201"/>
      <c r="J13" s="202">
        <f t="shared" si="2"/>
        <v>4121</v>
      </c>
      <c r="K13" s="202"/>
      <c r="L13" s="202"/>
      <c r="M13" s="202">
        <f t="shared" si="3"/>
        <v>0</v>
      </c>
      <c r="N13" s="201"/>
      <c r="O13" s="201"/>
      <c r="P13" s="202">
        <f t="shared" si="4"/>
        <v>0</v>
      </c>
      <c r="Q13" s="212"/>
      <c r="R13" s="212"/>
      <c r="S13" s="212"/>
      <c r="T13" s="202">
        <f t="shared" si="5"/>
        <v>4121</v>
      </c>
      <c r="U13" s="202">
        <f t="shared" si="6"/>
        <v>0</v>
      </c>
      <c r="V13" s="203">
        <f t="shared" si="7"/>
        <v>4121</v>
      </c>
    </row>
    <row r="14" spans="1:22" s="11" customFormat="1" ht="15" customHeight="1">
      <c r="A14" s="101" t="s">
        <v>435</v>
      </c>
      <c r="B14" s="201"/>
      <c r="C14" s="201"/>
      <c r="D14" s="202">
        <f t="shared" si="0"/>
        <v>0</v>
      </c>
      <c r="E14" s="201"/>
      <c r="F14" s="201"/>
      <c r="G14" s="202">
        <f t="shared" si="1"/>
        <v>0</v>
      </c>
      <c r="H14" s="201">
        <v>16438</v>
      </c>
      <c r="I14" s="201"/>
      <c r="J14" s="202">
        <f t="shared" si="2"/>
        <v>16438</v>
      </c>
      <c r="K14" s="202"/>
      <c r="L14" s="202"/>
      <c r="M14" s="202">
        <f t="shared" si="3"/>
        <v>0</v>
      </c>
      <c r="N14" s="201"/>
      <c r="O14" s="201"/>
      <c r="P14" s="202">
        <f t="shared" si="4"/>
        <v>0</v>
      </c>
      <c r="Q14" s="212"/>
      <c r="R14" s="212"/>
      <c r="S14" s="212"/>
      <c r="T14" s="202">
        <f t="shared" si="5"/>
        <v>16438</v>
      </c>
      <c r="U14" s="202">
        <f t="shared" si="6"/>
        <v>0</v>
      </c>
      <c r="V14" s="203">
        <f t="shared" si="7"/>
        <v>16438</v>
      </c>
    </row>
    <row r="15" spans="1:22" s="11" customFormat="1" ht="12.75">
      <c r="A15" s="100" t="s">
        <v>436</v>
      </c>
      <c r="B15" s="211"/>
      <c r="C15" s="211"/>
      <c r="D15" s="202">
        <f t="shared" si="0"/>
        <v>0</v>
      </c>
      <c r="E15" s="211"/>
      <c r="F15" s="211"/>
      <c r="G15" s="202">
        <f t="shared" si="1"/>
        <v>0</v>
      </c>
      <c r="H15" s="202">
        <v>400</v>
      </c>
      <c r="I15" s="211"/>
      <c r="J15" s="202">
        <f t="shared" si="2"/>
        <v>400</v>
      </c>
      <c r="K15" s="202"/>
      <c r="L15" s="202"/>
      <c r="M15" s="202">
        <f t="shared" si="3"/>
        <v>0</v>
      </c>
      <c r="N15" s="211"/>
      <c r="O15" s="211"/>
      <c r="P15" s="202">
        <f t="shared" si="4"/>
        <v>0</v>
      </c>
      <c r="Q15" s="202"/>
      <c r="R15" s="202"/>
      <c r="S15" s="202"/>
      <c r="T15" s="202">
        <f t="shared" si="5"/>
        <v>400</v>
      </c>
      <c r="U15" s="202">
        <f t="shared" si="6"/>
        <v>0</v>
      </c>
      <c r="V15" s="203">
        <f t="shared" si="7"/>
        <v>400</v>
      </c>
    </row>
    <row r="16" spans="1:22" s="11" customFormat="1" ht="15" customHeight="1">
      <c r="A16" s="101" t="s">
        <v>437</v>
      </c>
      <c r="B16" s="201">
        <v>400</v>
      </c>
      <c r="C16" s="201"/>
      <c r="D16" s="202">
        <f t="shared" si="0"/>
        <v>400</v>
      </c>
      <c r="E16" s="201">
        <v>108</v>
      </c>
      <c r="F16" s="201"/>
      <c r="G16" s="202">
        <f t="shared" si="1"/>
        <v>108</v>
      </c>
      <c r="H16" s="201">
        <v>7754</v>
      </c>
      <c r="I16" s="201"/>
      <c r="J16" s="202">
        <f t="shared" si="2"/>
        <v>7754</v>
      </c>
      <c r="K16" s="202"/>
      <c r="L16" s="202"/>
      <c r="M16" s="202">
        <f t="shared" si="3"/>
        <v>0</v>
      </c>
      <c r="N16" s="201"/>
      <c r="O16" s="201"/>
      <c r="P16" s="202">
        <f t="shared" si="4"/>
        <v>0</v>
      </c>
      <c r="Q16" s="212"/>
      <c r="R16" s="212"/>
      <c r="S16" s="212"/>
      <c r="T16" s="202">
        <f t="shared" si="5"/>
        <v>8262</v>
      </c>
      <c r="U16" s="202">
        <f t="shared" si="6"/>
        <v>0</v>
      </c>
      <c r="V16" s="203">
        <f t="shared" si="7"/>
        <v>8262</v>
      </c>
    </row>
    <row r="17" spans="1:22" s="11" customFormat="1" ht="15" customHeight="1">
      <c r="A17" s="101" t="s">
        <v>438</v>
      </c>
      <c r="B17" s="201"/>
      <c r="C17" s="201"/>
      <c r="D17" s="202">
        <f t="shared" si="0"/>
        <v>0</v>
      </c>
      <c r="E17" s="201"/>
      <c r="F17" s="201"/>
      <c r="G17" s="202">
        <f t="shared" si="1"/>
        <v>0</v>
      </c>
      <c r="H17" s="201">
        <v>1140</v>
      </c>
      <c r="I17" s="201"/>
      <c r="J17" s="202">
        <f t="shared" si="2"/>
        <v>1140</v>
      </c>
      <c r="K17" s="202"/>
      <c r="L17" s="202"/>
      <c r="M17" s="202">
        <f t="shared" si="3"/>
        <v>0</v>
      </c>
      <c r="N17" s="201"/>
      <c r="O17" s="201"/>
      <c r="P17" s="202">
        <f t="shared" si="4"/>
        <v>0</v>
      </c>
      <c r="Q17" s="212"/>
      <c r="R17" s="212"/>
      <c r="S17" s="212"/>
      <c r="T17" s="202">
        <f t="shared" si="5"/>
        <v>1140</v>
      </c>
      <c r="U17" s="202">
        <f t="shared" si="6"/>
        <v>0</v>
      </c>
      <c r="V17" s="203">
        <f t="shared" si="7"/>
        <v>1140</v>
      </c>
    </row>
    <row r="18" spans="1:22" s="11" customFormat="1" ht="15" customHeight="1">
      <c r="A18" s="101" t="s">
        <v>439</v>
      </c>
      <c r="B18" s="201"/>
      <c r="C18" s="201"/>
      <c r="D18" s="202">
        <f t="shared" si="0"/>
        <v>0</v>
      </c>
      <c r="E18" s="201"/>
      <c r="F18" s="201"/>
      <c r="G18" s="202">
        <f t="shared" si="1"/>
        <v>0</v>
      </c>
      <c r="H18" s="201">
        <v>4000</v>
      </c>
      <c r="I18" s="201"/>
      <c r="J18" s="202">
        <f t="shared" si="2"/>
        <v>4000</v>
      </c>
      <c r="K18" s="202"/>
      <c r="L18" s="202"/>
      <c r="M18" s="202">
        <f t="shared" si="3"/>
        <v>0</v>
      </c>
      <c r="N18" s="201"/>
      <c r="O18" s="201"/>
      <c r="P18" s="202">
        <f t="shared" si="4"/>
        <v>0</v>
      </c>
      <c r="Q18" s="212"/>
      <c r="R18" s="212"/>
      <c r="S18" s="212"/>
      <c r="T18" s="202">
        <f t="shared" si="5"/>
        <v>4000</v>
      </c>
      <c r="U18" s="202">
        <f t="shared" si="6"/>
        <v>0</v>
      </c>
      <c r="V18" s="203">
        <f t="shared" si="7"/>
        <v>4000</v>
      </c>
    </row>
    <row r="19" spans="1:22" s="11" customFormat="1" ht="15" customHeight="1">
      <c r="A19" s="101" t="s">
        <v>440</v>
      </c>
      <c r="B19" s="201"/>
      <c r="C19" s="201"/>
      <c r="D19" s="202">
        <f t="shared" si="0"/>
        <v>0</v>
      </c>
      <c r="E19" s="201"/>
      <c r="F19" s="201"/>
      <c r="G19" s="202">
        <f t="shared" si="1"/>
        <v>0</v>
      </c>
      <c r="H19" s="201">
        <v>19435</v>
      </c>
      <c r="I19" s="201"/>
      <c r="J19" s="201">
        <f t="shared" si="2"/>
        <v>19435</v>
      </c>
      <c r="K19" s="202"/>
      <c r="L19" s="202"/>
      <c r="M19" s="202">
        <f t="shared" si="3"/>
        <v>0</v>
      </c>
      <c r="N19" s="201"/>
      <c r="O19" s="201"/>
      <c r="P19" s="202">
        <f t="shared" si="4"/>
        <v>0</v>
      </c>
      <c r="Q19" s="212"/>
      <c r="R19" s="212"/>
      <c r="S19" s="212"/>
      <c r="T19" s="202">
        <f t="shared" si="5"/>
        <v>19435</v>
      </c>
      <c r="U19" s="202">
        <f t="shared" si="6"/>
        <v>0</v>
      </c>
      <c r="V19" s="203">
        <f t="shared" si="7"/>
        <v>19435</v>
      </c>
    </row>
    <row r="20" spans="1:22" s="11" customFormat="1" ht="15" customHeight="1">
      <c r="A20" s="101" t="s">
        <v>441</v>
      </c>
      <c r="B20" s="201"/>
      <c r="C20" s="201"/>
      <c r="D20" s="202">
        <f t="shared" si="0"/>
        <v>0</v>
      </c>
      <c r="E20" s="201"/>
      <c r="F20" s="201"/>
      <c r="G20" s="202">
        <f t="shared" si="1"/>
        <v>0</v>
      </c>
      <c r="H20" s="201">
        <v>3300</v>
      </c>
      <c r="I20" s="201"/>
      <c r="J20" s="202">
        <f t="shared" si="2"/>
        <v>3300</v>
      </c>
      <c r="K20" s="202"/>
      <c r="L20" s="202"/>
      <c r="M20" s="202">
        <f t="shared" si="3"/>
        <v>0</v>
      </c>
      <c r="N20" s="201"/>
      <c r="O20" s="201"/>
      <c r="P20" s="202">
        <f t="shared" si="4"/>
        <v>0</v>
      </c>
      <c r="Q20" s="212"/>
      <c r="R20" s="212"/>
      <c r="S20" s="212"/>
      <c r="T20" s="202">
        <f t="shared" si="5"/>
        <v>3300</v>
      </c>
      <c r="U20" s="202">
        <f t="shared" si="6"/>
        <v>0</v>
      </c>
      <c r="V20" s="203">
        <f t="shared" si="7"/>
        <v>3300</v>
      </c>
    </row>
    <row r="21" spans="1:22" s="11" customFormat="1" ht="15" customHeight="1">
      <c r="A21" s="101" t="s">
        <v>442</v>
      </c>
      <c r="B21" s="201">
        <v>129</v>
      </c>
      <c r="C21" s="201"/>
      <c r="D21" s="202">
        <f t="shared" si="0"/>
        <v>129</v>
      </c>
      <c r="E21" s="201">
        <v>33</v>
      </c>
      <c r="F21" s="201"/>
      <c r="G21" s="202">
        <f t="shared" si="1"/>
        <v>33</v>
      </c>
      <c r="H21" s="201"/>
      <c r="I21" s="201"/>
      <c r="J21" s="202">
        <f t="shared" si="2"/>
        <v>0</v>
      </c>
      <c r="K21" s="202"/>
      <c r="L21" s="202"/>
      <c r="M21" s="202">
        <f t="shared" si="3"/>
        <v>0</v>
      </c>
      <c r="N21" s="201"/>
      <c r="O21" s="201"/>
      <c r="P21" s="202">
        <f t="shared" si="4"/>
        <v>0</v>
      </c>
      <c r="Q21" s="212"/>
      <c r="R21" s="212"/>
      <c r="S21" s="212"/>
      <c r="T21" s="202">
        <f t="shared" si="5"/>
        <v>162</v>
      </c>
      <c r="U21" s="202">
        <f t="shared" si="6"/>
        <v>0</v>
      </c>
      <c r="V21" s="203">
        <f t="shared" si="7"/>
        <v>162</v>
      </c>
    </row>
    <row r="22" spans="1:22" s="11" customFormat="1" ht="15" customHeight="1">
      <c r="A22" s="101" t="s">
        <v>443</v>
      </c>
      <c r="B22" s="201">
        <v>6365</v>
      </c>
      <c r="C22" s="201"/>
      <c r="D22" s="202">
        <f t="shared" si="0"/>
        <v>6365</v>
      </c>
      <c r="E22" s="201">
        <v>1425</v>
      </c>
      <c r="F22" s="201"/>
      <c r="G22" s="202">
        <f t="shared" si="1"/>
        <v>1425</v>
      </c>
      <c r="H22" s="201">
        <v>27236</v>
      </c>
      <c r="I22" s="201"/>
      <c r="J22" s="202">
        <f t="shared" si="2"/>
        <v>27236</v>
      </c>
      <c r="K22" s="202"/>
      <c r="L22" s="202"/>
      <c r="M22" s="202">
        <f t="shared" si="3"/>
        <v>0</v>
      </c>
      <c r="N22" s="201"/>
      <c r="O22" s="201"/>
      <c r="P22" s="202">
        <f t="shared" si="4"/>
        <v>0</v>
      </c>
      <c r="Q22" s="212"/>
      <c r="R22" s="212"/>
      <c r="S22" s="212"/>
      <c r="T22" s="202">
        <f t="shared" si="5"/>
        <v>35026</v>
      </c>
      <c r="U22" s="202">
        <f t="shared" si="6"/>
        <v>0</v>
      </c>
      <c r="V22" s="203">
        <f t="shared" si="7"/>
        <v>35026</v>
      </c>
    </row>
    <row r="23" spans="1:22" ht="15.75">
      <c r="A23" s="102" t="s">
        <v>444</v>
      </c>
      <c r="B23" s="205">
        <v>44601</v>
      </c>
      <c r="C23" s="205"/>
      <c r="D23" s="202">
        <f t="shared" si="0"/>
        <v>44601</v>
      </c>
      <c r="E23" s="205">
        <v>11869</v>
      </c>
      <c r="F23" s="205"/>
      <c r="G23" s="202">
        <f t="shared" si="1"/>
        <v>11869</v>
      </c>
      <c r="H23" s="205">
        <v>264</v>
      </c>
      <c r="I23" s="205"/>
      <c r="J23" s="202">
        <f t="shared" si="2"/>
        <v>264</v>
      </c>
      <c r="K23" s="202"/>
      <c r="L23" s="202"/>
      <c r="M23" s="202">
        <f t="shared" si="3"/>
        <v>0</v>
      </c>
      <c r="N23" s="205"/>
      <c r="O23" s="205"/>
      <c r="P23" s="202">
        <f t="shared" si="4"/>
        <v>0</v>
      </c>
      <c r="Q23" s="213"/>
      <c r="R23" s="213"/>
      <c r="S23" s="213"/>
      <c r="T23" s="202">
        <f t="shared" si="5"/>
        <v>56734</v>
      </c>
      <c r="U23" s="202">
        <f t="shared" si="6"/>
        <v>0</v>
      </c>
      <c r="V23" s="203">
        <f t="shared" si="7"/>
        <v>56734</v>
      </c>
    </row>
    <row r="24" spans="1:22" s="11" customFormat="1" ht="15" customHeight="1">
      <c r="A24" s="101" t="s">
        <v>445</v>
      </c>
      <c r="B24" s="201">
        <v>478</v>
      </c>
      <c r="C24" s="201"/>
      <c r="D24" s="202">
        <f t="shared" si="0"/>
        <v>478</v>
      </c>
      <c r="E24" s="201">
        <v>125</v>
      </c>
      <c r="F24" s="201"/>
      <c r="G24" s="202">
        <f t="shared" si="1"/>
        <v>125</v>
      </c>
      <c r="H24" s="201">
        <v>585</v>
      </c>
      <c r="I24" s="201"/>
      <c r="J24" s="202">
        <f t="shared" si="2"/>
        <v>585</v>
      </c>
      <c r="K24" s="202"/>
      <c r="L24" s="202"/>
      <c r="M24" s="202">
        <f t="shared" si="3"/>
        <v>0</v>
      </c>
      <c r="N24" s="201"/>
      <c r="O24" s="201"/>
      <c r="P24" s="202">
        <f t="shared" si="4"/>
        <v>0</v>
      </c>
      <c r="Q24" s="212"/>
      <c r="R24" s="212"/>
      <c r="S24" s="212"/>
      <c r="T24" s="202">
        <f t="shared" si="5"/>
        <v>1188</v>
      </c>
      <c r="U24" s="202">
        <f t="shared" si="6"/>
        <v>0</v>
      </c>
      <c r="V24" s="203">
        <f t="shared" si="7"/>
        <v>1188</v>
      </c>
    </row>
    <row r="25" spans="1:22" s="11" customFormat="1" ht="15" customHeight="1">
      <c r="A25" s="101" t="s">
        <v>446</v>
      </c>
      <c r="B25" s="201">
        <v>509</v>
      </c>
      <c r="C25" s="201"/>
      <c r="D25" s="202">
        <f t="shared" si="0"/>
        <v>509</v>
      </c>
      <c r="E25" s="201">
        <v>194</v>
      </c>
      <c r="F25" s="201"/>
      <c r="G25" s="202">
        <f t="shared" si="1"/>
        <v>194</v>
      </c>
      <c r="H25" s="201">
        <v>773</v>
      </c>
      <c r="I25" s="201"/>
      <c r="J25" s="202">
        <f t="shared" si="2"/>
        <v>773</v>
      </c>
      <c r="K25" s="202"/>
      <c r="L25" s="202"/>
      <c r="M25" s="202">
        <f t="shared" si="3"/>
        <v>0</v>
      </c>
      <c r="N25" s="201"/>
      <c r="O25" s="201"/>
      <c r="P25" s="202">
        <f t="shared" si="4"/>
        <v>0</v>
      </c>
      <c r="Q25" s="212"/>
      <c r="R25" s="212"/>
      <c r="S25" s="212"/>
      <c r="T25" s="202">
        <f t="shared" si="5"/>
        <v>1476</v>
      </c>
      <c r="U25" s="202">
        <f t="shared" si="6"/>
        <v>0</v>
      </c>
      <c r="V25" s="203">
        <f t="shared" si="7"/>
        <v>1476</v>
      </c>
    </row>
    <row r="26" spans="1:22" s="11" customFormat="1" ht="15" customHeight="1">
      <c r="A26" s="101" t="s">
        <v>447</v>
      </c>
      <c r="B26" s="201"/>
      <c r="C26" s="201"/>
      <c r="D26" s="202"/>
      <c r="E26" s="201"/>
      <c r="F26" s="201"/>
      <c r="G26" s="202">
        <f t="shared" si="1"/>
        <v>0</v>
      </c>
      <c r="H26" s="201">
        <v>193</v>
      </c>
      <c r="I26" s="201"/>
      <c r="J26" s="202">
        <f t="shared" si="2"/>
        <v>193</v>
      </c>
      <c r="K26" s="202"/>
      <c r="L26" s="202"/>
      <c r="M26" s="202">
        <f t="shared" si="3"/>
        <v>0</v>
      </c>
      <c r="N26" s="201"/>
      <c r="O26" s="201"/>
      <c r="P26" s="202">
        <f t="shared" si="4"/>
        <v>0</v>
      </c>
      <c r="Q26" s="212"/>
      <c r="R26" s="212"/>
      <c r="S26" s="212"/>
      <c r="T26" s="202">
        <f t="shared" si="5"/>
        <v>193</v>
      </c>
      <c r="U26" s="202">
        <f t="shared" si="6"/>
        <v>0</v>
      </c>
      <c r="V26" s="203">
        <f t="shared" si="7"/>
        <v>193</v>
      </c>
    </row>
    <row r="27" spans="1:22" s="16" customFormat="1" ht="12">
      <c r="A27" s="102" t="s">
        <v>448</v>
      </c>
      <c r="B27" s="205"/>
      <c r="C27" s="205"/>
      <c r="D27" s="202"/>
      <c r="E27" s="205"/>
      <c r="F27" s="205"/>
      <c r="G27" s="202"/>
      <c r="H27" s="205"/>
      <c r="I27" s="205"/>
      <c r="J27" s="202"/>
      <c r="K27" s="202"/>
      <c r="L27" s="202"/>
      <c r="M27" s="202">
        <f t="shared" si="3"/>
        <v>0</v>
      </c>
      <c r="N27" s="205"/>
      <c r="O27" s="205"/>
      <c r="P27" s="202">
        <f t="shared" si="4"/>
        <v>0</v>
      </c>
      <c r="Q27" s="213"/>
      <c r="R27" s="213"/>
      <c r="S27" s="213"/>
      <c r="T27" s="202">
        <f t="shared" si="5"/>
        <v>0</v>
      </c>
      <c r="U27" s="202">
        <f t="shared" si="6"/>
        <v>0</v>
      </c>
      <c r="V27" s="203">
        <f t="shared" si="7"/>
        <v>0</v>
      </c>
    </row>
    <row r="28" spans="1:22" s="11" customFormat="1" ht="15" customHeight="1">
      <c r="A28" s="101" t="s">
        <v>449</v>
      </c>
      <c r="B28" s="201"/>
      <c r="C28" s="201"/>
      <c r="D28" s="202">
        <f>B28+C28</f>
        <v>0</v>
      </c>
      <c r="E28" s="201"/>
      <c r="F28" s="201"/>
      <c r="G28" s="202">
        <f>E28+F28</f>
        <v>0</v>
      </c>
      <c r="H28" s="201"/>
      <c r="I28" s="201"/>
      <c r="J28" s="202">
        <f>H28+I28</f>
        <v>0</v>
      </c>
      <c r="K28" s="202"/>
      <c r="L28" s="202"/>
      <c r="M28" s="202">
        <f t="shared" si="3"/>
        <v>0</v>
      </c>
      <c r="N28" s="201"/>
      <c r="O28" s="201"/>
      <c r="P28" s="202">
        <f t="shared" si="4"/>
        <v>0</v>
      </c>
      <c r="Q28" s="212"/>
      <c r="R28" s="212"/>
      <c r="S28" s="212"/>
      <c r="T28" s="202">
        <f t="shared" si="5"/>
        <v>0</v>
      </c>
      <c r="U28" s="202">
        <f t="shared" si="6"/>
        <v>0</v>
      </c>
      <c r="V28" s="203">
        <f t="shared" si="7"/>
        <v>0</v>
      </c>
    </row>
    <row r="29" spans="1:22" s="11" customFormat="1" ht="15" customHeight="1">
      <c r="A29" s="101" t="s">
        <v>450</v>
      </c>
      <c r="B29" s="201"/>
      <c r="C29" s="201"/>
      <c r="D29" s="202">
        <f>B29+C29</f>
        <v>0</v>
      </c>
      <c r="E29" s="201"/>
      <c r="F29" s="201"/>
      <c r="G29" s="202">
        <f>E29+F29</f>
        <v>0</v>
      </c>
      <c r="H29" s="201"/>
      <c r="I29" s="201"/>
      <c r="J29" s="202">
        <f>H29+I29</f>
        <v>0</v>
      </c>
      <c r="K29" s="202"/>
      <c r="L29" s="202"/>
      <c r="M29" s="202">
        <f t="shared" si="3"/>
        <v>0</v>
      </c>
      <c r="N29" s="201"/>
      <c r="O29" s="201"/>
      <c r="P29" s="202">
        <f t="shared" si="4"/>
        <v>0</v>
      </c>
      <c r="Q29" s="212"/>
      <c r="R29" s="212"/>
      <c r="S29" s="212"/>
      <c r="T29" s="202">
        <f t="shared" si="5"/>
        <v>0</v>
      </c>
      <c r="U29" s="202">
        <f t="shared" si="6"/>
        <v>0</v>
      </c>
      <c r="V29" s="203">
        <f t="shared" si="7"/>
        <v>0</v>
      </c>
    </row>
    <row r="30" spans="1:22" s="11" customFormat="1" ht="15" customHeight="1">
      <c r="A30" s="101" t="s">
        <v>451</v>
      </c>
      <c r="B30" s="201">
        <v>10048</v>
      </c>
      <c r="C30" s="201"/>
      <c r="D30" s="202">
        <f>B30+C30</f>
        <v>10048</v>
      </c>
      <c r="E30" s="201">
        <v>2242</v>
      </c>
      <c r="F30" s="201"/>
      <c r="G30" s="202">
        <f>E30+F30</f>
        <v>2242</v>
      </c>
      <c r="H30" s="201">
        <v>741</v>
      </c>
      <c r="I30" s="201"/>
      <c r="J30" s="202">
        <f>H30+I30</f>
        <v>741</v>
      </c>
      <c r="K30" s="202"/>
      <c r="L30" s="202"/>
      <c r="M30" s="202">
        <f t="shared" si="3"/>
        <v>0</v>
      </c>
      <c r="N30" s="201"/>
      <c r="O30" s="201"/>
      <c r="P30" s="202">
        <f t="shared" si="4"/>
        <v>0</v>
      </c>
      <c r="Q30" s="212"/>
      <c r="R30" s="212"/>
      <c r="S30" s="212"/>
      <c r="T30" s="202">
        <f t="shared" si="5"/>
        <v>13031</v>
      </c>
      <c r="U30" s="202">
        <f t="shared" si="6"/>
        <v>0</v>
      </c>
      <c r="V30" s="203">
        <f t="shared" si="7"/>
        <v>13031</v>
      </c>
    </row>
    <row r="31" spans="1:22" s="11" customFormat="1" ht="15" customHeight="1">
      <c r="A31" s="101" t="s">
        <v>452</v>
      </c>
      <c r="B31" s="201"/>
      <c r="C31" s="201"/>
      <c r="D31" s="202">
        <f>B31+C31</f>
        <v>0</v>
      </c>
      <c r="E31" s="201"/>
      <c r="F31" s="201"/>
      <c r="G31" s="202">
        <f>E31+F31</f>
        <v>0</v>
      </c>
      <c r="H31" s="201"/>
      <c r="I31" s="201"/>
      <c r="J31" s="202">
        <f>H31+I31</f>
        <v>0</v>
      </c>
      <c r="K31" s="202"/>
      <c r="L31" s="202"/>
      <c r="M31" s="202">
        <f t="shared" si="3"/>
        <v>0</v>
      </c>
      <c r="N31" s="201"/>
      <c r="O31" s="201"/>
      <c r="P31" s="202">
        <f t="shared" si="4"/>
        <v>0</v>
      </c>
      <c r="Q31" s="212"/>
      <c r="R31" s="212"/>
      <c r="S31" s="212"/>
      <c r="T31" s="202">
        <f t="shared" si="5"/>
        <v>0</v>
      </c>
      <c r="U31" s="202">
        <f t="shared" si="6"/>
        <v>0</v>
      </c>
      <c r="V31" s="203">
        <f t="shared" si="7"/>
        <v>0</v>
      </c>
    </row>
    <row r="32" spans="1:22" s="11" customFormat="1" ht="15" customHeight="1">
      <c r="A32" s="103" t="s">
        <v>453</v>
      </c>
      <c r="B32" s="201"/>
      <c r="C32" s="201"/>
      <c r="D32" s="202"/>
      <c r="E32" s="201"/>
      <c r="F32" s="201"/>
      <c r="G32" s="202"/>
      <c r="H32" s="201"/>
      <c r="I32" s="201"/>
      <c r="J32" s="202"/>
      <c r="K32" s="202"/>
      <c r="L32" s="202"/>
      <c r="M32" s="202">
        <f t="shared" si="3"/>
        <v>0</v>
      </c>
      <c r="N32" s="201"/>
      <c r="O32" s="201"/>
      <c r="P32" s="202">
        <f t="shared" si="4"/>
        <v>0</v>
      </c>
      <c r="Q32" s="212"/>
      <c r="R32" s="212"/>
      <c r="S32" s="212"/>
      <c r="T32" s="202">
        <f t="shared" si="5"/>
        <v>0</v>
      </c>
      <c r="U32" s="202">
        <f t="shared" si="6"/>
        <v>0</v>
      </c>
      <c r="V32" s="203">
        <f t="shared" si="7"/>
        <v>0</v>
      </c>
    </row>
    <row r="33" spans="1:22" s="11" customFormat="1" ht="15" customHeight="1">
      <c r="A33" s="101" t="s">
        <v>454</v>
      </c>
      <c r="B33" s="201">
        <v>183384</v>
      </c>
      <c r="C33" s="201"/>
      <c r="D33" s="202">
        <f aca="true" t="shared" si="8" ref="D33:D40">B33+C33</f>
        <v>183384</v>
      </c>
      <c r="E33" s="201">
        <v>45422</v>
      </c>
      <c r="F33" s="201"/>
      <c r="G33" s="202">
        <f>E33+F33</f>
        <v>45422</v>
      </c>
      <c r="H33" s="201">
        <v>369432</v>
      </c>
      <c r="I33" s="201">
        <v>1856</v>
      </c>
      <c r="J33" s="202">
        <f aca="true" t="shared" si="9" ref="J33:J40">H33+I33</f>
        <v>371288</v>
      </c>
      <c r="K33" s="202"/>
      <c r="L33" s="202"/>
      <c r="M33" s="202">
        <f t="shared" si="3"/>
        <v>0</v>
      </c>
      <c r="N33" s="201"/>
      <c r="O33" s="201"/>
      <c r="P33" s="202">
        <f t="shared" si="4"/>
        <v>0</v>
      </c>
      <c r="Q33" s="212"/>
      <c r="R33" s="212"/>
      <c r="S33" s="212"/>
      <c r="T33" s="202">
        <f t="shared" si="5"/>
        <v>598238</v>
      </c>
      <c r="U33" s="202">
        <f>C33+F33+I33+L33+O33+R33</f>
        <v>1856</v>
      </c>
      <c r="V33" s="203">
        <f t="shared" si="7"/>
        <v>600094</v>
      </c>
    </row>
    <row r="34" spans="1:22" s="11" customFormat="1" ht="15" customHeight="1">
      <c r="A34" s="101" t="s">
        <v>556</v>
      </c>
      <c r="B34" s="201"/>
      <c r="C34" s="201"/>
      <c r="D34" s="202"/>
      <c r="E34" s="201"/>
      <c r="F34" s="201"/>
      <c r="G34" s="202"/>
      <c r="H34" s="201">
        <v>251600</v>
      </c>
      <c r="I34" s="201"/>
      <c r="J34" s="202">
        <f t="shared" si="9"/>
        <v>251600</v>
      </c>
      <c r="K34" s="202"/>
      <c r="L34" s="202"/>
      <c r="M34" s="202"/>
      <c r="N34" s="201"/>
      <c r="O34" s="201"/>
      <c r="P34" s="202">
        <f t="shared" si="4"/>
        <v>0</v>
      </c>
      <c r="Q34" s="212"/>
      <c r="R34" s="212"/>
      <c r="S34" s="212"/>
      <c r="T34" s="202">
        <f t="shared" si="5"/>
        <v>251600</v>
      </c>
      <c r="U34" s="202">
        <f t="shared" si="6"/>
        <v>0</v>
      </c>
      <c r="V34" s="203">
        <f t="shared" si="7"/>
        <v>251600</v>
      </c>
    </row>
    <row r="35" spans="1:22" s="11" customFormat="1" ht="15" customHeight="1">
      <c r="A35" s="101" t="s">
        <v>455</v>
      </c>
      <c r="B35" s="201"/>
      <c r="C35" s="201"/>
      <c r="D35" s="202">
        <f t="shared" si="8"/>
        <v>0</v>
      </c>
      <c r="E35" s="201"/>
      <c r="F35" s="201"/>
      <c r="G35" s="202">
        <f aca="true" t="shared" si="10" ref="G35:G40">E35+F35</f>
        <v>0</v>
      </c>
      <c r="H35" s="201"/>
      <c r="I35" s="201"/>
      <c r="J35" s="202">
        <f t="shared" si="9"/>
        <v>0</v>
      </c>
      <c r="K35" s="202">
        <v>44321</v>
      </c>
      <c r="L35" s="202"/>
      <c r="M35" s="202">
        <f t="shared" si="3"/>
        <v>44321</v>
      </c>
      <c r="N35" s="201"/>
      <c r="O35" s="201"/>
      <c r="P35" s="202">
        <f aca="true" t="shared" si="11" ref="P35:P40">SUM(N35:O35)</f>
        <v>0</v>
      </c>
      <c r="Q35" s="212"/>
      <c r="R35" s="212"/>
      <c r="S35" s="212"/>
      <c r="T35" s="202">
        <f t="shared" si="5"/>
        <v>44321</v>
      </c>
      <c r="U35" s="202">
        <f t="shared" si="6"/>
        <v>0</v>
      </c>
      <c r="V35" s="203">
        <f t="shared" si="7"/>
        <v>44321</v>
      </c>
    </row>
    <row r="36" spans="1:22" s="11" customFormat="1" ht="15" customHeight="1">
      <c r="A36" s="101" t="s">
        <v>456</v>
      </c>
      <c r="B36" s="201"/>
      <c r="C36" s="201"/>
      <c r="D36" s="202">
        <f t="shared" si="8"/>
        <v>0</v>
      </c>
      <c r="E36" s="201"/>
      <c r="F36" s="201"/>
      <c r="G36" s="202">
        <f t="shared" si="10"/>
        <v>0</v>
      </c>
      <c r="H36" s="201"/>
      <c r="I36" s="201"/>
      <c r="J36" s="202">
        <f t="shared" si="9"/>
        <v>0</v>
      </c>
      <c r="K36" s="202"/>
      <c r="L36" s="202"/>
      <c r="M36" s="202">
        <f t="shared" si="3"/>
        <v>0</v>
      </c>
      <c r="N36" s="201"/>
      <c r="O36" s="201"/>
      <c r="P36" s="202">
        <f t="shared" si="11"/>
        <v>0</v>
      </c>
      <c r="Q36" s="212"/>
      <c r="R36" s="212"/>
      <c r="S36" s="212"/>
      <c r="T36" s="202">
        <f t="shared" si="5"/>
        <v>0</v>
      </c>
      <c r="U36" s="202">
        <f t="shared" si="6"/>
        <v>0</v>
      </c>
      <c r="V36" s="203">
        <f t="shared" si="7"/>
        <v>0</v>
      </c>
    </row>
    <row r="37" spans="1:22" s="11" customFormat="1" ht="15" customHeight="1">
      <c r="A37" s="101" t="s">
        <v>457</v>
      </c>
      <c r="B37" s="201"/>
      <c r="C37" s="201"/>
      <c r="D37" s="202">
        <f t="shared" si="8"/>
        <v>0</v>
      </c>
      <c r="E37" s="201"/>
      <c r="F37" s="201"/>
      <c r="G37" s="202">
        <f t="shared" si="10"/>
        <v>0</v>
      </c>
      <c r="H37" s="201"/>
      <c r="I37" s="201"/>
      <c r="J37" s="202">
        <f t="shared" si="9"/>
        <v>0</v>
      </c>
      <c r="K37" s="202">
        <v>1070</v>
      </c>
      <c r="L37" s="202"/>
      <c r="M37" s="202">
        <f t="shared" si="3"/>
        <v>1070</v>
      </c>
      <c r="N37" s="201">
        <v>89440</v>
      </c>
      <c r="O37" s="201">
        <v>170</v>
      </c>
      <c r="P37" s="202">
        <f t="shared" si="11"/>
        <v>89610</v>
      </c>
      <c r="Q37" s="212"/>
      <c r="R37" s="212"/>
      <c r="S37" s="212"/>
      <c r="T37" s="202">
        <f t="shared" si="5"/>
        <v>90510</v>
      </c>
      <c r="U37" s="202">
        <f t="shared" si="6"/>
        <v>170</v>
      </c>
      <c r="V37" s="203">
        <f t="shared" si="7"/>
        <v>90680</v>
      </c>
    </row>
    <row r="38" spans="1:22" s="11" customFormat="1" ht="18" customHeight="1">
      <c r="A38" s="104" t="s">
        <v>510</v>
      </c>
      <c r="B38" s="201"/>
      <c r="C38" s="201">
        <v>0</v>
      </c>
      <c r="D38" s="202">
        <f t="shared" si="8"/>
        <v>0</v>
      </c>
      <c r="E38" s="201"/>
      <c r="F38" s="201">
        <v>0</v>
      </c>
      <c r="G38" s="202">
        <f>E38+F38</f>
        <v>0</v>
      </c>
      <c r="H38" s="201"/>
      <c r="I38" s="201">
        <v>0</v>
      </c>
      <c r="J38" s="202">
        <f t="shared" si="9"/>
        <v>0</v>
      </c>
      <c r="K38" s="202"/>
      <c r="L38" s="202"/>
      <c r="M38" s="202">
        <f t="shared" si="3"/>
        <v>0</v>
      </c>
      <c r="N38" s="201"/>
      <c r="O38" s="201"/>
      <c r="P38" s="202">
        <f t="shared" si="11"/>
        <v>0</v>
      </c>
      <c r="Q38" s="212"/>
      <c r="R38" s="212"/>
      <c r="S38" s="212"/>
      <c r="T38" s="202">
        <f t="shared" si="5"/>
        <v>0</v>
      </c>
      <c r="U38" s="202">
        <f>C38+F38+I38+L38+O38+R38</f>
        <v>0</v>
      </c>
      <c r="V38" s="203">
        <f t="shared" si="7"/>
        <v>0</v>
      </c>
    </row>
    <row r="39" spans="1:22" s="11" customFormat="1" ht="15" customHeight="1">
      <c r="A39" s="101" t="s">
        <v>458</v>
      </c>
      <c r="B39" s="201">
        <v>15931</v>
      </c>
      <c r="C39" s="201"/>
      <c r="D39" s="202">
        <f t="shared" si="8"/>
        <v>15931</v>
      </c>
      <c r="E39" s="201">
        <v>3826</v>
      </c>
      <c r="F39" s="201"/>
      <c r="G39" s="202">
        <f t="shared" si="10"/>
        <v>3826</v>
      </c>
      <c r="H39" s="201">
        <v>1060</v>
      </c>
      <c r="I39" s="201"/>
      <c r="J39" s="202">
        <f t="shared" si="9"/>
        <v>1060</v>
      </c>
      <c r="K39" s="202"/>
      <c r="L39" s="202"/>
      <c r="M39" s="202">
        <f t="shared" si="3"/>
        <v>0</v>
      </c>
      <c r="N39" s="201"/>
      <c r="O39" s="201"/>
      <c r="P39" s="202">
        <f t="shared" si="11"/>
        <v>0</v>
      </c>
      <c r="Q39" s="212"/>
      <c r="R39" s="212"/>
      <c r="S39" s="212"/>
      <c r="T39" s="202">
        <f t="shared" si="5"/>
        <v>20817</v>
      </c>
      <c r="U39" s="202">
        <f t="shared" si="6"/>
        <v>0</v>
      </c>
      <c r="V39" s="203">
        <f t="shared" si="7"/>
        <v>20817</v>
      </c>
    </row>
    <row r="40" spans="1:22" s="11" customFormat="1" ht="14.25" customHeight="1">
      <c r="A40" s="101" t="s">
        <v>459</v>
      </c>
      <c r="B40" s="201"/>
      <c r="C40" s="201"/>
      <c r="D40" s="202">
        <f t="shared" si="8"/>
        <v>0</v>
      </c>
      <c r="E40" s="201"/>
      <c r="F40" s="201"/>
      <c r="G40" s="202">
        <f t="shared" si="10"/>
        <v>0</v>
      </c>
      <c r="H40" s="201">
        <v>1250</v>
      </c>
      <c r="I40" s="201"/>
      <c r="J40" s="202">
        <f t="shared" si="9"/>
        <v>1250</v>
      </c>
      <c r="K40" s="202"/>
      <c r="L40" s="202"/>
      <c r="M40" s="202">
        <f t="shared" si="3"/>
        <v>0</v>
      </c>
      <c r="N40" s="201"/>
      <c r="O40" s="201"/>
      <c r="P40" s="202">
        <f t="shared" si="11"/>
        <v>0</v>
      </c>
      <c r="Q40" s="212"/>
      <c r="R40" s="212"/>
      <c r="S40" s="212"/>
      <c r="T40" s="202">
        <f t="shared" si="5"/>
        <v>1250</v>
      </c>
      <c r="U40" s="202">
        <f t="shared" si="6"/>
        <v>0</v>
      </c>
      <c r="V40" s="203">
        <f t="shared" si="7"/>
        <v>1250</v>
      </c>
    </row>
    <row r="41" spans="1:22" s="11" customFormat="1" ht="14.25" customHeight="1">
      <c r="A41" s="101"/>
      <c r="B41" s="201"/>
      <c r="C41" s="201"/>
      <c r="D41" s="202"/>
      <c r="E41" s="201"/>
      <c r="F41" s="201"/>
      <c r="G41" s="202"/>
      <c r="H41" s="201"/>
      <c r="I41" s="201"/>
      <c r="J41" s="202"/>
      <c r="K41" s="202"/>
      <c r="L41" s="202"/>
      <c r="M41" s="201"/>
      <c r="N41" s="201"/>
      <c r="O41" s="201"/>
      <c r="P41" s="202"/>
      <c r="Q41" s="201"/>
      <c r="R41" s="201"/>
      <c r="S41" s="201"/>
      <c r="T41" s="202"/>
      <c r="U41" s="202"/>
      <c r="V41" s="203"/>
    </row>
    <row r="42" spans="1:22" s="11" customFormat="1" ht="14.25" customHeight="1">
      <c r="A42" s="101"/>
      <c r="B42" s="201"/>
      <c r="C42" s="201"/>
      <c r="D42" s="202"/>
      <c r="E42" s="201"/>
      <c r="F42" s="201"/>
      <c r="G42" s="202"/>
      <c r="H42" s="201"/>
      <c r="I42" s="201"/>
      <c r="J42" s="202"/>
      <c r="K42" s="202"/>
      <c r="L42" s="202"/>
      <c r="M42" s="201"/>
      <c r="N42" s="201"/>
      <c r="O42" s="201"/>
      <c r="P42" s="202"/>
      <c r="Q42" s="201"/>
      <c r="R42" s="201"/>
      <c r="S42" s="201"/>
      <c r="T42" s="202"/>
      <c r="U42" s="202"/>
      <c r="V42" s="203"/>
    </row>
    <row r="43" spans="1:22" s="11" customFormat="1" ht="14.25" customHeight="1">
      <c r="A43" s="101"/>
      <c r="B43" s="201"/>
      <c r="C43" s="201"/>
      <c r="D43" s="202"/>
      <c r="E43" s="201"/>
      <c r="F43" s="201"/>
      <c r="G43" s="202"/>
      <c r="H43" s="201"/>
      <c r="I43" s="201"/>
      <c r="J43" s="202"/>
      <c r="K43" s="202"/>
      <c r="L43" s="202"/>
      <c r="M43" s="201"/>
      <c r="N43" s="201"/>
      <c r="O43" s="201"/>
      <c r="P43" s="202"/>
      <c r="Q43" s="201"/>
      <c r="R43" s="201"/>
      <c r="S43" s="201"/>
      <c r="T43" s="202"/>
      <c r="U43" s="202"/>
      <c r="V43" s="203"/>
    </row>
    <row r="44" spans="1:22" s="11" customFormat="1" ht="14.25" customHeight="1">
      <c r="A44" s="101"/>
      <c r="B44" s="201"/>
      <c r="C44" s="201"/>
      <c r="D44" s="202"/>
      <c r="E44" s="201"/>
      <c r="F44" s="201"/>
      <c r="G44" s="202"/>
      <c r="H44" s="201"/>
      <c r="I44" s="201"/>
      <c r="J44" s="202"/>
      <c r="K44" s="202"/>
      <c r="L44" s="202"/>
      <c r="M44" s="201"/>
      <c r="N44" s="201"/>
      <c r="O44" s="201"/>
      <c r="P44" s="202"/>
      <c r="Q44" s="201"/>
      <c r="R44" s="201"/>
      <c r="S44" s="201"/>
      <c r="T44" s="202"/>
      <c r="U44" s="202"/>
      <c r="V44" s="203"/>
    </row>
    <row r="45" spans="1:22" s="11" customFormat="1" ht="14.25" customHeight="1">
      <c r="A45" s="101"/>
      <c r="B45" s="201"/>
      <c r="C45" s="201"/>
      <c r="D45" s="202"/>
      <c r="E45" s="201"/>
      <c r="F45" s="201"/>
      <c r="G45" s="202"/>
      <c r="H45" s="201"/>
      <c r="I45" s="201"/>
      <c r="J45" s="202"/>
      <c r="K45" s="202"/>
      <c r="L45" s="202"/>
      <c r="M45" s="201"/>
      <c r="N45" s="201"/>
      <c r="O45" s="201"/>
      <c r="P45" s="202"/>
      <c r="Q45" s="201"/>
      <c r="R45" s="201"/>
      <c r="S45" s="201"/>
      <c r="T45" s="202"/>
      <c r="U45" s="202"/>
      <c r="V45" s="203"/>
    </row>
    <row r="46" spans="1:22" s="11" customFormat="1" ht="14.25" customHeight="1">
      <c r="A46" s="101"/>
      <c r="B46" s="201"/>
      <c r="C46" s="201"/>
      <c r="D46" s="202"/>
      <c r="E46" s="201"/>
      <c r="F46" s="201"/>
      <c r="G46" s="202"/>
      <c r="H46" s="201"/>
      <c r="I46" s="201"/>
      <c r="J46" s="202"/>
      <c r="K46" s="202"/>
      <c r="L46" s="202"/>
      <c r="M46" s="201"/>
      <c r="N46" s="201"/>
      <c r="O46" s="201"/>
      <c r="P46" s="202"/>
      <c r="Q46" s="201"/>
      <c r="R46" s="201"/>
      <c r="S46" s="201"/>
      <c r="T46" s="202"/>
      <c r="U46" s="202"/>
      <c r="V46" s="203"/>
    </row>
    <row r="47" spans="1:22" s="11" customFormat="1" ht="14.25" customHeight="1">
      <c r="A47" s="101"/>
      <c r="B47" s="201"/>
      <c r="C47" s="201"/>
      <c r="D47" s="202"/>
      <c r="E47" s="201"/>
      <c r="F47" s="201"/>
      <c r="G47" s="202"/>
      <c r="H47" s="201"/>
      <c r="I47" s="201"/>
      <c r="J47" s="202"/>
      <c r="K47" s="202"/>
      <c r="L47" s="202"/>
      <c r="M47" s="201"/>
      <c r="N47" s="201"/>
      <c r="O47" s="201"/>
      <c r="P47" s="202"/>
      <c r="Q47" s="201"/>
      <c r="R47" s="201"/>
      <c r="S47" s="201"/>
      <c r="T47" s="202"/>
      <c r="U47" s="202"/>
      <c r="V47" s="203"/>
    </row>
    <row r="48" spans="1:22" s="11" customFormat="1" ht="34.5" customHeight="1">
      <c r="A48" s="269" t="s">
        <v>187</v>
      </c>
      <c r="B48" s="277" t="s">
        <v>425</v>
      </c>
      <c r="C48" s="278"/>
      <c r="D48" s="279"/>
      <c r="E48" s="277" t="s">
        <v>426</v>
      </c>
      <c r="F48" s="278"/>
      <c r="G48" s="279"/>
      <c r="H48" s="277" t="s">
        <v>427</v>
      </c>
      <c r="I48" s="278"/>
      <c r="J48" s="279"/>
      <c r="K48" s="277" t="s">
        <v>428</v>
      </c>
      <c r="L48" s="278"/>
      <c r="M48" s="279"/>
      <c r="N48" s="277" t="s">
        <v>429</v>
      </c>
      <c r="O48" s="278"/>
      <c r="P48" s="279"/>
      <c r="Q48" s="303" t="s">
        <v>430</v>
      </c>
      <c r="R48" s="304"/>
      <c r="S48" s="305"/>
      <c r="T48" s="277" t="s">
        <v>251</v>
      </c>
      <c r="U48" s="278"/>
      <c r="V48" s="279"/>
    </row>
    <row r="49" spans="1:22" s="11" customFormat="1" ht="63" customHeight="1">
      <c r="A49" s="270"/>
      <c r="B49" s="151" t="s">
        <v>662</v>
      </c>
      <c r="C49" s="17" t="s">
        <v>271</v>
      </c>
      <c r="D49" s="151" t="s">
        <v>660</v>
      </c>
      <c r="E49" s="151" t="s">
        <v>674</v>
      </c>
      <c r="F49" s="17" t="s">
        <v>271</v>
      </c>
      <c r="G49" s="151" t="s">
        <v>660</v>
      </c>
      <c r="H49" s="151" t="s">
        <v>662</v>
      </c>
      <c r="I49" s="17" t="s">
        <v>271</v>
      </c>
      <c r="J49" s="151" t="s">
        <v>660</v>
      </c>
      <c r="K49" s="151" t="s">
        <v>662</v>
      </c>
      <c r="L49" s="17" t="s">
        <v>271</v>
      </c>
      <c r="M49" s="151" t="s">
        <v>660</v>
      </c>
      <c r="N49" s="151" t="s">
        <v>662</v>
      </c>
      <c r="O49" s="17" t="s">
        <v>271</v>
      </c>
      <c r="P49" s="151" t="s">
        <v>660</v>
      </c>
      <c r="Q49" s="151" t="s">
        <v>662</v>
      </c>
      <c r="R49" s="17" t="s">
        <v>271</v>
      </c>
      <c r="S49" s="17" t="s">
        <v>660</v>
      </c>
      <c r="T49" s="151" t="s">
        <v>662</v>
      </c>
      <c r="U49" s="17" t="s">
        <v>271</v>
      </c>
      <c r="V49" s="17" t="s">
        <v>660</v>
      </c>
    </row>
    <row r="50" spans="1:22" s="11" customFormat="1" ht="15" customHeight="1">
      <c r="A50" s="101" t="s">
        <v>460</v>
      </c>
      <c r="B50" s="201"/>
      <c r="C50" s="201"/>
      <c r="D50" s="201">
        <f aca="true" t="shared" si="12" ref="D50:D85">B50+C50</f>
        <v>0</v>
      </c>
      <c r="E50" s="201"/>
      <c r="F50" s="201"/>
      <c r="G50" s="201">
        <f aca="true" t="shared" si="13" ref="G50:G85">E50+F50</f>
        <v>0</v>
      </c>
      <c r="H50" s="201">
        <v>625</v>
      </c>
      <c r="I50" s="201"/>
      <c r="J50" s="201">
        <f aca="true" t="shared" si="14" ref="J50:J85">H50+I50</f>
        <v>625</v>
      </c>
      <c r="K50" s="201"/>
      <c r="L50" s="201"/>
      <c r="M50" s="201">
        <f aca="true" t="shared" si="15" ref="M50:M85">K50+L50</f>
        <v>0</v>
      </c>
      <c r="N50" s="201"/>
      <c r="O50" s="201"/>
      <c r="P50" s="202">
        <f aca="true" t="shared" si="16" ref="P50:P85">SUM(N50:O50)</f>
        <v>0</v>
      </c>
      <c r="Q50" s="201"/>
      <c r="R50" s="201"/>
      <c r="S50" s="201"/>
      <c r="T50" s="202">
        <f>B50+E50+H50+K50+N50+Q50</f>
        <v>625</v>
      </c>
      <c r="U50" s="202">
        <f>C50+F50+I50+L50+O50+R50</f>
        <v>0</v>
      </c>
      <c r="V50" s="203">
        <f>SUM(T50:U50)</f>
        <v>625</v>
      </c>
    </row>
    <row r="51" spans="1:22" s="11" customFormat="1" ht="15" customHeight="1">
      <c r="A51" s="101" t="s">
        <v>461</v>
      </c>
      <c r="B51" s="201"/>
      <c r="C51" s="201"/>
      <c r="D51" s="201">
        <f t="shared" si="12"/>
        <v>0</v>
      </c>
      <c r="E51" s="201"/>
      <c r="F51" s="201"/>
      <c r="G51" s="201">
        <f t="shared" si="13"/>
        <v>0</v>
      </c>
      <c r="H51" s="201">
        <v>625</v>
      </c>
      <c r="I51" s="201"/>
      <c r="J51" s="201">
        <f t="shared" si="14"/>
        <v>625</v>
      </c>
      <c r="K51" s="201"/>
      <c r="L51" s="201"/>
      <c r="M51" s="201">
        <f t="shared" si="15"/>
        <v>0</v>
      </c>
      <c r="N51" s="201"/>
      <c r="O51" s="201"/>
      <c r="P51" s="202">
        <f t="shared" si="16"/>
        <v>0</v>
      </c>
      <c r="Q51" s="201"/>
      <c r="R51" s="201"/>
      <c r="S51" s="201"/>
      <c r="T51" s="202">
        <f aca="true" t="shared" si="17" ref="T51:T85">B51+E51+H51+K51+N51+Q51</f>
        <v>625</v>
      </c>
      <c r="U51" s="202">
        <f aca="true" t="shared" si="18" ref="U51:U85">C51+F51+I51+L51+O51+R51</f>
        <v>0</v>
      </c>
      <c r="V51" s="203">
        <f aca="true" t="shared" si="19" ref="V51:V85">SUM(T51:U51)</f>
        <v>625</v>
      </c>
    </row>
    <row r="52" spans="1:22" s="11" customFormat="1" ht="15" customHeight="1">
      <c r="A52" s="101" t="s">
        <v>462</v>
      </c>
      <c r="B52" s="201"/>
      <c r="C52" s="201"/>
      <c r="D52" s="201">
        <f t="shared" si="12"/>
        <v>0</v>
      </c>
      <c r="E52" s="201"/>
      <c r="F52" s="201"/>
      <c r="G52" s="201">
        <f t="shared" si="13"/>
        <v>0</v>
      </c>
      <c r="H52" s="201"/>
      <c r="I52" s="201"/>
      <c r="J52" s="201">
        <f t="shared" si="14"/>
        <v>0</v>
      </c>
      <c r="K52" s="201"/>
      <c r="L52" s="201"/>
      <c r="M52" s="201">
        <f t="shared" si="15"/>
        <v>0</v>
      </c>
      <c r="N52" s="201"/>
      <c r="O52" s="201"/>
      <c r="P52" s="202">
        <f t="shared" si="16"/>
        <v>0</v>
      </c>
      <c r="Q52" s="201"/>
      <c r="R52" s="201"/>
      <c r="S52" s="201"/>
      <c r="T52" s="202">
        <f t="shared" si="17"/>
        <v>0</v>
      </c>
      <c r="U52" s="202">
        <f t="shared" si="18"/>
        <v>0</v>
      </c>
      <c r="V52" s="203">
        <f t="shared" si="19"/>
        <v>0</v>
      </c>
    </row>
    <row r="53" spans="1:22" s="98" customFormat="1" ht="15" customHeight="1">
      <c r="A53" s="101" t="s">
        <v>463</v>
      </c>
      <c r="B53" s="201"/>
      <c r="C53" s="201"/>
      <c r="D53" s="201">
        <f t="shared" si="12"/>
        <v>0</v>
      </c>
      <c r="E53" s="204"/>
      <c r="F53" s="201"/>
      <c r="G53" s="201">
        <f t="shared" si="13"/>
        <v>0</v>
      </c>
      <c r="H53" s="204"/>
      <c r="I53" s="204"/>
      <c r="J53" s="201">
        <f t="shared" si="14"/>
        <v>0</v>
      </c>
      <c r="K53" s="204"/>
      <c r="L53" s="204"/>
      <c r="M53" s="201">
        <f t="shared" si="15"/>
        <v>0</v>
      </c>
      <c r="N53" s="204"/>
      <c r="O53" s="204"/>
      <c r="P53" s="202">
        <f t="shared" si="16"/>
        <v>0</v>
      </c>
      <c r="Q53" s="204"/>
      <c r="R53" s="204"/>
      <c r="S53" s="204"/>
      <c r="T53" s="202">
        <f t="shared" si="17"/>
        <v>0</v>
      </c>
      <c r="U53" s="202">
        <f t="shared" si="18"/>
        <v>0</v>
      </c>
      <c r="V53" s="203">
        <f t="shared" si="19"/>
        <v>0</v>
      </c>
    </row>
    <row r="54" spans="1:22" s="11" customFormat="1" ht="15" customHeight="1">
      <c r="A54" s="101" t="s">
        <v>464</v>
      </c>
      <c r="B54" s="201"/>
      <c r="C54" s="201"/>
      <c r="D54" s="201">
        <f t="shared" si="12"/>
        <v>0</v>
      </c>
      <c r="E54" s="201"/>
      <c r="F54" s="201"/>
      <c r="G54" s="201">
        <f t="shared" si="13"/>
        <v>0</v>
      </c>
      <c r="H54" s="201"/>
      <c r="I54" s="201"/>
      <c r="J54" s="201">
        <f t="shared" si="14"/>
        <v>0</v>
      </c>
      <c r="K54" s="201"/>
      <c r="L54" s="201"/>
      <c r="M54" s="201">
        <f t="shared" si="15"/>
        <v>0</v>
      </c>
      <c r="N54" s="201"/>
      <c r="O54" s="201"/>
      <c r="P54" s="202">
        <f t="shared" si="16"/>
        <v>0</v>
      </c>
      <c r="Q54" s="201"/>
      <c r="R54" s="201"/>
      <c r="S54" s="201"/>
      <c r="T54" s="202">
        <f t="shared" si="17"/>
        <v>0</v>
      </c>
      <c r="U54" s="202">
        <f t="shared" si="18"/>
        <v>0</v>
      </c>
      <c r="V54" s="203">
        <f t="shared" si="19"/>
        <v>0</v>
      </c>
    </row>
    <row r="55" spans="1:22" s="98" customFormat="1" ht="15" customHeight="1">
      <c r="A55" s="101" t="s">
        <v>465</v>
      </c>
      <c r="B55" s="201"/>
      <c r="C55" s="201"/>
      <c r="D55" s="201">
        <f t="shared" si="12"/>
        <v>0</v>
      </c>
      <c r="E55" s="204"/>
      <c r="F55" s="201"/>
      <c r="G55" s="201">
        <f t="shared" si="13"/>
        <v>0</v>
      </c>
      <c r="H55" s="204"/>
      <c r="I55" s="204"/>
      <c r="J55" s="201">
        <f t="shared" si="14"/>
        <v>0</v>
      </c>
      <c r="K55" s="204"/>
      <c r="L55" s="204"/>
      <c r="M55" s="201">
        <f t="shared" si="15"/>
        <v>0</v>
      </c>
      <c r="N55" s="204"/>
      <c r="O55" s="204"/>
      <c r="P55" s="202">
        <f t="shared" si="16"/>
        <v>0</v>
      </c>
      <c r="Q55" s="204"/>
      <c r="R55" s="204"/>
      <c r="S55" s="204"/>
      <c r="T55" s="202">
        <f t="shared" si="17"/>
        <v>0</v>
      </c>
      <c r="U55" s="202">
        <f t="shared" si="18"/>
        <v>0</v>
      </c>
      <c r="V55" s="203">
        <f t="shared" si="19"/>
        <v>0</v>
      </c>
    </row>
    <row r="56" spans="1:22" s="11" customFormat="1" ht="15" customHeight="1">
      <c r="A56" s="101" t="s">
        <v>466</v>
      </c>
      <c r="B56" s="201"/>
      <c r="C56" s="201"/>
      <c r="D56" s="201">
        <f t="shared" si="12"/>
        <v>0</v>
      </c>
      <c r="E56" s="201"/>
      <c r="F56" s="201"/>
      <c r="G56" s="201">
        <f t="shared" si="13"/>
        <v>0</v>
      </c>
      <c r="H56" s="201">
        <v>19375</v>
      </c>
      <c r="I56" s="201"/>
      <c r="J56" s="201">
        <f t="shared" si="14"/>
        <v>19375</v>
      </c>
      <c r="K56" s="201"/>
      <c r="L56" s="201"/>
      <c r="M56" s="201">
        <f t="shared" si="15"/>
        <v>0</v>
      </c>
      <c r="N56" s="201"/>
      <c r="O56" s="201"/>
      <c r="P56" s="202">
        <f t="shared" si="16"/>
        <v>0</v>
      </c>
      <c r="Q56" s="201"/>
      <c r="R56" s="201"/>
      <c r="S56" s="201"/>
      <c r="T56" s="202">
        <f t="shared" si="17"/>
        <v>19375</v>
      </c>
      <c r="U56" s="202">
        <f t="shared" si="18"/>
        <v>0</v>
      </c>
      <c r="V56" s="203">
        <f t="shared" si="19"/>
        <v>19375</v>
      </c>
    </row>
    <row r="57" spans="1:22" s="11" customFormat="1" ht="15" customHeight="1">
      <c r="A57" s="101" t="s">
        <v>467</v>
      </c>
      <c r="B57" s="201">
        <v>924</v>
      </c>
      <c r="C57" s="201"/>
      <c r="D57" s="201">
        <f t="shared" si="12"/>
        <v>924</v>
      </c>
      <c r="E57" s="201">
        <v>250</v>
      </c>
      <c r="F57" s="201"/>
      <c r="G57" s="201">
        <f t="shared" si="13"/>
        <v>250</v>
      </c>
      <c r="H57" s="201">
        <v>33760</v>
      </c>
      <c r="I57" s="201"/>
      <c r="J57" s="201">
        <f t="shared" si="14"/>
        <v>33760</v>
      </c>
      <c r="K57" s="201"/>
      <c r="L57" s="201"/>
      <c r="M57" s="201">
        <f t="shared" si="15"/>
        <v>0</v>
      </c>
      <c r="N57" s="201"/>
      <c r="O57" s="201"/>
      <c r="P57" s="202">
        <f t="shared" si="16"/>
        <v>0</v>
      </c>
      <c r="Q57" s="201"/>
      <c r="R57" s="201"/>
      <c r="S57" s="201"/>
      <c r="T57" s="202">
        <f t="shared" si="17"/>
        <v>34934</v>
      </c>
      <c r="U57" s="202">
        <f t="shared" si="18"/>
        <v>0</v>
      </c>
      <c r="V57" s="203">
        <f t="shared" si="19"/>
        <v>34934</v>
      </c>
    </row>
    <row r="58" spans="1:22" s="11" customFormat="1" ht="15" customHeight="1">
      <c r="A58" s="101" t="s">
        <v>468</v>
      </c>
      <c r="B58" s="201">
        <v>15866</v>
      </c>
      <c r="C58" s="201"/>
      <c r="D58" s="201">
        <f t="shared" si="12"/>
        <v>15866</v>
      </c>
      <c r="E58" s="201">
        <v>3935</v>
      </c>
      <c r="F58" s="201"/>
      <c r="G58" s="201">
        <f t="shared" si="13"/>
        <v>3935</v>
      </c>
      <c r="H58" s="201">
        <v>2015</v>
      </c>
      <c r="I58" s="201"/>
      <c r="J58" s="201">
        <f t="shared" si="14"/>
        <v>2015</v>
      </c>
      <c r="K58" s="201"/>
      <c r="L58" s="201"/>
      <c r="M58" s="201">
        <f t="shared" si="15"/>
        <v>0</v>
      </c>
      <c r="N58" s="201"/>
      <c r="O58" s="201"/>
      <c r="P58" s="202">
        <f t="shared" si="16"/>
        <v>0</v>
      </c>
      <c r="Q58" s="201"/>
      <c r="R58" s="201"/>
      <c r="S58" s="201"/>
      <c r="T58" s="202">
        <f t="shared" si="17"/>
        <v>21816</v>
      </c>
      <c r="U58" s="202">
        <f t="shared" si="18"/>
        <v>0</v>
      </c>
      <c r="V58" s="203">
        <f t="shared" si="19"/>
        <v>21816</v>
      </c>
    </row>
    <row r="59" spans="1:22" s="11" customFormat="1" ht="15" customHeight="1">
      <c r="A59" s="101" t="s">
        <v>469</v>
      </c>
      <c r="B59" s="201">
        <v>200</v>
      </c>
      <c r="C59" s="201"/>
      <c r="D59" s="201">
        <f t="shared" si="12"/>
        <v>200</v>
      </c>
      <c r="E59" s="201">
        <v>54</v>
      </c>
      <c r="F59" s="201"/>
      <c r="G59" s="201">
        <f t="shared" si="13"/>
        <v>54</v>
      </c>
      <c r="H59" s="201"/>
      <c r="I59" s="201"/>
      <c r="J59" s="201">
        <f t="shared" si="14"/>
        <v>0</v>
      </c>
      <c r="K59" s="201"/>
      <c r="L59" s="201"/>
      <c r="M59" s="201">
        <f t="shared" si="15"/>
        <v>0</v>
      </c>
      <c r="N59" s="201"/>
      <c r="O59" s="201"/>
      <c r="P59" s="202">
        <f t="shared" si="16"/>
        <v>0</v>
      </c>
      <c r="Q59" s="201"/>
      <c r="R59" s="201"/>
      <c r="S59" s="201"/>
      <c r="T59" s="202">
        <f t="shared" si="17"/>
        <v>254</v>
      </c>
      <c r="U59" s="202">
        <f t="shared" si="18"/>
        <v>0</v>
      </c>
      <c r="V59" s="203">
        <f t="shared" si="19"/>
        <v>254</v>
      </c>
    </row>
    <row r="60" spans="1:22" ht="15.75">
      <c r="A60" s="102" t="s">
        <v>507</v>
      </c>
      <c r="B60" s="205"/>
      <c r="C60" s="205"/>
      <c r="D60" s="201"/>
      <c r="E60" s="205"/>
      <c r="F60" s="205"/>
      <c r="G60" s="201"/>
      <c r="H60" s="205">
        <v>250</v>
      </c>
      <c r="I60" s="205"/>
      <c r="J60" s="201">
        <f>H60+I60</f>
        <v>250</v>
      </c>
      <c r="K60" s="205"/>
      <c r="L60" s="205"/>
      <c r="M60" s="201"/>
      <c r="N60" s="205"/>
      <c r="O60" s="205"/>
      <c r="P60" s="202"/>
      <c r="Q60" s="205"/>
      <c r="R60" s="205"/>
      <c r="S60" s="205"/>
      <c r="T60" s="202">
        <f>B60+E60+H60+K60+N60+Q60</f>
        <v>250</v>
      </c>
      <c r="U60" s="202">
        <f>C60+F60+I60+L60+O60+R60</f>
        <v>0</v>
      </c>
      <c r="V60" s="203">
        <f>SUM(T60:U60)</f>
        <v>250</v>
      </c>
    </row>
    <row r="61" spans="1:22" s="11" customFormat="1" ht="15" customHeight="1">
      <c r="A61" s="101" t="s">
        <v>679</v>
      </c>
      <c r="B61" s="201">
        <v>150</v>
      </c>
      <c r="C61" s="201"/>
      <c r="D61" s="201">
        <f t="shared" si="12"/>
        <v>150</v>
      </c>
      <c r="E61" s="201">
        <v>37</v>
      </c>
      <c r="F61" s="201"/>
      <c r="G61" s="201">
        <f t="shared" si="13"/>
        <v>37</v>
      </c>
      <c r="H61" s="201">
        <v>2600</v>
      </c>
      <c r="I61" s="201">
        <v>43</v>
      </c>
      <c r="J61" s="201">
        <f t="shared" si="14"/>
        <v>2643</v>
      </c>
      <c r="K61" s="201"/>
      <c r="L61" s="201"/>
      <c r="M61" s="201">
        <f t="shared" si="15"/>
        <v>0</v>
      </c>
      <c r="N61" s="201"/>
      <c r="O61" s="201"/>
      <c r="P61" s="202">
        <f t="shared" si="16"/>
        <v>0</v>
      </c>
      <c r="Q61" s="201"/>
      <c r="R61" s="201"/>
      <c r="S61" s="201"/>
      <c r="T61" s="202">
        <f t="shared" si="17"/>
        <v>2787</v>
      </c>
      <c r="U61" s="202">
        <f t="shared" si="18"/>
        <v>43</v>
      </c>
      <c r="V61" s="203">
        <f t="shared" si="19"/>
        <v>2830</v>
      </c>
    </row>
    <row r="62" spans="1:22" s="11" customFormat="1" ht="15" customHeight="1">
      <c r="A62" s="101" t="s">
        <v>680</v>
      </c>
      <c r="B62" s="201">
        <v>153</v>
      </c>
      <c r="C62" s="201"/>
      <c r="D62" s="201">
        <f t="shared" si="12"/>
        <v>153</v>
      </c>
      <c r="E62" s="201">
        <v>37</v>
      </c>
      <c r="F62" s="201"/>
      <c r="G62" s="201">
        <f t="shared" si="13"/>
        <v>37</v>
      </c>
      <c r="H62" s="201">
        <v>2451</v>
      </c>
      <c r="I62" s="201">
        <v>42</v>
      </c>
      <c r="J62" s="201">
        <f t="shared" si="14"/>
        <v>2493</v>
      </c>
      <c r="K62" s="201"/>
      <c r="L62" s="201"/>
      <c r="M62" s="201">
        <f t="shared" si="15"/>
        <v>0</v>
      </c>
      <c r="N62" s="201"/>
      <c r="O62" s="201"/>
      <c r="P62" s="202">
        <f t="shared" si="16"/>
        <v>0</v>
      </c>
      <c r="Q62" s="201"/>
      <c r="R62" s="201"/>
      <c r="S62" s="201"/>
      <c r="T62" s="202">
        <f t="shared" si="17"/>
        <v>2641</v>
      </c>
      <c r="U62" s="202">
        <f t="shared" si="18"/>
        <v>42</v>
      </c>
      <c r="V62" s="203">
        <f t="shared" si="19"/>
        <v>2683</v>
      </c>
    </row>
    <row r="63" spans="1:22" s="11" customFormat="1" ht="15" customHeight="1">
      <c r="A63" s="101" t="s">
        <v>470</v>
      </c>
      <c r="B63" s="201">
        <v>450</v>
      </c>
      <c r="C63" s="201"/>
      <c r="D63" s="201">
        <f t="shared" si="12"/>
        <v>450</v>
      </c>
      <c r="E63" s="201">
        <v>110</v>
      </c>
      <c r="F63" s="201"/>
      <c r="G63" s="201">
        <f t="shared" si="13"/>
        <v>110</v>
      </c>
      <c r="H63" s="201">
        <v>10306</v>
      </c>
      <c r="I63" s="201">
        <v>23</v>
      </c>
      <c r="J63" s="201">
        <f t="shared" si="14"/>
        <v>10329</v>
      </c>
      <c r="K63" s="201"/>
      <c r="L63" s="201"/>
      <c r="M63" s="201">
        <f t="shared" si="15"/>
        <v>0</v>
      </c>
      <c r="N63" s="201"/>
      <c r="O63" s="201"/>
      <c r="P63" s="202">
        <f t="shared" si="16"/>
        <v>0</v>
      </c>
      <c r="Q63" s="201"/>
      <c r="R63" s="201"/>
      <c r="S63" s="201"/>
      <c r="T63" s="202">
        <f t="shared" si="17"/>
        <v>10866</v>
      </c>
      <c r="U63" s="202">
        <f t="shared" si="18"/>
        <v>23</v>
      </c>
      <c r="V63" s="203">
        <f t="shared" si="19"/>
        <v>10889</v>
      </c>
    </row>
    <row r="64" spans="1:22" s="11" customFormat="1" ht="24.75" customHeight="1">
      <c r="A64" s="104" t="s">
        <v>638</v>
      </c>
      <c r="B64" s="201"/>
      <c r="C64" s="201"/>
      <c r="D64" s="201">
        <f>B64+C64</f>
        <v>0</v>
      </c>
      <c r="E64" s="201"/>
      <c r="F64" s="201"/>
      <c r="G64" s="201">
        <f>E64+F64</f>
        <v>0</v>
      </c>
      <c r="H64" s="201">
        <v>18</v>
      </c>
      <c r="I64" s="201"/>
      <c r="J64" s="201">
        <f>H64+I64</f>
        <v>18</v>
      </c>
      <c r="K64" s="201"/>
      <c r="L64" s="201"/>
      <c r="M64" s="201">
        <f>K64+L64</f>
        <v>0</v>
      </c>
      <c r="N64" s="201"/>
      <c r="O64" s="201"/>
      <c r="P64" s="202">
        <f>SUM(N64:O64)</f>
        <v>0</v>
      </c>
      <c r="Q64" s="201"/>
      <c r="R64" s="201"/>
      <c r="S64" s="201"/>
      <c r="T64" s="202">
        <f aca="true" t="shared" si="20" ref="T64:U66">B64+E64+H64+K64+N64+Q64</f>
        <v>18</v>
      </c>
      <c r="U64" s="202">
        <f t="shared" si="20"/>
        <v>0</v>
      </c>
      <c r="V64" s="203">
        <f>SUM(T64:U64)</f>
        <v>18</v>
      </c>
    </row>
    <row r="65" spans="1:22" s="11" customFormat="1" ht="15" customHeight="1">
      <c r="A65" s="101" t="s">
        <v>511</v>
      </c>
      <c r="B65" s="201"/>
      <c r="C65" s="201"/>
      <c r="D65" s="201"/>
      <c r="E65" s="201"/>
      <c r="F65" s="201"/>
      <c r="G65" s="201"/>
      <c r="H65" s="201">
        <v>180</v>
      </c>
      <c r="I65" s="201"/>
      <c r="J65" s="201">
        <f>SUM(H65:I65)</f>
        <v>180</v>
      </c>
      <c r="K65" s="201"/>
      <c r="L65" s="201"/>
      <c r="M65" s="201"/>
      <c r="N65" s="201"/>
      <c r="O65" s="201"/>
      <c r="P65" s="202"/>
      <c r="Q65" s="201"/>
      <c r="R65" s="201"/>
      <c r="S65" s="201"/>
      <c r="T65" s="202">
        <f t="shared" si="20"/>
        <v>180</v>
      </c>
      <c r="U65" s="202">
        <f t="shared" si="20"/>
        <v>0</v>
      </c>
      <c r="V65" s="203">
        <f>SUM(T65:U65)</f>
        <v>180</v>
      </c>
    </row>
    <row r="66" spans="1:22" s="11" customFormat="1" ht="15" customHeight="1">
      <c r="A66" s="101" t="s">
        <v>512</v>
      </c>
      <c r="B66" s="201"/>
      <c r="C66" s="201"/>
      <c r="D66" s="201"/>
      <c r="E66" s="201"/>
      <c r="F66" s="201"/>
      <c r="G66" s="201"/>
      <c r="H66" s="201">
        <v>180</v>
      </c>
      <c r="I66" s="201"/>
      <c r="J66" s="201">
        <f>SUM(H66:I66)</f>
        <v>180</v>
      </c>
      <c r="K66" s="201"/>
      <c r="L66" s="201"/>
      <c r="M66" s="201"/>
      <c r="N66" s="201"/>
      <c r="O66" s="201"/>
      <c r="P66" s="202"/>
      <c r="Q66" s="201"/>
      <c r="R66" s="201"/>
      <c r="S66" s="201"/>
      <c r="T66" s="202">
        <f t="shared" si="20"/>
        <v>180</v>
      </c>
      <c r="U66" s="202">
        <f t="shared" si="20"/>
        <v>0</v>
      </c>
      <c r="V66" s="203">
        <f>SUM(T66:U66)</f>
        <v>180</v>
      </c>
    </row>
    <row r="67" spans="1:22" s="11" customFormat="1" ht="15" customHeight="1">
      <c r="A67" s="101"/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2"/>
      <c r="Q67" s="201"/>
      <c r="R67" s="201"/>
      <c r="S67" s="201"/>
      <c r="T67" s="202"/>
      <c r="U67" s="202"/>
      <c r="V67" s="203"/>
    </row>
    <row r="68" spans="1:22" s="11" customFormat="1" ht="15" customHeight="1">
      <c r="A68" s="101" t="s">
        <v>681</v>
      </c>
      <c r="B68" s="201">
        <v>450</v>
      </c>
      <c r="C68" s="201"/>
      <c r="D68" s="201">
        <f t="shared" si="12"/>
        <v>450</v>
      </c>
      <c r="E68" s="201">
        <v>110</v>
      </c>
      <c r="F68" s="201"/>
      <c r="G68" s="201">
        <f t="shared" si="13"/>
        <v>110</v>
      </c>
      <c r="H68" s="201">
        <v>10644</v>
      </c>
      <c r="I68" s="201">
        <v>18</v>
      </c>
      <c r="J68" s="201">
        <f t="shared" si="14"/>
        <v>10662</v>
      </c>
      <c r="K68" s="201"/>
      <c r="L68" s="201"/>
      <c r="M68" s="201">
        <f t="shared" si="15"/>
        <v>0</v>
      </c>
      <c r="N68" s="201"/>
      <c r="O68" s="201"/>
      <c r="P68" s="202">
        <f t="shared" si="16"/>
        <v>0</v>
      </c>
      <c r="Q68" s="201"/>
      <c r="R68" s="201"/>
      <c r="S68" s="201"/>
      <c r="T68" s="202">
        <f t="shared" si="17"/>
        <v>11204</v>
      </c>
      <c r="U68" s="202">
        <f t="shared" si="18"/>
        <v>18</v>
      </c>
      <c r="V68" s="203">
        <f t="shared" si="19"/>
        <v>11222</v>
      </c>
    </row>
    <row r="69" spans="1:22" s="11" customFormat="1" ht="26.25" customHeight="1">
      <c r="A69" s="104" t="s">
        <v>506</v>
      </c>
      <c r="B69" s="201"/>
      <c r="C69" s="201"/>
      <c r="D69" s="201"/>
      <c r="E69" s="201"/>
      <c r="F69" s="201"/>
      <c r="G69" s="201"/>
      <c r="H69" s="201">
        <v>360</v>
      </c>
      <c r="I69" s="201"/>
      <c r="J69" s="201">
        <f>H69+I69</f>
        <v>360</v>
      </c>
      <c r="K69" s="201"/>
      <c r="L69" s="201"/>
      <c r="M69" s="201"/>
      <c r="N69" s="201"/>
      <c r="O69" s="201"/>
      <c r="P69" s="202"/>
      <c r="Q69" s="201"/>
      <c r="R69" s="201"/>
      <c r="S69" s="201"/>
      <c r="T69" s="202">
        <f t="shared" si="17"/>
        <v>360</v>
      </c>
      <c r="U69" s="202">
        <f t="shared" si="18"/>
        <v>0</v>
      </c>
      <c r="V69" s="203">
        <f t="shared" si="19"/>
        <v>360</v>
      </c>
    </row>
    <row r="70" spans="1:22" s="11" customFormat="1" ht="15" customHeight="1">
      <c r="A70" s="101" t="s">
        <v>471</v>
      </c>
      <c r="B70" s="201"/>
      <c r="C70" s="201"/>
      <c r="D70" s="201">
        <f t="shared" si="12"/>
        <v>0</v>
      </c>
      <c r="E70" s="201"/>
      <c r="F70" s="201"/>
      <c r="G70" s="201">
        <f t="shared" si="13"/>
        <v>0</v>
      </c>
      <c r="H70" s="201"/>
      <c r="I70" s="201"/>
      <c r="J70" s="201">
        <f t="shared" si="14"/>
        <v>0</v>
      </c>
      <c r="K70" s="201"/>
      <c r="L70" s="201"/>
      <c r="M70" s="201">
        <f t="shared" si="15"/>
        <v>0</v>
      </c>
      <c r="N70" s="201"/>
      <c r="O70" s="201"/>
      <c r="P70" s="202">
        <f t="shared" si="16"/>
        <v>0</v>
      </c>
      <c r="Q70" s="201"/>
      <c r="R70" s="201"/>
      <c r="S70" s="201"/>
      <c r="T70" s="202">
        <f t="shared" si="17"/>
        <v>0</v>
      </c>
      <c r="U70" s="202">
        <f t="shared" si="18"/>
        <v>0</v>
      </c>
      <c r="V70" s="203">
        <f t="shared" si="19"/>
        <v>0</v>
      </c>
    </row>
    <row r="71" spans="1:22" s="11" customFormat="1" ht="15" customHeight="1">
      <c r="A71" s="101" t="s">
        <v>472</v>
      </c>
      <c r="B71" s="201"/>
      <c r="C71" s="201"/>
      <c r="D71" s="201">
        <f t="shared" si="12"/>
        <v>0</v>
      </c>
      <c r="E71" s="201"/>
      <c r="F71" s="201"/>
      <c r="G71" s="201">
        <f t="shared" si="13"/>
        <v>0</v>
      </c>
      <c r="H71" s="201">
        <v>44</v>
      </c>
      <c r="I71" s="201"/>
      <c r="J71" s="201">
        <f t="shared" si="14"/>
        <v>44</v>
      </c>
      <c r="K71" s="201"/>
      <c r="L71" s="201"/>
      <c r="M71" s="201">
        <f t="shared" si="15"/>
        <v>0</v>
      </c>
      <c r="N71" s="201"/>
      <c r="O71" s="201"/>
      <c r="P71" s="202">
        <f t="shared" si="16"/>
        <v>0</v>
      </c>
      <c r="Q71" s="201">
        <v>10803</v>
      </c>
      <c r="R71" s="201">
        <v>-1843</v>
      </c>
      <c r="S71" s="201">
        <f>SUM(Q71:R71)</f>
        <v>8960</v>
      </c>
      <c r="T71" s="202">
        <f t="shared" si="17"/>
        <v>10847</v>
      </c>
      <c r="U71" s="202">
        <f t="shared" si="18"/>
        <v>-1843</v>
      </c>
      <c r="V71" s="203">
        <f t="shared" si="19"/>
        <v>9004</v>
      </c>
    </row>
    <row r="72" spans="1:22" s="11" customFormat="1" ht="15" customHeight="1">
      <c r="A72" s="101" t="s">
        <v>473</v>
      </c>
      <c r="B72" s="201"/>
      <c r="C72" s="201"/>
      <c r="D72" s="201">
        <f t="shared" si="12"/>
        <v>0</v>
      </c>
      <c r="E72" s="201"/>
      <c r="F72" s="201"/>
      <c r="G72" s="201">
        <f t="shared" si="13"/>
        <v>0</v>
      </c>
      <c r="H72" s="201"/>
      <c r="I72" s="201"/>
      <c r="J72" s="201">
        <f t="shared" si="14"/>
        <v>0</v>
      </c>
      <c r="K72" s="201"/>
      <c r="L72" s="201"/>
      <c r="M72" s="201">
        <f t="shared" si="15"/>
        <v>0</v>
      </c>
      <c r="N72" s="201"/>
      <c r="O72" s="201"/>
      <c r="P72" s="202">
        <f t="shared" si="16"/>
        <v>0</v>
      </c>
      <c r="Q72" s="201">
        <v>720</v>
      </c>
      <c r="R72" s="201"/>
      <c r="S72" s="201">
        <f aca="true" t="shared" si="21" ref="S72:S85">SUM(Q72:R72)</f>
        <v>720</v>
      </c>
      <c r="T72" s="202">
        <f t="shared" si="17"/>
        <v>720</v>
      </c>
      <c r="U72" s="202">
        <f t="shared" si="18"/>
        <v>0</v>
      </c>
      <c r="V72" s="203">
        <f t="shared" si="19"/>
        <v>720</v>
      </c>
    </row>
    <row r="73" spans="1:22" s="11" customFormat="1" ht="15" customHeight="1">
      <c r="A73" s="101" t="s">
        <v>474</v>
      </c>
      <c r="B73" s="201"/>
      <c r="C73" s="201"/>
      <c r="D73" s="201">
        <f t="shared" si="12"/>
        <v>0</v>
      </c>
      <c r="E73" s="201">
        <v>1243</v>
      </c>
      <c r="F73" s="201"/>
      <c r="G73" s="201">
        <f t="shared" si="13"/>
        <v>1243</v>
      </c>
      <c r="H73" s="201">
        <v>125</v>
      </c>
      <c r="I73" s="201"/>
      <c r="J73" s="201">
        <f t="shared" si="14"/>
        <v>125</v>
      </c>
      <c r="K73" s="201"/>
      <c r="L73" s="201"/>
      <c r="M73" s="201">
        <f t="shared" si="15"/>
        <v>0</v>
      </c>
      <c r="N73" s="201"/>
      <c r="O73" s="201"/>
      <c r="P73" s="202">
        <f t="shared" si="16"/>
        <v>0</v>
      </c>
      <c r="Q73" s="201">
        <v>6908</v>
      </c>
      <c r="R73" s="201">
        <v>687</v>
      </c>
      <c r="S73" s="201">
        <f t="shared" si="21"/>
        <v>7595</v>
      </c>
      <c r="T73" s="202">
        <f t="shared" si="17"/>
        <v>8276</v>
      </c>
      <c r="U73" s="202">
        <f t="shared" si="18"/>
        <v>687</v>
      </c>
      <c r="V73" s="203">
        <f t="shared" si="19"/>
        <v>8963</v>
      </c>
    </row>
    <row r="74" spans="1:22" s="11" customFormat="1" ht="15" customHeight="1">
      <c r="A74" s="101" t="s">
        <v>475</v>
      </c>
      <c r="B74" s="201"/>
      <c r="C74" s="201"/>
      <c r="D74" s="201">
        <f t="shared" si="12"/>
        <v>0</v>
      </c>
      <c r="E74" s="201"/>
      <c r="F74" s="201"/>
      <c r="G74" s="201">
        <f t="shared" si="13"/>
        <v>0</v>
      </c>
      <c r="H74" s="201"/>
      <c r="I74" s="201"/>
      <c r="J74" s="201">
        <f t="shared" si="14"/>
        <v>0</v>
      </c>
      <c r="K74" s="201"/>
      <c r="L74" s="201"/>
      <c r="M74" s="201">
        <f t="shared" si="15"/>
        <v>0</v>
      </c>
      <c r="N74" s="201"/>
      <c r="O74" s="201"/>
      <c r="P74" s="202">
        <f t="shared" si="16"/>
        <v>0</v>
      </c>
      <c r="Q74" s="201">
        <v>547</v>
      </c>
      <c r="R74" s="201"/>
      <c r="S74" s="201">
        <f t="shared" si="21"/>
        <v>547</v>
      </c>
      <c r="T74" s="202">
        <f t="shared" si="17"/>
        <v>547</v>
      </c>
      <c r="U74" s="202">
        <f t="shared" si="18"/>
        <v>0</v>
      </c>
      <c r="V74" s="203">
        <f t="shared" si="19"/>
        <v>547</v>
      </c>
    </row>
    <row r="75" spans="1:22" s="11" customFormat="1" ht="15" customHeight="1">
      <c r="A75" s="101" t="s">
        <v>476</v>
      </c>
      <c r="B75" s="201"/>
      <c r="C75" s="201"/>
      <c r="D75" s="201">
        <f t="shared" si="12"/>
        <v>0</v>
      </c>
      <c r="E75" s="201"/>
      <c r="F75" s="201"/>
      <c r="G75" s="201">
        <f t="shared" si="13"/>
        <v>0</v>
      </c>
      <c r="H75" s="201"/>
      <c r="I75" s="201"/>
      <c r="J75" s="201">
        <f t="shared" si="14"/>
        <v>0</v>
      </c>
      <c r="K75" s="201"/>
      <c r="L75" s="201"/>
      <c r="M75" s="201">
        <f t="shared" si="15"/>
        <v>0</v>
      </c>
      <c r="N75" s="201"/>
      <c r="O75" s="201"/>
      <c r="P75" s="202">
        <f t="shared" si="16"/>
        <v>0</v>
      </c>
      <c r="Q75" s="201">
        <v>835</v>
      </c>
      <c r="R75" s="201"/>
      <c r="S75" s="201">
        <f t="shared" si="21"/>
        <v>835</v>
      </c>
      <c r="T75" s="202">
        <f t="shared" si="17"/>
        <v>835</v>
      </c>
      <c r="U75" s="202">
        <f t="shared" si="18"/>
        <v>0</v>
      </c>
      <c r="V75" s="203">
        <f t="shared" si="19"/>
        <v>835</v>
      </c>
    </row>
    <row r="76" spans="1:22" s="11" customFormat="1" ht="15" customHeight="1">
      <c r="A76" s="101" t="s">
        <v>477</v>
      </c>
      <c r="B76" s="201"/>
      <c r="C76" s="201"/>
      <c r="D76" s="201">
        <f t="shared" si="12"/>
        <v>0</v>
      </c>
      <c r="E76" s="201"/>
      <c r="F76" s="201"/>
      <c r="G76" s="201">
        <f t="shared" si="13"/>
        <v>0</v>
      </c>
      <c r="H76" s="201"/>
      <c r="I76" s="201"/>
      <c r="J76" s="201">
        <f t="shared" si="14"/>
        <v>0</v>
      </c>
      <c r="K76" s="201"/>
      <c r="L76" s="201"/>
      <c r="M76" s="201">
        <f t="shared" si="15"/>
        <v>0</v>
      </c>
      <c r="N76" s="201"/>
      <c r="O76" s="201"/>
      <c r="P76" s="202">
        <f t="shared" si="16"/>
        <v>0</v>
      </c>
      <c r="Q76" s="201">
        <v>6821</v>
      </c>
      <c r="R76" s="201"/>
      <c r="S76" s="201">
        <f t="shared" si="21"/>
        <v>6821</v>
      </c>
      <c r="T76" s="202">
        <f t="shared" si="17"/>
        <v>6821</v>
      </c>
      <c r="U76" s="202">
        <f t="shared" si="18"/>
        <v>0</v>
      </c>
      <c r="V76" s="203">
        <f t="shared" si="19"/>
        <v>6821</v>
      </c>
    </row>
    <row r="77" spans="1:22" s="11" customFormat="1" ht="15" customHeight="1">
      <c r="A77" s="101" t="s">
        <v>478</v>
      </c>
      <c r="B77" s="201"/>
      <c r="C77" s="201"/>
      <c r="D77" s="201">
        <f t="shared" si="12"/>
        <v>0</v>
      </c>
      <c r="E77" s="201"/>
      <c r="F77" s="201"/>
      <c r="G77" s="201">
        <f t="shared" si="13"/>
        <v>0</v>
      </c>
      <c r="H77" s="201"/>
      <c r="I77" s="201"/>
      <c r="J77" s="201">
        <f t="shared" si="14"/>
        <v>0</v>
      </c>
      <c r="K77" s="201"/>
      <c r="L77" s="201"/>
      <c r="M77" s="201">
        <f t="shared" si="15"/>
        <v>0</v>
      </c>
      <c r="N77" s="201"/>
      <c r="O77" s="201"/>
      <c r="P77" s="202">
        <f t="shared" si="16"/>
        <v>0</v>
      </c>
      <c r="Q77" s="201">
        <v>4704</v>
      </c>
      <c r="R77" s="201"/>
      <c r="S77" s="201">
        <f t="shared" si="21"/>
        <v>4704</v>
      </c>
      <c r="T77" s="202">
        <f t="shared" si="17"/>
        <v>4704</v>
      </c>
      <c r="U77" s="202">
        <f t="shared" si="18"/>
        <v>0</v>
      </c>
      <c r="V77" s="203">
        <f t="shared" si="19"/>
        <v>4704</v>
      </c>
    </row>
    <row r="78" spans="1:22" s="11" customFormat="1" ht="15" customHeight="1">
      <c r="A78" s="101" t="s">
        <v>479</v>
      </c>
      <c r="B78" s="201"/>
      <c r="C78" s="201"/>
      <c r="D78" s="201">
        <f t="shared" si="12"/>
        <v>0</v>
      </c>
      <c r="E78" s="201"/>
      <c r="F78" s="201"/>
      <c r="G78" s="201">
        <f t="shared" si="13"/>
        <v>0</v>
      </c>
      <c r="H78" s="201"/>
      <c r="I78" s="201"/>
      <c r="J78" s="201">
        <f t="shared" si="14"/>
        <v>0</v>
      </c>
      <c r="K78" s="201"/>
      <c r="L78" s="201"/>
      <c r="M78" s="201">
        <f t="shared" si="15"/>
        <v>0</v>
      </c>
      <c r="N78" s="201"/>
      <c r="O78" s="201"/>
      <c r="P78" s="202">
        <f t="shared" si="16"/>
        <v>0</v>
      </c>
      <c r="Q78" s="201">
        <v>800</v>
      </c>
      <c r="R78" s="201"/>
      <c r="S78" s="201">
        <f t="shared" si="21"/>
        <v>800</v>
      </c>
      <c r="T78" s="202">
        <f t="shared" si="17"/>
        <v>800</v>
      </c>
      <c r="U78" s="202">
        <f t="shared" si="18"/>
        <v>0</v>
      </c>
      <c r="V78" s="203">
        <f t="shared" si="19"/>
        <v>800</v>
      </c>
    </row>
    <row r="79" spans="1:22" s="11" customFormat="1" ht="15" customHeight="1">
      <c r="A79" s="101" t="s">
        <v>480</v>
      </c>
      <c r="B79" s="201"/>
      <c r="C79" s="201"/>
      <c r="D79" s="201">
        <f t="shared" si="12"/>
        <v>0</v>
      </c>
      <c r="E79" s="201"/>
      <c r="F79" s="201"/>
      <c r="G79" s="201">
        <f t="shared" si="13"/>
        <v>0</v>
      </c>
      <c r="H79" s="201"/>
      <c r="I79" s="201"/>
      <c r="J79" s="201">
        <f t="shared" si="14"/>
        <v>0</v>
      </c>
      <c r="K79" s="201"/>
      <c r="L79" s="201"/>
      <c r="M79" s="201">
        <f t="shared" si="15"/>
        <v>0</v>
      </c>
      <c r="N79" s="201"/>
      <c r="O79" s="201"/>
      <c r="P79" s="202">
        <f t="shared" si="16"/>
        <v>0</v>
      </c>
      <c r="Q79" s="201">
        <v>249</v>
      </c>
      <c r="R79" s="201"/>
      <c r="S79" s="201">
        <f t="shared" si="21"/>
        <v>249</v>
      </c>
      <c r="T79" s="202">
        <f t="shared" si="17"/>
        <v>249</v>
      </c>
      <c r="U79" s="202">
        <f t="shared" si="18"/>
        <v>0</v>
      </c>
      <c r="V79" s="203">
        <f t="shared" si="19"/>
        <v>249</v>
      </c>
    </row>
    <row r="80" spans="1:22" s="11" customFormat="1" ht="15" customHeight="1">
      <c r="A80" s="101" t="s">
        <v>481</v>
      </c>
      <c r="B80" s="201"/>
      <c r="C80" s="201"/>
      <c r="D80" s="201">
        <f t="shared" si="12"/>
        <v>0</v>
      </c>
      <c r="E80" s="201"/>
      <c r="F80" s="201"/>
      <c r="G80" s="201">
        <f t="shared" si="13"/>
        <v>0</v>
      </c>
      <c r="H80" s="201"/>
      <c r="I80" s="201"/>
      <c r="J80" s="201">
        <f t="shared" si="14"/>
        <v>0</v>
      </c>
      <c r="K80" s="201"/>
      <c r="L80" s="201"/>
      <c r="M80" s="201">
        <f t="shared" si="15"/>
        <v>0</v>
      </c>
      <c r="N80" s="201"/>
      <c r="O80" s="201"/>
      <c r="P80" s="202">
        <f t="shared" si="16"/>
        <v>0</v>
      </c>
      <c r="Q80" s="201">
        <v>236</v>
      </c>
      <c r="R80" s="201"/>
      <c r="S80" s="201">
        <f t="shared" si="21"/>
        <v>236</v>
      </c>
      <c r="T80" s="202">
        <f t="shared" si="17"/>
        <v>236</v>
      </c>
      <c r="U80" s="202">
        <f t="shared" si="18"/>
        <v>0</v>
      </c>
      <c r="V80" s="203">
        <f t="shared" si="19"/>
        <v>236</v>
      </c>
    </row>
    <row r="81" spans="1:22" s="11" customFormat="1" ht="15" customHeight="1">
      <c r="A81" s="101" t="s">
        <v>482</v>
      </c>
      <c r="B81" s="201"/>
      <c r="C81" s="201"/>
      <c r="D81" s="201">
        <f t="shared" si="12"/>
        <v>0</v>
      </c>
      <c r="E81" s="201"/>
      <c r="F81" s="201"/>
      <c r="G81" s="201">
        <f t="shared" si="13"/>
        <v>0</v>
      </c>
      <c r="H81" s="201"/>
      <c r="I81" s="201"/>
      <c r="J81" s="201">
        <f t="shared" si="14"/>
        <v>0</v>
      </c>
      <c r="K81" s="201"/>
      <c r="L81" s="201"/>
      <c r="M81" s="201">
        <f t="shared" si="15"/>
        <v>0</v>
      </c>
      <c r="N81" s="201"/>
      <c r="O81" s="201"/>
      <c r="P81" s="202">
        <f t="shared" si="16"/>
        <v>0</v>
      </c>
      <c r="Q81" s="201">
        <v>2070</v>
      </c>
      <c r="R81" s="201"/>
      <c r="S81" s="201">
        <f t="shared" si="21"/>
        <v>2070</v>
      </c>
      <c r="T81" s="202">
        <f t="shared" si="17"/>
        <v>2070</v>
      </c>
      <c r="U81" s="202">
        <f t="shared" si="18"/>
        <v>0</v>
      </c>
      <c r="V81" s="203">
        <f t="shared" si="19"/>
        <v>2070</v>
      </c>
    </row>
    <row r="82" spans="1:22" s="11" customFormat="1" ht="15" customHeight="1">
      <c r="A82" s="101" t="s">
        <v>483</v>
      </c>
      <c r="B82" s="201"/>
      <c r="C82" s="201"/>
      <c r="D82" s="201">
        <f t="shared" si="12"/>
        <v>0</v>
      </c>
      <c r="E82" s="201"/>
      <c r="F82" s="201"/>
      <c r="G82" s="201">
        <f t="shared" si="13"/>
        <v>0</v>
      </c>
      <c r="H82" s="201"/>
      <c r="I82" s="201"/>
      <c r="J82" s="201">
        <f t="shared" si="14"/>
        <v>0</v>
      </c>
      <c r="K82" s="201"/>
      <c r="L82" s="201"/>
      <c r="M82" s="201">
        <f t="shared" si="15"/>
        <v>0</v>
      </c>
      <c r="N82" s="201"/>
      <c r="O82" s="201"/>
      <c r="P82" s="202">
        <f t="shared" si="16"/>
        <v>0</v>
      </c>
      <c r="Q82" s="201">
        <v>320</v>
      </c>
      <c r="R82" s="201"/>
      <c r="S82" s="201">
        <f t="shared" si="21"/>
        <v>320</v>
      </c>
      <c r="T82" s="202">
        <f t="shared" si="17"/>
        <v>320</v>
      </c>
      <c r="U82" s="202">
        <f t="shared" si="18"/>
        <v>0</v>
      </c>
      <c r="V82" s="203">
        <f t="shared" si="19"/>
        <v>320</v>
      </c>
    </row>
    <row r="83" spans="1:22" s="11" customFormat="1" ht="15" customHeight="1">
      <c r="A83" s="101" t="s">
        <v>484</v>
      </c>
      <c r="B83" s="201"/>
      <c r="C83" s="201"/>
      <c r="D83" s="201">
        <f t="shared" si="12"/>
        <v>0</v>
      </c>
      <c r="E83" s="201"/>
      <c r="F83" s="201"/>
      <c r="G83" s="201">
        <f t="shared" si="13"/>
        <v>0</v>
      </c>
      <c r="H83" s="201"/>
      <c r="I83" s="201"/>
      <c r="J83" s="201">
        <f t="shared" si="14"/>
        <v>0</v>
      </c>
      <c r="K83" s="201"/>
      <c r="L83" s="201"/>
      <c r="M83" s="201">
        <f t="shared" si="15"/>
        <v>0</v>
      </c>
      <c r="N83" s="201"/>
      <c r="O83" s="201"/>
      <c r="P83" s="202">
        <f t="shared" si="16"/>
        <v>0</v>
      </c>
      <c r="Q83" s="201">
        <v>660</v>
      </c>
      <c r="R83" s="201"/>
      <c r="S83" s="201">
        <f t="shared" si="21"/>
        <v>660</v>
      </c>
      <c r="T83" s="202">
        <f t="shared" si="17"/>
        <v>660</v>
      </c>
      <c r="U83" s="202">
        <f t="shared" si="18"/>
        <v>0</v>
      </c>
      <c r="V83" s="203">
        <f t="shared" si="19"/>
        <v>660</v>
      </c>
    </row>
    <row r="84" spans="1:22" s="11" customFormat="1" ht="15" customHeight="1">
      <c r="A84" s="101" t="s">
        <v>639</v>
      </c>
      <c r="B84" s="201"/>
      <c r="C84" s="201"/>
      <c r="D84" s="201">
        <f t="shared" si="12"/>
        <v>0</v>
      </c>
      <c r="E84" s="201"/>
      <c r="F84" s="201"/>
      <c r="G84" s="201">
        <f t="shared" si="13"/>
        <v>0</v>
      </c>
      <c r="H84" s="201">
        <v>84</v>
      </c>
      <c r="I84" s="201"/>
      <c r="J84" s="201">
        <f t="shared" si="14"/>
        <v>84</v>
      </c>
      <c r="K84" s="201"/>
      <c r="L84" s="201"/>
      <c r="M84" s="201">
        <f t="shared" si="15"/>
        <v>0</v>
      </c>
      <c r="N84" s="201"/>
      <c r="O84" s="201"/>
      <c r="P84" s="202">
        <f t="shared" si="16"/>
        <v>0</v>
      </c>
      <c r="Q84" s="201"/>
      <c r="R84" s="201"/>
      <c r="S84" s="201">
        <f t="shared" si="21"/>
        <v>0</v>
      </c>
      <c r="T84" s="202">
        <f t="shared" si="17"/>
        <v>84</v>
      </c>
      <c r="U84" s="202">
        <f t="shared" si="18"/>
        <v>0</v>
      </c>
      <c r="V84" s="203">
        <f t="shared" si="19"/>
        <v>84</v>
      </c>
    </row>
    <row r="85" spans="1:22" ht="15.75">
      <c r="A85" s="102" t="s">
        <v>485</v>
      </c>
      <c r="B85" s="205">
        <v>895</v>
      </c>
      <c r="C85" s="205"/>
      <c r="D85" s="201">
        <f t="shared" si="12"/>
        <v>895</v>
      </c>
      <c r="E85" s="205">
        <v>242</v>
      </c>
      <c r="F85" s="205"/>
      <c r="G85" s="201">
        <f t="shared" si="13"/>
        <v>242</v>
      </c>
      <c r="H85" s="205"/>
      <c r="I85" s="205"/>
      <c r="J85" s="201">
        <f t="shared" si="14"/>
        <v>0</v>
      </c>
      <c r="K85" s="205"/>
      <c r="L85" s="205"/>
      <c r="M85" s="201">
        <f t="shared" si="15"/>
        <v>0</v>
      </c>
      <c r="N85" s="205"/>
      <c r="O85" s="205"/>
      <c r="P85" s="202">
        <f t="shared" si="16"/>
        <v>0</v>
      </c>
      <c r="Q85" s="205"/>
      <c r="R85" s="205"/>
      <c r="S85" s="201">
        <f t="shared" si="21"/>
        <v>0</v>
      </c>
      <c r="T85" s="202">
        <f t="shared" si="17"/>
        <v>1137</v>
      </c>
      <c r="U85" s="202">
        <f t="shared" si="18"/>
        <v>0</v>
      </c>
      <c r="V85" s="203">
        <f t="shared" si="19"/>
        <v>1137</v>
      </c>
    </row>
    <row r="86" spans="1:22" ht="23.25">
      <c r="A86" s="148" t="s">
        <v>640</v>
      </c>
      <c r="B86" s="205"/>
      <c r="C86" s="205"/>
      <c r="D86" s="201">
        <f>B86+C86</f>
        <v>0</v>
      </c>
      <c r="E86" s="205"/>
      <c r="F86" s="205"/>
      <c r="G86" s="201">
        <f>E86+F86</f>
        <v>0</v>
      </c>
      <c r="H86" s="205">
        <v>5700</v>
      </c>
      <c r="I86" s="205"/>
      <c r="J86" s="201">
        <f>H86+I86</f>
        <v>5700</v>
      </c>
      <c r="K86" s="205"/>
      <c r="L86" s="205"/>
      <c r="M86" s="201">
        <f>K86+L86</f>
        <v>0</v>
      </c>
      <c r="N86" s="205"/>
      <c r="O86" s="205"/>
      <c r="P86" s="202">
        <f>SUM(N86:O86)</f>
        <v>0</v>
      </c>
      <c r="Q86" s="205"/>
      <c r="R86" s="205"/>
      <c r="S86" s="201">
        <f>SUM(Q86:R86)</f>
        <v>0</v>
      </c>
      <c r="T86" s="202">
        <f>B86+E86+H86+K86+N86+Q86</f>
        <v>5700</v>
      </c>
      <c r="U86" s="202">
        <f>C86+F86+I86+L86+O86+R86</f>
        <v>0</v>
      </c>
      <c r="V86" s="203">
        <f>SUM(T86:U86)</f>
        <v>5700</v>
      </c>
    </row>
    <row r="87" spans="1:22" ht="24.75" customHeight="1">
      <c r="A87" s="148" t="s">
        <v>641</v>
      </c>
      <c r="B87" s="205"/>
      <c r="C87" s="205"/>
      <c r="D87" s="201">
        <f>B87+C87</f>
        <v>0</v>
      </c>
      <c r="E87" s="205"/>
      <c r="F87" s="205"/>
      <c r="G87" s="201">
        <f>E87+F87</f>
        <v>0</v>
      </c>
      <c r="H87" s="205">
        <v>1000</v>
      </c>
      <c r="I87" s="205"/>
      <c r="J87" s="201">
        <f>H87+I87</f>
        <v>1000</v>
      </c>
      <c r="K87" s="205"/>
      <c r="L87" s="205"/>
      <c r="M87" s="201">
        <f>K87+L87</f>
        <v>0</v>
      </c>
      <c r="N87" s="205"/>
      <c r="O87" s="205"/>
      <c r="P87" s="202">
        <f>SUM(N87:O87)</f>
        <v>0</v>
      </c>
      <c r="Q87" s="205"/>
      <c r="R87" s="205"/>
      <c r="S87" s="201">
        <f>SUM(Q87:R87)</f>
        <v>0</v>
      </c>
      <c r="T87" s="202">
        <f>B87+E87+H87+K87+N87+Q87</f>
        <v>1000</v>
      </c>
      <c r="U87" s="202">
        <f>C87+F87+I87+L87+O87+R87</f>
        <v>0</v>
      </c>
      <c r="V87" s="203">
        <f>SUM(T87:U87)</f>
        <v>1000</v>
      </c>
    </row>
    <row r="88" spans="1:22" s="11" customFormat="1" ht="15" customHeight="1">
      <c r="A88" s="105" t="s">
        <v>486</v>
      </c>
      <c r="B88" s="203">
        <f aca="true" t="shared" si="22" ref="B88:V88">SUM(B10:B87)-B34</f>
        <v>280933</v>
      </c>
      <c r="C88" s="203">
        <f t="shared" si="22"/>
        <v>0</v>
      </c>
      <c r="D88" s="203">
        <f t="shared" si="22"/>
        <v>280933</v>
      </c>
      <c r="E88" s="203">
        <f t="shared" si="22"/>
        <v>71262</v>
      </c>
      <c r="F88" s="203">
        <f t="shared" si="22"/>
        <v>0</v>
      </c>
      <c r="G88" s="203">
        <f t="shared" si="22"/>
        <v>71262</v>
      </c>
      <c r="H88" s="203">
        <f t="shared" si="22"/>
        <v>556342</v>
      </c>
      <c r="I88" s="203">
        <f t="shared" si="22"/>
        <v>1982</v>
      </c>
      <c r="J88" s="203">
        <f t="shared" si="22"/>
        <v>558324</v>
      </c>
      <c r="K88" s="203">
        <f t="shared" si="22"/>
        <v>45391</v>
      </c>
      <c r="L88" s="203">
        <f t="shared" si="22"/>
        <v>0</v>
      </c>
      <c r="M88" s="203">
        <f t="shared" si="22"/>
        <v>45391</v>
      </c>
      <c r="N88" s="203">
        <f t="shared" si="22"/>
        <v>89440</v>
      </c>
      <c r="O88" s="203">
        <f t="shared" si="22"/>
        <v>170</v>
      </c>
      <c r="P88" s="203">
        <f t="shared" si="22"/>
        <v>89610</v>
      </c>
      <c r="Q88" s="203">
        <f t="shared" si="22"/>
        <v>35673</v>
      </c>
      <c r="R88" s="203">
        <f t="shared" si="22"/>
        <v>-1156</v>
      </c>
      <c r="S88" s="203">
        <f t="shared" si="22"/>
        <v>34517</v>
      </c>
      <c r="T88" s="203">
        <f t="shared" si="22"/>
        <v>1079041</v>
      </c>
      <c r="U88" s="203">
        <f t="shared" si="22"/>
        <v>996</v>
      </c>
      <c r="V88" s="203">
        <f t="shared" si="22"/>
        <v>1080037</v>
      </c>
    </row>
    <row r="89" spans="1:22" ht="15.75">
      <c r="A89" s="106"/>
      <c r="B89" s="206"/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/>
      <c r="O89" s="206"/>
      <c r="P89" s="206"/>
      <c r="Q89" s="206"/>
      <c r="R89" s="206"/>
      <c r="S89" s="206"/>
      <c r="T89" s="206"/>
      <c r="U89" s="206"/>
      <c r="V89" s="206"/>
    </row>
    <row r="90" spans="1:21" ht="15.75">
      <c r="A90" s="97"/>
      <c r="I90" s="207"/>
      <c r="J90" s="207"/>
      <c r="T90" s="302"/>
      <c r="U90" s="302"/>
    </row>
  </sheetData>
  <mergeCells count="22">
    <mergeCell ref="N48:P48"/>
    <mergeCell ref="T48:V48"/>
    <mergeCell ref="A48:A49"/>
    <mergeCell ref="H48:J48"/>
    <mergeCell ref="B48:D48"/>
    <mergeCell ref="E48:G48"/>
    <mergeCell ref="K48:M48"/>
    <mergeCell ref="Q48:S48"/>
    <mergeCell ref="M1:V1"/>
    <mergeCell ref="A2:V2"/>
    <mergeCell ref="A3:V3"/>
    <mergeCell ref="A4:V4"/>
    <mergeCell ref="T90:U90"/>
    <mergeCell ref="A5:V5"/>
    <mergeCell ref="A8:A9"/>
    <mergeCell ref="N8:P8"/>
    <mergeCell ref="T8:V8"/>
    <mergeCell ref="B8:D8"/>
    <mergeCell ref="H8:J8"/>
    <mergeCell ref="E8:G8"/>
    <mergeCell ref="K8:M8"/>
    <mergeCell ref="Q8:S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2"/>
  </sheetPr>
  <dimension ref="A1:D110"/>
  <sheetViews>
    <sheetView workbookViewId="0" topLeftCell="A7">
      <selection activeCell="D44" sqref="D44"/>
    </sheetView>
  </sheetViews>
  <sheetFormatPr defaultColWidth="9.140625" defaultRowHeight="12.75"/>
  <cols>
    <col min="1" max="1" width="69.28125" style="50" customWidth="1"/>
    <col min="2" max="2" width="10.57421875" style="50" customWidth="1"/>
    <col min="3" max="3" width="9.28125" style="50" bestFit="1" customWidth="1"/>
    <col min="4" max="4" width="10.8515625" style="50" bestFit="1" customWidth="1"/>
    <col min="5" max="16384" width="9.140625" style="50" customWidth="1"/>
  </cols>
  <sheetData>
    <row r="1" spans="1:4" ht="15.75">
      <c r="A1" s="252" t="s">
        <v>210</v>
      </c>
      <c r="B1" s="252"/>
      <c r="C1" s="252"/>
      <c r="D1" s="252"/>
    </row>
    <row r="2" spans="1:4" ht="15" customHeight="1">
      <c r="A2" s="251" t="s">
        <v>249</v>
      </c>
      <c r="B2" s="251"/>
      <c r="C2" s="251"/>
      <c r="D2" s="251"/>
    </row>
    <row r="3" spans="1:4" ht="15" customHeight="1">
      <c r="A3" s="251" t="s">
        <v>243</v>
      </c>
      <c r="B3" s="251"/>
      <c r="C3" s="251"/>
      <c r="D3" s="251"/>
    </row>
    <row r="4" spans="1:4" ht="15" customHeight="1">
      <c r="A4" s="251" t="s">
        <v>178</v>
      </c>
      <c r="B4" s="251"/>
      <c r="C4" s="251"/>
      <c r="D4" s="251"/>
    </row>
    <row r="5" spans="1:4" ht="15" customHeight="1">
      <c r="A5" s="251" t="s">
        <v>186</v>
      </c>
      <c r="B5" s="251"/>
      <c r="C5" s="251"/>
      <c r="D5" s="251"/>
    </row>
    <row r="6" spans="1:4" s="54" customFormat="1" ht="9" customHeight="1">
      <c r="A6" s="4"/>
      <c r="B6" s="4"/>
      <c r="C6" s="4"/>
      <c r="D6" s="4"/>
    </row>
    <row r="7" spans="1:4" ht="42" customHeight="1">
      <c r="A7" s="35" t="s">
        <v>187</v>
      </c>
      <c r="B7" s="17" t="s">
        <v>656</v>
      </c>
      <c r="C7" s="151" t="s">
        <v>271</v>
      </c>
      <c r="D7" s="17" t="s">
        <v>657</v>
      </c>
    </row>
    <row r="8" spans="1:4" ht="19.5" customHeight="1">
      <c r="A8" s="36" t="s">
        <v>179</v>
      </c>
      <c r="B8" s="1"/>
      <c r="C8" s="1"/>
      <c r="D8" s="1"/>
    </row>
    <row r="9" spans="1:4" ht="7.5" customHeight="1">
      <c r="A9" s="20"/>
      <c r="B9" s="1"/>
      <c r="C9" s="1"/>
      <c r="D9" s="1"/>
    </row>
    <row r="10" spans="1:4" ht="12.75" customHeight="1">
      <c r="A10" s="20" t="s">
        <v>289</v>
      </c>
      <c r="B10" s="1"/>
      <c r="C10" s="1"/>
      <c r="D10" s="1"/>
    </row>
    <row r="11" spans="1:4" ht="19.5" customHeight="1">
      <c r="A11" s="1" t="s">
        <v>180</v>
      </c>
      <c r="B11" s="7">
        <v>301703</v>
      </c>
      <c r="C11" s="7">
        <v>-301703</v>
      </c>
      <c r="D11" s="7">
        <f>SUM(B11:C11)</f>
        <v>0</v>
      </c>
    </row>
    <row r="12" spans="1:4" ht="19.5" customHeight="1">
      <c r="A12" s="214" t="s">
        <v>690</v>
      </c>
      <c r="B12" s="7">
        <v>30000</v>
      </c>
      <c r="C12" s="7"/>
      <c r="D12" s="7">
        <f>SUM(B12:C12)</f>
        <v>30000</v>
      </c>
    </row>
    <row r="13" spans="1:4" ht="17.25" customHeight="1">
      <c r="A13" s="37" t="s">
        <v>634</v>
      </c>
      <c r="B13" s="7">
        <v>13940</v>
      </c>
      <c r="C13" s="7"/>
      <c r="D13" s="7">
        <f>SUM(B13:C13)</f>
        <v>13940</v>
      </c>
    </row>
    <row r="14" spans="1:4" ht="19.5" customHeight="1">
      <c r="A14" s="37" t="s">
        <v>633</v>
      </c>
      <c r="B14" s="7">
        <v>26000</v>
      </c>
      <c r="C14" s="1"/>
      <c r="D14" s="7">
        <f>SUM(B14:B14)</f>
        <v>26000</v>
      </c>
    </row>
    <row r="15" spans="1:4" ht="18" customHeight="1">
      <c r="A15" s="37" t="s">
        <v>635</v>
      </c>
      <c r="B15" s="7">
        <v>15499</v>
      </c>
      <c r="C15" s="1"/>
      <c r="D15" s="7">
        <f>SUM(B15:C15)</f>
        <v>15499</v>
      </c>
    </row>
    <row r="16" spans="1:4" ht="15" customHeight="1">
      <c r="A16" s="37" t="s">
        <v>691</v>
      </c>
      <c r="B16" s="7"/>
      <c r="C16" s="1"/>
      <c r="D16" s="7">
        <f aca="true" t="shared" si="0" ref="D16:D24">SUM(B16:C16)</f>
        <v>0</v>
      </c>
    </row>
    <row r="17" spans="1:4" ht="16.5" customHeight="1">
      <c r="A17" s="37" t="s">
        <v>682</v>
      </c>
      <c r="B17" s="7"/>
      <c r="C17" s="1">
        <v>2150</v>
      </c>
      <c r="D17" s="7">
        <f t="shared" si="0"/>
        <v>2150</v>
      </c>
    </row>
    <row r="18" spans="1:4" ht="15.75" customHeight="1">
      <c r="A18" s="37" t="s">
        <v>683</v>
      </c>
      <c r="B18" s="7"/>
      <c r="C18" s="1">
        <v>5000</v>
      </c>
      <c r="D18" s="7">
        <f t="shared" si="0"/>
        <v>5000</v>
      </c>
    </row>
    <row r="19" spans="1:4" ht="15" customHeight="1">
      <c r="A19" s="37" t="s">
        <v>684</v>
      </c>
      <c r="B19" s="7"/>
      <c r="C19" s="1">
        <v>11500</v>
      </c>
      <c r="D19" s="7">
        <f t="shared" si="0"/>
        <v>11500</v>
      </c>
    </row>
    <row r="20" spans="1:4" ht="15" customHeight="1">
      <c r="A20" s="37" t="s">
        <v>685</v>
      </c>
      <c r="B20" s="7"/>
      <c r="C20" s="1">
        <v>7500</v>
      </c>
      <c r="D20" s="7">
        <f t="shared" si="0"/>
        <v>7500</v>
      </c>
    </row>
    <row r="21" spans="1:4" ht="16.5" customHeight="1">
      <c r="A21" s="37" t="s">
        <v>686</v>
      </c>
      <c r="B21" s="7"/>
      <c r="C21" s="1">
        <v>1250</v>
      </c>
      <c r="D21" s="7">
        <f t="shared" si="0"/>
        <v>1250</v>
      </c>
    </row>
    <row r="22" spans="1:4" ht="17.25" customHeight="1">
      <c r="A22" s="37" t="s">
        <v>687</v>
      </c>
      <c r="B22" s="7"/>
      <c r="C22" s="1">
        <v>10000</v>
      </c>
      <c r="D22" s="7">
        <f t="shared" si="0"/>
        <v>10000</v>
      </c>
    </row>
    <row r="23" spans="1:4" ht="16.5" customHeight="1">
      <c r="A23" s="37" t="s">
        <v>688</v>
      </c>
      <c r="B23" s="7"/>
      <c r="C23" s="1">
        <v>101875</v>
      </c>
      <c r="D23" s="7">
        <f t="shared" si="0"/>
        <v>101875</v>
      </c>
    </row>
    <row r="24" spans="1:4" ht="17.25" customHeight="1">
      <c r="A24" s="37" t="s">
        <v>689</v>
      </c>
      <c r="B24" s="7"/>
      <c r="C24" s="1">
        <v>60000</v>
      </c>
      <c r="D24" s="7">
        <f t="shared" si="0"/>
        <v>60000</v>
      </c>
    </row>
    <row r="25" spans="1:4" ht="16.5" customHeight="1">
      <c r="A25" s="1" t="s">
        <v>80</v>
      </c>
      <c r="B25" s="7">
        <v>70000</v>
      </c>
      <c r="C25" s="7"/>
      <c r="D25" s="7">
        <f>SUM(B25:C25)</f>
        <v>70000</v>
      </c>
    </row>
    <row r="26" spans="1:4" ht="15.75" customHeight="1">
      <c r="A26" s="1" t="s">
        <v>23</v>
      </c>
      <c r="B26" s="7">
        <v>62665</v>
      </c>
      <c r="C26" s="7"/>
      <c r="D26" s="7">
        <f>SUM(B26:C26)</f>
        <v>62665</v>
      </c>
    </row>
    <row r="27" spans="1:4" ht="15.75" customHeight="1">
      <c r="A27" s="55" t="s">
        <v>15</v>
      </c>
      <c r="B27" s="7">
        <v>2000</v>
      </c>
      <c r="C27" s="7"/>
      <c r="D27" s="7">
        <f>SUM(B27:C27)</f>
        <v>2000</v>
      </c>
    </row>
    <row r="28" spans="1:4" ht="15.75" customHeight="1">
      <c r="A28" s="55" t="s">
        <v>217</v>
      </c>
      <c r="B28" s="7">
        <v>5000</v>
      </c>
      <c r="C28" s="7"/>
      <c r="D28" s="7">
        <f>SUM(B28:C28)</f>
        <v>5000</v>
      </c>
    </row>
    <row r="29" spans="1:4" ht="16.5" customHeight="1">
      <c r="A29" s="55" t="s">
        <v>504</v>
      </c>
      <c r="B29" s="7">
        <v>18235</v>
      </c>
      <c r="C29" s="7"/>
      <c r="D29" s="7">
        <f>SUM(B29:C29)</f>
        <v>18235</v>
      </c>
    </row>
    <row r="30" spans="1:4" s="167" customFormat="1" ht="15.75" customHeight="1">
      <c r="A30" s="63" t="s">
        <v>290</v>
      </c>
      <c r="B30" s="8">
        <f>SUM(B11:B29)</f>
        <v>545042</v>
      </c>
      <c r="C30" s="8">
        <f>SUM(C11:C29)</f>
        <v>-102428</v>
      </c>
      <c r="D30" s="8">
        <f>SUM(D11:D29)</f>
        <v>442614</v>
      </c>
    </row>
    <row r="31" spans="1:4" ht="16.5" customHeight="1">
      <c r="A31" s="63" t="s">
        <v>291</v>
      </c>
      <c r="B31" s="7"/>
      <c r="C31" s="7"/>
      <c r="D31" s="7"/>
    </row>
    <row r="32" spans="1:4" ht="16.5" customHeight="1">
      <c r="A32" s="1" t="s">
        <v>181</v>
      </c>
      <c r="B32" s="7">
        <v>2000</v>
      </c>
      <c r="C32" s="7"/>
      <c r="D32" s="7">
        <f>SUM(B32:C32)</f>
        <v>2000</v>
      </c>
    </row>
    <row r="33" spans="1:4" ht="18" customHeight="1">
      <c r="A33" s="1" t="s">
        <v>26</v>
      </c>
      <c r="B33" s="7">
        <v>1000</v>
      </c>
      <c r="C33" s="7"/>
      <c r="D33" s="7">
        <f aca="true" t="shared" si="1" ref="D33:D38">SUM(B33:C33)</f>
        <v>1000</v>
      </c>
    </row>
    <row r="34" spans="1:4" ht="16.5" customHeight="1">
      <c r="A34" s="1" t="s">
        <v>139</v>
      </c>
      <c r="B34" s="7">
        <v>2000</v>
      </c>
      <c r="C34" s="7"/>
      <c r="D34" s="7">
        <f t="shared" si="1"/>
        <v>2000</v>
      </c>
    </row>
    <row r="35" spans="1:4" ht="16.5" customHeight="1">
      <c r="A35" s="1" t="s">
        <v>140</v>
      </c>
      <c r="B35" s="7">
        <v>3000</v>
      </c>
      <c r="C35" s="7"/>
      <c r="D35" s="7">
        <f t="shared" si="1"/>
        <v>3000</v>
      </c>
    </row>
    <row r="36" spans="1:4" ht="18.75" customHeight="1">
      <c r="A36" s="1" t="s">
        <v>53</v>
      </c>
      <c r="B36" s="7">
        <v>1592</v>
      </c>
      <c r="C36" s="7"/>
      <c r="D36" s="7">
        <f t="shared" si="1"/>
        <v>1592</v>
      </c>
    </row>
    <row r="37" spans="1:4" ht="16.5" customHeight="1">
      <c r="A37" s="37" t="s">
        <v>57</v>
      </c>
      <c r="B37" s="7">
        <v>415</v>
      </c>
      <c r="C37" s="7">
        <v>-20</v>
      </c>
      <c r="D37" s="7">
        <f t="shared" si="1"/>
        <v>395</v>
      </c>
    </row>
    <row r="38" spans="1:4" ht="15.75" customHeight="1">
      <c r="A38" s="55" t="s">
        <v>138</v>
      </c>
      <c r="B38" s="7">
        <v>10000</v>
      </c>
      <c r="C38" s="7"/>
      <c r="D38" s="7">
        <f t="shared" si="1"/>
        <v>10000</v>
      </c>
    </row>
    <row r="39" spans="1:4" ht="15" customHeight="1">
      <c r="A39" s="55" t="s">
        <v>505</v>
      </c>
      <c r="B39" s="7">
        <v>23</v>
      </c>
      <c r="C39" s="7"/>
      <c r="D39" s="7">
        <f>SUM(B39:C39)</f>
        <v>23</v>
      </c>
    </row>
    <row r="40" spans="1:4" s="167" customFormat="1" ht="16.5" customHeight="1">
      <c r="A40" s="63" t="s">
        <v>292</v>
      </c>
      <c r="B40" s="8">
        <f>SUM(B32:B39)</f>
        <v>20030</v>
      </c>
      <c r="C40" s="8">
        <f>SUM(C32:C39)</f>
        <v>-20</v>
      </c>
      <c r="D40" s="8">
        <f>SUM(D32:D39)</f>
        <v>20010</v>
      </c>
    </row>
    <row r="41" spans="1:4" s="167" customFormat="1" ht="15" customHeight="1">
      <c r="A41" s="38" t="s">
        <v>297</v>
      </c>
      <c r="B41" s="8">
        <f>B30+B40</f>
        <v>565072</v>
      </c>
      <c r="C41" s="8">
        <f>C30+C40</f>
        <v>-102448</v>
      </c>
      <c r="D41" s="8">
        <f>D30+D40</f>
        <v>462624</v>
      </c>
    </row>
    <row r="42" spans="1:4" ht="12.75" customHeight="1">
      <c r="A42" s="37"/>
      <c r="B42" s="7"/>
      <c r="C42" s="7"/>
      <c r="D42" s="7"/>
    </row>
    <row r="43" spans="1:4" ht="19.5" customHeight="1">
      <c r="A43" s="36" t="s">
        <v>43</v>
      </c>
      <c r="B43" s="7"/>
      <c r="C43" s="7"/>
      <c r="D43" s="7"/>
    </row>
    <row r="44" spans="1:4" ht="19.5" customHeight="1">
      <c r="A44" s="1" t="s">
        <v>44</v>
      </c>
      <c r="B44" s="7">
        <v>83574</v>
      </c>
      <c r="C44" s="7">
        <v>-25917</v>
      </c>
      <c r="D44" s="7">
        <f>SUM(B44:C44)</f>
        <v>57657</v>
      </c>
    </row>
    <row r="45" spans="1:4" s="167" customFormat="1" ht="19.5" customHeight="1">
      <c r="A45" s="6" t="s">
        <v>45</v>
      </c>
      <c r="B45" s="8">
        <f>SUM(B44:B44)</f>
        <v>83574</v>
      </c>
      <c r="C45" s="8">
        <f>SUM(C44:C44)</f>
        <v>-25917</v>
      </c>
      <c r="D45" s="8">
        <f>SUM(D44:D44)</f>
        <v>57657</v>
      </c>
    </row>
    <row r="46" spans="1:4" ht="19.5" customHeight="1">
      <c r="A46" s="1"/>
      <c r="B46" s="7"/>
      <c r="C46" s="7"/>
      <c r="D46" s="7"/>
    </row>
    <row r="47" spans="1:4" s="167" customFormat="1" ht="19.5" customHeight="1">
      <c r="A47" s="6" t="s">
        <v>126</v>
      </c>
      <c r="B47" s="8">
        <f>B41+B45</f>
        <v>648646</v>
      </c>
      <c r="C47" s="8">
        <f>C41+C45</f>
        <v>-128365</v>
      </c>
      <c r="D47" s="8">
        <f>D41+D45</f>
        <v>520281</v>
      </c>
    </row>
    <row r="48" spans="1:4" s="167" customFormat="1" ht="19.5" customHeight="1">
      <c r="A48" s="6"/>
      <c r="B48" s="8"/>
      <c r="C48" s="8"/>
      <c r="D48" s="8"/>
    </row>
    <row r="49" ht="19.5" customHeight="1">
      <c r="A49" s="215" t="s">
        <v>692</v>
      </c>
    </row>
    <row r="50" ht="15" customHeight="1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1"/>
    </row>
    <row r="63" ht="15.75">
      <c r="A63" s="1"/>
    </row>
    <row r="64" ht="15.75">
      <c r="A64" s="1"/>
    </row>
    <row r="65" ht="15.75">
      <c r="A65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.75">
      <c r="A71" s="1"/>
    </row>
    <row r="72" ht="15.75">
      <c r="A72" s="1"/>
    </row>
    <row r="73" ht="15.75">
      <c r="A73" s="1"/>
    </row>
    <row r="74" ht="15.75">
      <c r="A74" s="1"/>
    </row>
    <row r="75" ht="15.75">
      <c r="A75" s="1"/>
    </row>
    <row r="76" ht="15.75">
      <c r="A76" s="1"/>
    </row>
    <row r="77" ht="15.75">
      <c r="A77" s="1"/>
    </row>
    <row r="78" ht="15.75">
      <c r="A78" s="1"/>
    </row>
    <row r="79" ht="15.75">
      <c r="A79" s="1"/>
    </row>
    <row r="80" ht="15.75">
      <c r="A80" s="1"/>
    </row>
    <row r="81" ht="15.75">
      <c r="A81" s="1"/>
    </row>
    <row r="82" ht="15.75">
      <c r="A82" s="1"/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</sheetData>
  <mergeCells count="5">
    <mergeCell ref="A1:D1"/>
    <mergeCell ref="A5:D5"/>
    <mergeCell ref="A4:D4"/>
    <mergeCell ref="A3:D3"/>
    <mergeCell ref="A2:D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2"/>
  </sheetPr>
  <dimension ref="A1:U19"/>
  <sheetViews>
    <sheetView workbookViewId="0" topLeftCell="A1">
      <selection activeCell="A7" sqref="A7"/>
    </sheetView>
  </sheetViews>
  <sheetFormatPr defaultColWidth="9.140625" defaultRowHeight="12.75"/>
  <cols>
    <col min="1" max="1" width="4.7109375" style="50" bestFit="1" customWidth="1"/>
    <col min="2" max="2" width="39.00390625" style="50" customWidth="1"/>
    <col min="3" max="3" width="8.421875" style="50" bestFit="1" customWidth="1"/>
    <col min="4" max="4" width="8.421875" style="50" customWidth="1"/>
    <col min="5" max="5" width="9.28125" style="50" customWidth="1"/>
    <col min="6" max="6" width="11.00390625" style="50" customWidth="1"/>
    <col min="7" max="7" width="9.140625" style="50" customWidth="1"/>
    <col min="8" max="8" width="9.421875" style="50" customWidth="1"/>
    <col min="9" max="9" width="8.7109375" style="50" customWidth="1"/>
    <col min="10" max="10" width="7.421875" style="50" customWidth="1"/>
    <col min="11" max="11" width="10.57421875" style="50" customWidth="1"/>
    <col min="12" max="12" width="8.8515625" style="50" bestFit="1" customWidth="1"/>
    <col min="13" max="13" width="7.28125" style="50" customWidth="1"/>
    <col min="14" max="14" width="10.00390625" style="50" customWidth="1"/>
    <col min="15" max="17" width="6.421875" style="50" customWidth="1"/>
    <col min="18" max="18" width="11.00390625" style="50" customWidth="1"/>
    <col min="19" max="19" width="7.140625" style="50" customWidth="1"/>
    <col min="20" max="20" width="9.28125" style="50" bestFit="1" customWidth="1"/>
    <col min="21" max="16384" width="9.140625" style="50" customWidth="1"/>
  </cols>
  <sheetData>
    <row r="1" spans="1:20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52" t="s">
        <v>487</v>
      </c>
      <c r="M1" s="252"/>
      <c r="N1" s="252"/>
      <c r="O1" s="252"/>
      <c r="P1" s="252"/>
      <c r="Q1" s="252"/>
      <c r="R1" s="252"/>
      <c r="S1" s="252"/>
      <c r="T1" s="252"/>
    </row>
    <row r="2" spans="1:20" ht="15.75">
      <c r="A2" s="251" t="s">
        <v>249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</row>
    <row r="3" spans="1:20" ht="15.75">
      <c r="A3" s="251" t="s">
        <v>243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</row>
    <row r="4" spans="1:20" ht="15.75">
      <c r="A4" s="251" t="s">
        <v>488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</row>
    <row r="5" spans="1:20" ht="19.5" customHeight="1">
      <c r="A5" s="251" t="s">
        <v>186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</row>
    <row r="6" spans="1:20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165" customFormat="1" ht="19.5" customHeight="1">
      <c r="A8" s="257" t="s">
        <v>187</v>
      </c>
      <c r="B8" s="257"/>
      <c r="C8" s="306" t="s">
        <v>489</v>
      </c>
      <c r="D8" s="306"/>
      <c r="E8" s="306"/>
      <c r="F8" s="306"/>
      <c r="G8" s="306"/>
      <c r="H8" s="306"/>
      <c r="I8" s="306"/>
      <c r="J8" s="306"/>
      <c r="K8" s="306"/>
      <c r="L8" s="310" t="s">
        <v>490</v>
      </c>
      <c r="M8" s="283"/>
      <c r="N8" s="284"/>
      <c r="O8" s="310" t="s">
        <v>491</v>
      </c>
      <c r="P8" s="283"/>
      <c r="Q8" s="284"/>
      <c r="R8" s="314" t="s">
        <v>251</v>
      </c>
      <c r="S8" s="315"/>
      <c r="T8" s="316"/>
    </row>
    <row r="9" spans="1:20" s="165" customFormat="1" ht="17.25" customHeight="1">
      <c r="A9" s="257"/>
      <c r="B9" s="257"/>
      <c r="C9" s="307" t="s">
        <v>492</v>
      </c>
      <c r="D9" s="308"/>
      <c r="E9" s="309"/>
      <c r="F9" s="307" t="s">
        <v>493</v>
      </c>
      <c r="G9" s="308"/>
      <c r="H9" s="309"/>
      <c r="I9" s="306" t="s">
        <v>494</v>
      </c>
      <c r="J9" s="306"/>
      <c r="K9" s="306"/>
      <c r="L9" s="311"/>
      <c r="M9" s="312"/>
      <c r="N9" s="313"/>
      <c r="O9" s="320"/>
      <c r="P9" s="321"/>
      <c r="Q9" s="322"/>
      <c r="R9" s="317"/>
      <c r="S9" s="318"/>
      <c r="T9" s="319"/>
    </row>
    <row r="10" spans="1:20" s="83" customFormat="1" ht="48" customHeight="1">
      <c r="A10" s="257"/>
      <c r="B10" s="257"/>
      <c r="C10" s="17" t="s">
        <v>656</v>
      </c>
      <c r="D10" s="17" t="s">
        <v>271</v>
      </c>
      <c r="E10" s="17" t="s">
        <v>677</v>
      </c>
      <c r="F10" s="17" t="s">
        <v>656</v>
      </c>
      <c r="G10" s="17" t="s">
        <v>271</v>
      </c>
      <c r="H10" s="17" t="s">
        <v>677</v>
      </c>
      <c r="I10" s="17" t="s">
        <v>656</v>
      </c>
      <c r="J10" s="151" t="s">
        <v>271</v>
      </c>
      <c r="K10" s="17" t="s">
        <v>677</v>
      </c>
      <c r="L10" s="17" t="s">
        <v>656</v>
      </c>
      <c r="M10" s="17" t="s">
        <v>271</v>
      </c>
      <c r="N10" s="17" t="s">
        <v>677</v>
      </c>
      <c r="O10" s="17" t="s">
        <v>676</v>
      </c>
      <c r="P10" s="17" t="s">
        <v>271</v>
      </c>
      <c r="Q10" s="17" t="s">
        <v>658</v>
      </c>
      <c r="R10" s="17" t="s">
        <v>656</v>
      </c>
      <c r="S10" s="17" t="s">
        <v>271</v>
      </c>
      <c r="T10" s="17" t="s">
        <v>677</v>
      </c>
    </row>
    <row r="11" spans="1:21" ht="30" customHeight="1">
      <c r="A11" s="1" t="s">
        <v>495</v>
      </c>
      <c r="B11" s="10" t="s">
        <v>166</v>
      </c>
      <c r="C11" s="7">
        <v>12805</v>
      </c>
      <c r="D11" s="7"/>
      <c r="E11" s="7">
        <f aca="true" t="shared" si="0" ref="E11:E16">SUM(C11:D11)</f>
        <v>12805</v>
      </c>
      <c r="F11" s="7"/>
      <c r="G11" s="7"/>
      <c r="H11" s="7"/>
      <c r="I11" s="7">
        <v>214872</v>
      </c>
      <c r="J11" s="7">
        <v>1375</v>
      </c>
      <c r="K11" s="7">
        <f aca="true" t="shared" si="1" ref="K11:K17">SUM(I11:J11)</f>
        <v>216247</v>
      </c>
      <c r="L11" s="7">
        <f>SUM(C11+F11+I11)</f>
        <v>227677</v>
      </c>
      <c r="M11" s="7">
        <f aca="true" t="shared" si="2" ref="M11:M17">J11+D11+G11</f>
        <v>1375</v>
      </c>
      <c r="N11" s="7">
        <f aca="true" t="shared" si="3" ref="N11:N17">SUM(L11:M11)</f>
        <v>229052</v>
      </c>
      <c r="O11" s="7">
        <v>0</v>
      </c>
      <c r="P11" s="7"/>
      <c r="Q11" s="7">
        <f aca="true" t="shared" si="4" ref="Q11:Q17">SUM(O11:P11)</f>
        <v>0</v>
      </c>
      <c r="R11" s="7">
        <f>L11+O11</f>
        <v>227677</v>
      </c>
      <c r="S11" s="7">
        <f>M11+P11</f>
        <v>1375</v>
      </c>
      <c r="T11" s="7">
        <f aca="true" t="shared" si="5" ref="T11:T17">SUM(R11:S11)</f>
        <v>229052</v>
      </c>
      <c r="U11" s="1"/>
    </row>
    <row r="12" spans="1:21" ht="30" customHeight="1">
      <c r="A12" s="1" t="s">
        <v>496</v>
      </c>
      <c r="B12" s="10" t="s">
        <v>235</v>
      </c>
      <c r="C12" s="7">
        <v>70186</v>
      </c>
      <c r="D12" s="7">
        <v>-666</v>
      </c>
      <c r="E12" s="7">
        <f t="shared" si="0"/>
        <v>69520</v>
      </c>
      <c r="F12" s="7"/>
      <c r="G12" s="7"/>
      <c r="H12" s="7"/>
      <c r="I12" s="7">
        <v>75249</v>
      </c>
      <c r="J12" s="7">
        <v>777</v>
      </c>
      <c r="K12" s="7">
        <f t="shared" si="1"/>
        <v>76026</v>
      </c>
      <c r="L12" s="7">
        <f aca="true" t="shared" si="6" ref="L12:L17">SUM(C12+F12+I12)</f>
        <v>145435</v>
      </c>
      <c r="M12" s="7">
        <f t="shared" si="2"/>
        <v>111</v>
      </c>
      <c r="N12" s="7">
        <f t="shared" si="3"/>
        <v>145546</v>
      </c>
      <c r="O12" s="7">
        <v>1000</v>
      </c>
      <c r="P12" s="7"/>
      <c r="Q12" s="7">
        <f t="shared" si="4"/>
        <v>1000</v>
      </c>
      <c r="R12" s="7">
        <f aca="true" t="shared" si="7" ref="R12:R17">L12+O12</f>
        <v>146435</v>
      </c>
      <c r="S12" s="7">
        <f aca="true" t="shared" si="8" ref="S12:S17">M12+P12</f>
        <v>111</v>
      </c>
      <c r="T12" s="7">
        <f t="shared" si="5"/>
        <v>146546</v>
      </c>
      <c r="U12" s="1"/>
    </row>
    <row r="13" spans="1:21" ht="30" customHeight="1">
      <c r="A13" s="1" t="s">
        <v>497</v>
      </c>
      <c r="B13" s="10" t="s">
        <v>498</v>
      </c>
      <c r="C13" s="7">
        <v>78063</v>
      </c>
      <c r="D13" s="7">
        <v>-258</v>
      </c>
      <c r="E13" s="7">
        <f t="shared" si="0"/>
        <v>77805</v>
      </c>
      <c r="F13" s="7">
        <v>22939</v>
      </c>
      <c r="G13" s="7">
        <v>475</v>
      </c>
      <c r="H13" s="7">
        <f>SUM(F13:G13)</f>
        <v>23414</v>
      </c>
      <c r="I13" s="7">
        <v>157062</v>
      </c>
      <c r="J13" s="7">
        <v>210</v>
      </c>
      <c r="K13" s="7">
        <f t="shared" si="1"/>
        <v>157272</v>
      </c>
      <c r="L13" s="7">
        <f t="shared" si="6"/>
        <v>258064</v>
      </c>
      <c r="M13" s="7">
        <f t="shared" si="2"/>
        <v>427</v>
      </c>
      <c r="N13" s="7">
        <f t="shared" si="3"/>
        <v>258491</v>
      </c>
      <c r="O13" s="7">
        <v>1000</v>
      </c>
      <c r="P13" s="7"/>
      <c r="Q13" s="7">
        <f t="shared" si="4"/>
        <v>1000</v>
      </c>
      <c r="R13" s="7">
        <f t="shared" si="7"/>
        <v>259064</v>
      </c>
      <c r="S13" s="7">
        <f t="shared" si="8"/>
        <v>427</v>
      </c>
      <c r="T13" s="7">
        <f t="shared" si="5"/>
        <v>259491</v>
      </c>
      <c r="U13" s="1"/>
    </row>
    <row r="14" spans="1:21" ht="30" customHeight="1">
      <c r="A14" s="1" t="s">
        <v>499</v>
      </c>
      <c r="B14" s="10" t="s">
        <v>500</v>
      </c>
      <c r="C14" s="7">
        <v>33636</v>
      </c>
      <c r="D14" s="7">
        <v>-443</v>
      </c>
      <c r="E14" s="7">
        <f t="shared" si="0"/>
        <v>33193</v>
      </c>
      <c r="F14" s="7">
        <v>6514</v>
      </c>
      <c r="G14" s="7">
        <v>31</v>
      </c>
      <c r="H14" s="7">
        <f>SUM(F14:G14)</f>
        <v>6545</v>
      </c>
      <c r="I14" s="7">
        <v>69783</v>
      </c>
      <c r="J14" s="7">
        <v>443</v>
      </c>
      <c r="K14" s="7">
        <f t="shared" si="1"/>
        <v>70226</v>
      </c>
      <c r="L14" s="7">
        <f t="shared" si="6"/>
        <v>109933</v>
      </c>
      <c r="M14" s="7">
        <f t="shared" si="2"/>
        <v>31</v>
      </c>
      <c r="N14" s="7">
        <f t="shared" si="3"/>
        <v>109964</v>
      </c>
      <c r="O14" s="7">
        <v>0</v>
      </c>
      <c r="P14" s="7"/>
      <c r="Q14" s="7">
        <f t="shared" si="4"/>
        <v>0</v>
      </c>
      <c r="R14" s="7">
        <f t="shared" si="7"/>
        <v>109933</v>
      </c>
      <c r="S14" s="7">
        <f t="shared" si="8"/>
        <v>31</v>
      </c>
      <c r="T14" s="7">
        <f t="shared" si="5"/>
        <v>109964</v>
      </c>
      <c r="U14" s="1"/>
    </row>
    <row r="15" spans="1:21" ht="30" customHeight="1">
      <c r="A15" s="1" t="s">
        <v>501</v>
      </c>
      <c r="B15" s="10" t="s">
        <v>208</v>
      </c>
      <c r="C15" s="7">
        <v>57857</v>
      </c>
      <c r="D15" s="7">
        <v>-443</v>
      </c>
      <c r="E15" s="7">
        <f t="shared" si="0"/>
        <v>57414</v>
      </c>
      <c r="F15" s="7">
        <v>6299</v>
      </c>
      <c r="G15" s="7">
        <v>76</v>
      </c>
      <c r="H15" s="7">
        <f>SUM(F15:G15)</f>
        <v>6375</v>
      </c>
      <c r="I15" s="7">
        <v>77749</v>
      </c>
      <c r="J15" s="7"/>
      <c r="K15" s="7">
        <f t="shared" si="1"/>
        <v>77749</v>
      </c>
      <c r="L15" s="7">
        <f t="shared" si="6"/>
        <v>141905</v>
      </c>
      <c r="M15" s="7">
        <f t="shared" si="2"/>
        <v>-367</v>
      </c>
      <c r="N15" s="7">
        <f t="shared" si="3"/>
        <v>141538</v>
      </c>
      <c r="O15" s="7">
        <v>0</v>
      </c>
      <c r="P15" s="7"/>
      <c r="Q15" s="7">
        <f t="shared" si="4"/>
        <v>0</v>
      </c>
      <c r="R15" s="7">
        <f t="shared" si="7"/>
        <v>141905</v>
      </c>
      <c r="S15" s="7">
        <f t="shared" si="8"/>
        <v>-367</v>
      </c>
      <c r="T15" s="7">
        <f t="shared" si="5"/>
        <v>141538</v>
      </c>
      <c r="U15" s="1"/>
    </row>
    <row r="16" spans="1:21" ht="30" customHeight="1">
      <c r="A16" s="1" t="s">
        <v>502</v>
      </c>
      <c r="B16" s="10" t="s">
        <v>675</v>
      </c>
      <c r="C16" s="7">
        <v>204</v>
      </c>
      <c r="D16" s="7"/>
      <c r="E16" s="7">
        <f t="shared" si="0"/>
        <v>204</v>
      </c>
      <c r="F16" s="7">
        <v>3000</v>
      </c>
      <c r="G16" s="7"/>
      <c r="H16" s="7">
        <f>SUM(F16:G16)</f>
        <v>3000</v>
      </c>
      <c r="I16" s="7">
        <v>56950</v>
      </c>
      <c r="J16" s="7"/>
      <c r="K16" s="7">
        <f t="shared" si="1"/>
        <v>56950</v>
      </c>
      <c r="L16" s="7">
        <f t="shared" si="6"/>
        <v>60154</v>
      </c>
      <c r="M16" s="7">
        <f t="shared" si="2"/>
        <v>0</v>
      </c>
      <c r="N16" s="7">
        <f t="shared" si="3"/>
        <v>60154</v>
      </c>
      <c r="O16" s="7">
        <v>200</v>
      </c>
      <c r="P16" s="7"/>
      <c r="Q16" s="7">
        <f t="shared" si="4"/>
        <v>200</v>
      </c>
      <c r="R16" s="7">
        <f t="shared" si="7"/>
        <v>60354</v>
      </c>
      <c r="S16" s="7">
        <f t="shared" si="8"/>
        <v>0</v>
      </c>
      <c r="T16" s="7">
        <f t="shared" si="5"/>
        <v>60354</v>
      </c>
      <c r="U16" s="1"/>
    </row>
    <row r="17" spans="1:21" s="167" customFormat="1" ht="30" customHeight="1">
      <c r="A17" s="6"/>
      <c r="B17" s="6" t="s">
        <v>503</v>
      </c>
      <c r="C17" s="8">
        <f aca="true" t="shared" si="9" ref="C17:J17">SUM(C11:C16)</f>
        <v>252751</v>
      </c>
      <c r="D17" s="8">
        <f t="shared" si="9"/>
        <v>-1810</v>
      </c>
      <c r="E17" s="8">
        <f t="shared" si="9"/>
        <v>250941</v>
      </c>
      <c r="F17" s="8">
        <f t="shared" si="9"/>
        <v>38752</v>
      </c>
      <c r="G17" s="8">
        <f t="shared" si="9"/>
        <v>582</v>
      </c>
      <c r="H17" s="8">
        <f t="shared" si="9"/>
        <v>39334</v>
      </c>
      <c r="I17" s="8">
        <f t="shared" si="9"/>
        <v>651665</v>
      </c>
      <c r="J17" s="8">
        <f t="shared" si="9"/>
        <v>2805</v>
      </c>
      <c r="K17" s="8">
        <f t="shared" si="1"/>
        <v>654470</v>
      </c>
      <c r="L17" s="8">
        <f t="shared" si="6"/>
        <v>943168</v>
      </c>
      <c r="M17" s="8">
        <f t="shared" si="2"/>
        <v>1577</v>
      </c>
      <c r="N17" s="8">
        <f t="shared" si="3"/>
        <v>944745</v>
      </c>
      <c r="O17" s="8">
        <f>SUM(O11:O16)</f>
        <v>2200</v>
      </c>
      <c r="P17" s="8">
        <f>SUM(P11:P16)</f>
        <v>0</v>
      </c>
      <c r="Q17" s="8">
        <f t="shared" si="4"/>
        <v>2200</v>
      </c>
      <c r="R17" s="8">
        <f t="shared" si="7"/>
        <v>945368</v>
      </c>
      <c r="S17" s="8">
        <f t="shared" si="8"/>
        <v>1577</v>
      </c>
      <c r="T17" s="8">
        <f t="shared" si="5"/>
        <v>946945</v>
      </c>
      <c r="U17" s="6"/>
    </row>
    <row r="18" spans="3:21" ht="15.7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3:21" ht="15.7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</sheetData>
  <mergeCells count="13">
    <mergeCell ref="A4:T4"/>
    <mergeCell ref="A3:T3"/>
    <mergeCell ref="A2:T2"/>
    <mergeCell ref="L1:T1"/>
    <mergeCell ref="A5:T5"/>
    <mergeCell ref="C8:K8"/>
    <mergeCell ref="I9:K9"/>
    <mergeCell ref="A8:B10"/>
    <mergeCell ref="C9:E9"/>
    <mergeCell ref="F9:H9"/>
    <mergeCell ref="L8:N9"/>
    <mergeCell ref="R8:T9"/>
    <mergeCell ref="O8:Q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2"/>
  </sheetPr>
  <dimension ref="A1:H70"/>
  <sheetViews>
    <sheetView workbookViewId="0" topLeftCell="A43">
      <selection activeCell="G13" sqref="G13"/>
    </sheetView>
  </sheetViews>
  <sheetFormatPr defaultColWidth="9.140625" defaultRowHeight="12.75"/>
  <cols>
    <col min="1" max="1" width="53.421875" style="50" customWidth="1"/>
    <col min="2" max="2" width="11.421875" style="50" customWidth="1"/>
    <col min="3" max="3" width="11.57421875" style="50" customWidth="1"/>
    <col min="4" max="4" width="11.140625" style="50" customWidth="1"/>
    <col min="5" max="5" width="11.7109375" style="50" customWidth="1"/>
    <col min="6" max="7" width="9.140625" style="50" customWidth="1"/>
    <col min="8" max="8" width="10.140625" style="50" bestFit="1" customWidth="1"/>
    <col min="9" max="16384" width="9.140625" style="50" customWidth="1"/>
  </cols>
  <sheetData>
    <row r="1" spans="1:5" ht="15.75">
      <c r="A1" s="1"/>
      <c r="B1" s="252" t="s">
        <v>559</v>
      </c>
      <c r="C1" s="252"/>
      <c r="D1" s="252"/>
      <c r="E1" s="252"/>
    </row>
    <row r="2" spans="1:5" ht="15.75" customHeight="1">
      <c r="A2" s="251" t="s">
        <v>249</v>
      </c>
      <c r="B2" s="251"/>
      <c r="C2" s="251"/>
      <c r="D2" s="251"/>
      <c r="E2" s="251"/>
    </row>
    <row r="3" spans="1:5" ht="15.75" customHeight="1">
      <c r="A3" s="251" t="s">
        <v>243</v>
      </c>
      <c r="B3" s="251"/>
      <c r="C3" s="251"/>
      <c r="D3" s="251"/>
      <c r="E3" s="251"/>
    </row>
    <row r="4" spans="1:5" ht="15.75" customHeight="1">
      <c r="A4" s="251" t="s">
        <v>560</v>
      </c>
      <c r="B4" s="251"/>
      <c r="C4" s="251"/>
      <c r="D4" s="251"/>
      <c r="E4" s="251"/>
    </row>
    <row r="5" spans="1:5" ht="15.75" customHeight="1">
      <c r="A5" s="251" t="s">
        <v>654</v>
      </c>
      <c r="B5" s="251"/>
      <c r="C5" s="251"/>
      <c r="D5" s="251"/>
      <c r="E5" s="251"/>
    </row>
    <row r="6" spans="1:5" ht="14.25" customHeight="1">
      <c r="A6" s="1"/>
      <c r="B6" s="1"/>
      <c r="C6" s="252"/>
      <c r="D6" s="252"/>
      <c r="E6" s="252"/>
    </row>
    <row r="7" spans="1:5" ht="30.75" customHeight="1">
      <c r="A7" s="129" t="s">
        <v>187</v>
      </c>
      <c r="B7" s="142" t="s">
        <v>596</v>
      </c>
      <c r="C7" s="142" t="s">
        <v>645</v>
      </c>
      <c r="D7" s="142" t="s">
        <v>595</v>
      </c>
      <c r="E7" s="129" t="s">
        <v>561</v>
      </c>
    </row>
    <row r="8" spans="1:5" ht="15.75" customHeight="1">
      <c r="A8" s="36" t="s">
        <v>562</v>
      </c>
      <c r="B8" s="168"/>
      <c r="C8" s="168"/>
      <c r="D8" s="168"/>
      <c r="E8" s="168"/>
    </row>
    <row r="9" spans="1:5" ht="15.75" customHeight="1">
      <c r="A9" s="1" t="s">
        <v>358</v>
      </c>
      <c r="B9" s="7">
        <v>269402</v>
      </c>
      <c r="C9" s="7">
        <v>270000</v>
      </c>
      <c r="D9" s="7">
        <v>270000</v>
      </c>
      <c r="E9" s="7">
        <v>274000</v>
      </c>
    </row>
    <row r="10" spans="1:5" ht="15.75" customHeight="1">
      <c r="A10" s="1" t="s">
        <v>563</v>
      </c>
      <c r="B10" s="7">
        <v>864258</v>
      </c>
      <c r="C10" s="7">
        <v>850000</v>
      </c>
      <c r="D10" s="7">
        <v>850000</v>
      </c>
      <c r="E10" s="7">
        <v>815000</v>
      </c>
    </row>
    <row r="11" spans="1:5" ht="15.75" customHeight="1">
      <c r="A11" s="1" t="s">
        <v>564</v>
      </c>
      <c r="B11" s="7">
        <v>554079</v>
      </c>
      <c r="C11" s="7">
        <v>580000</v>
      </c>
      <c r="D11" s="7">
        <v>580000</v>
      </c>
      <c r="E11" s="7">
        <v>580000</v>
      </c>
    </row>
    <row r="12" spans="1:5" ht="15.75" customHeight="1">
      <c r="A12" s="1" t="s">
        <v>565</v>
      </c>
      <c r="B12" s="7">
        <v>153670</v>
      </c>
      <c r="C12" s="7">
        <v>42000</v>
      </c>
      <c r="D12" s="7">
        <v>42000</v>
      </c>
      <c r="E12" s="7">
        <v>42000</v>
      </c>
    </row>
    <row r="13" spans="1:5" ht="15.75" customHeight="1">
      <c r="A13" s="1" t="s">
        <v>566</v>
      </c>
      <c r="B13" s="7">
        <v>3500</v>
      </c>
      <c r="C13" s="7">
        <v>3000</v>
      </c>
      <c r="D13" s="7">
        <v>3000</v>
      </c>
      <c r="E13" s="7">
        <v>2400</v>
      </c>
    </row>
    <row r="14" spans="1:7" ht="15.75" customHeight="1">
      <c r="A14" s="1" t="s">
        <v>567</v>
      </c>
      <c r="B14" s="7">
        <v>404067</v>
      </c>
      <c r="C14" s="7">
        <v>150000</v>
      </c>
      <c r="D14" s="7">
        <v>283350</v>
      </c>
      <c r="E14" s="7">
        <v>100000</v>
      </c>
      <c r="G14" s="21"/>
    </row>
    <row r="15" spans="1:5" ht="15.75" customHeight="1">
      <c r="A15" s="6" t="s">
        <v>568</v>
      </c>
      <c r="B15" s="8">
        <f>SUM(B9:B14)</f>
        <v>2248976</v>
      </c>
      <c r="C15" s="8">
        <f>SUM(C9:C14)</f>
        <v>1895000</v>
      </c>
      <c r="D15" s="8">
        <f>SUM(D9:D14)</f>
        <v>2028350</v>
      </c>
      <c r="E15" s="8">
        <f>SUM(E9:E14)</f>
        <v>1813400</v>
      </c>
    </row>
    <row r="16" spans="1:5" ht="8.25" customHeight="1">
      <c r="A16" s="6"/>
      <c r="B16" s="8"/>
      <c r="C16" s="8"/>
      <c r="D16" s="8"/>
      <c r="E16" s="8"/>
    </row>
    <row r="17" spans="1:5" ht="15.75" customHeight="1">
      <c r="A17" s="1" t="s">
        <v>569</v>
      </c>
      <c r="B17" s="7">
        <v>898531</v>
      </c>
      <c r="C17" s="7">
        <v>850000</v>
      </c>
      <c r="D17" s="7">
        <v>850000</v>
      </c>
      <c r="E17" s="7">
        <v>855000</v>
      </c>
    </row>
    <row r="18" spans="1:5" ht="15.75" customHeight="1">
      <c r="A18" s="1" t="s">
        <v>414</v>
      </c>
      <c r="B18" s="7">
        <v>216239</v>
      </c>
      <c r="C18" s="216">
        <v>202216</v>
      </c>
      <c r="D18" s="216">
        <v>202216</v>
      </c>
      <c r="E18" s="216">
        <v>208000</v>
      </c>
    </row>
    <row r="19" spans="1:5" ht="15.75" customHeight="1">
      <c r="A19" s="1" t="s">
        <v>427</v>
      </c>
      <c r="B19" s="7">
        <v>572200</v>
      </c>
      <c r="C19" s="207">
        <v>525652</v>
      </c>
      <c r="D19" s="207">
        <v>525652</v>
      </c>
      <c r="E19" s="207">
        <v>525000</v>
      </c>
    </row>
    <row r="20" spans="1:5" ht="15.75" customHeight="1">
      <c r="A20" s="1" t="s">
        <v>570</v>
      </c>
      <c r="B20" s="7">
        <v>43821</v>
      </c>
      <c r="C20" s="216">
        <v>44000</v>
      </c>
      <c r="D20" s="216">
        <v>44000</v>
      </c>
      <c r="E20" s="216">
        <v>44000</v>
      </c>
    </row>
    <row r="21" spans="1:5" ht="15.75" customHeight="1">
      <c r="A21" s="1" t="s">
        <v>429</v>
      </c>
      <c r="B21" s="7">
        <v>77955</v>
      </c>
      <c r="C21" s="216">
        <v>78000</v>
      </c>
      <c r="D21" s="216">
        <v>78000</v>
      </c>
      <c r="E21" s="216">
        <v>78000</v>
      </c>
    </row>
    <row r="22" spans="1:5" ht="15.75" customHeight="1">
      <c r="A22" s="1" t="s">
        <v>571</v>
      </c>
      <c r="B22" s="7">
        <v>2500</v>
      </c>
      <c r="C22" s="216">
        <v>2400</v>
      </c>
      <c r="D22" s="216">
        <v>2400</v>
      </c>
      <c r="E22" s="216">
        <v>2400</v>
      </c>
    </row>
    <row r="23" spans="1:5" ht="15.75" customHeight="1">
      <c r="A23" s="1" t="s">
        <v>572</v>
      </c>
      <c r="B23" s="7">
        <v>35147</v>
      </c>
      <c r="C23" s="216">
        <v>35000</v>
      </c>
      <c r="D23" s="216">
        <v>35000</v>
      </c>
      <c r="E23" s="216">
        <v>36000</v>
      </c>
    </row>
    <row r="24" spans="1:8" ht="15.75" customHeight="1">
      <c r="A24" s="1" t="s">
        <v>573</v>
      </c>
      <c r="B24" s="7">
        <v>135813</v>
      </c>
      <c r="C24" s="216">
        <v>200000</v>
      </c>
      <c r="D24" s="216">
        <v>200000</v>
      </c>
      <c r="E24" s="216">
        <v>20000</v>
      </c>
      <c r="H24" s="21"/>
    </row>
    <row r="25" spans="1:5" ht="15.75" customHeight="1">
      <c r="A25" s="6" t="s">
        <v>574</v>
      </c>
      <c r="B25" s="8">
        <f>SUM(B17:B24)</f>
        <v>1982206</v>
      </c>
      <c r="C25" s="8">
        <f>SUM(C17:C24)</f>
        <v>1937268</v>
      </c>
      <c r="D25" s="8">
        <f>SUM(D17:D24)</f>
        <v>1937268</v>
      </c>
      <c r="E25" s="8">
        <f>SUM(E17:E24)</f>
        <v>1768400</v>
      </c>
    </row>
    <row r="26" spans="1:5" ht="9" customHeight="1">
      <c r="A26" s="6"/>
      <c r="B26" s="8"/>
      <c r="C26" s="216"/>
      <c r="D26" s="216"/>
      <c r="E26" s="217"/>
    </row>
    <row r="27" spans="1:5" ht="15.75" customHeight="1">
      <c r="A27" s="36" t="s">
        <v>575</v>
      </c>
      <c r="B27" s="218"/>
      <c r="C27" s="216"/>
      <c r="D27" s="216"/>
      <c r="E27" s="217"/>
    </row>
    <row r="28" spans="1:5" ht="15" customHeight="1">
      <c r="A28" s="139" t="s">
        <v>576</v>
      </c>
      <c r="B28" s="216">
        <v>21142</v>
      </c>
      <c r="C28" s="216">
        <v>7000</v>
      </c>
      <c r="D28" s="216">
        <v>7000</v>
      </c>
      <c r="E28" s="216">
        <v>7000</v>
      </c>
    </row>
    <row r="29" spans="1:5" ht="15" customHeight="1">
      <c r="A29" s="139" t="s">
        <v>577</v>
      </c>
      <c r="B29" s="216">
        <v>1575</v>
      </c>
      <c r="C29" s="216">
        <v>1575</v>
      </c>
      <c r="D29" s="216">
        <v>1607</v>
      </c>
      <c r="E29" s="216">
        <v>1575</v>
      </c>
    </row>
    <row r="30" spans="1:5" ht="15" customHeight="1">
      <c r="A30" s="139" t="s">
        <v>578</v>
      </c>
      <c r="B30" s="216">
        <v>400</v>
      </c>
      <c r="C30" s="216">
        <v>250</v>
      </c>
      <c r="D30" s="216">
        <v>250</v>
      </c>
      <c r="E30" s="216">
        <v>250</v>
      </c>
    </row>
    <row r="31" spans="1:5" ht="15" customHeight="1">
      <c r="A31" s="139" t="s">
        <v>597</v>
      </c>
      <c r="B31" s="216">
        <v>517448</v>
      </c>
      <c r="C31" s="216"/>
      <c r="D31" s="216">
        <v>150047</v>
      </c>
      <c r="E31" s="216"/>
    </row>
    <row r="32" spans="1:5" ht="15" customHeight="1">
      <c r="A32" s="139" t="s">
        <v>579</v>
      </c>
      <c r="B32" s="1"/>
      <c r="C32" s="1"/>
      <c r="D32" s="1"/>
      <c r="E32" s="1"/>
    </row>
    <row r="33" spans="1:5" ht="15" customHeight="1">
      <c r="A33" s="139" t="s">
        <v>580</v>
      </c>
      <c r="B33" s="216">
        <v>3506</v>
      </c>
      <c r="C33" s="216">
        <v>3300</v>
      </c>
      <c r="D33" s="216">
        <v>3300</v>
      </c>
      <c r="E33" s="216">
        <v>3100</v>
      </c>
    </row>
    <row r="34" spans="1:5" ht="15" customHeight="1">
      <c r="A34" s="1" t="s">
        <v>581</v>
      </c>
      <c r="B34" s="216">
        <v>864817</v>
      </c>
      <c r="C34" s="216">
        <v>200000</v>
      </c>
      <c r="D34" s="216">
        <v>200000</v>
      </c>
      <c r="E34" s="216">
        <v>70000</v>
      </c>
    </row>
    <row r="35" spans="1:5" ht="15" customHeight="1">
      <c r="A35" s="140" t="s">
        <v>582</v>
      </c>
      <c r="B35" s="219">
        <f>SUM(B28:B34)</f>
        <v>1408888</v>
      </c>
      <c r="C35" s="219">
        <f>SUM(C28:C34)</f>
        <v>212125</v>
      </c>
      <c r="D35" s="219">
        <f>SUM(D28:D34)</f>
        <v>362204</v>
      </c>
      <c r="E35" s="219">
        <f>SUM(E28:E34)</f>
        <v>81925</v>
      </c>
    </row>
    <row r="36" spans="1:5" ht="6.75" customHeight="1">
      <c r="A36" s="6"/>
      <c r="B36" s="8"/>
      <c r="C36" s="216"/>
      <c r="D36" s="216"/>
      <c r="E36" s="217"/>
    </row>
    <row r="37" spans="1:8" ht="15" customHeight="1">
      <c r="A37" s="139" t="s">
        <v>583</v>
      </c>
      <c r="B37" s="216">
        <v>66400</v>
      </c>
      <c r="C37" s="216">
        <v>60000</v>
      </c>
      <c r="D37" s="216">
        <v>60000</v>
      </c>
      <c r="E37" s="216">
        <v>40000</v>
      </c>
      <c r="H37" s="21"/>
    </row>
    <row r="38" spans="1:5" ht="15" customHeight="1">
      <c r="A38" s="139" t="s">
        <v>598</v>
      </c>
      <c r="B38" s="216">
        <v>1168014</v>
      </c>
      <c r="C38" s="216">
        <v>69357</v>
      </c>
      <c r="D38" s="216">
        <v>352786</v>
      </c>
      <c r="E38" s="216">
        <v>83925</v>
      </c>
    </row>
    <row r="39" spans="1:5" ht="15" customHeight="1">
      <c r="A39" s="139" t="s">
        <v>584</v>
      </c>
      <c r="B39" s="216">
        <v>13464</v>
      </c>
      <c r="C39" s="220"/>
      <c r="D39" s="220"/>
      <c r="E39" s="220"/>
    </row>
    <row r="40" spans="1:5" ht="15" customHeight="1">
      <c r="A40" s="139" t="s">
        <v>585</v>
      </c>
      <c r="B40" s="216"/>
      <c r="C40" s="216"/>
      <c r="D40" s="216"/>
      <c r="E40" s="216"/>
    </row>
    <row r="41" spans="1:5" ht="15" customHeight="1">
      <c r="A41" s="139" t="s">
        <v>586</v>
      </c>
      <c r="B41" s="216">
        <v>2250</v>
      </c>
      <c r="C41" s="220"/>
      <c r="D41" s="220"/>
      <c r="E41" s="220"/>
    </row>
    <row r="42" spans="1:5" ht="15" customHeight="1">
      <c r="A42" s="139" t="s">
        <v>587</v>
      </c>
      <c r="B42" s="216">
        <v>10600</v>
      </c>
      <c r="C42" s="220">
        <v>3000</v>
      </c>
      <c r="D42" s="220">
        <v>3000</v>
      </c>
      <c r="E42" s="220">
        <v>3000</v>
      </c>
    </row>
    <row r="43" spans="1:5" ht="15" customHeight="1">
      <c r="A43" s="1" t="s">
        <v>573</v>
      </c>
      <c r="B43" s="216">
        <v>386850</v>
      </c>
      <c r="C43" s="220"/>
      <c r="D43" s="220"/>
      <c r="E43" s="220"/>
    </row>
    <row r="44" spans="1:5" ht="15" customHeight="1">
      <c r="A44" s="141" t="s">
        <v>147</v>
      </c>
      <c r="B44" s="217">
        <f>B37+B38+B39+B42+B41+B43</f>
        <v>1647578</v>
      </c>
      <c r="C44" s="217">
        <f>C37+C38+C39+C42+C41+C43</f>
        <v>132357</v>
      </c>
      <c r="D44" s="217">
        <f>D37+D38+D39+D42+D41+D43</f>
        <v>415786</v>
      </c>
      <c r="E44" s="217">
        <f>E37+E38+E39+E42+E41+E43</f>
        <v>126925</v>
      </c>
    </row>
    <row r="45" spans="1:5" ht="8.25" customHeight="1">
      <c r="A45" s="139"/>
      <c r="B45" s="216"/>
      <c r="C45" s="221"/>
      <c r="D45" s="221"/>
      <c r="E45" s="221"/>
    </row>
    <row r="46" spans="1:5" ht="15" customHeight="1">
      <c r="A46" s="141" t="s">
        <v>588</v>
      </c>
      <c r="B46" s="219"/>
      <c r="C46" s="219"/>
      <c r="D46" s="219"/>
      <c r="E46" s="219"/>
    </row>
    <row r="47" spans="1:5" ht="15" customHeight="1">
      <c r="A47" s="139" t="s">
        <v>589</v>
      </c>
      <c r="B47" s="222">
        <v>9420</v>
      </c>
      <c r="C47" s="216"/>
      <c r="D47" s="216"/>
      <c r="E47" s="220"/>
    </row>
    <row r="48" spans="1:5" s="167" customFormat="1" ht="15.75" customHeight="1">
      <c r="A48" s="1" t="s">
        <v>590</v>
      </c>
      <c r="B48" s="8"/>
      <c r="C48" s="216"/>
      <c r="D48" s="216"/>
      <c r="E48" s="223"/>
    </row>
    <row r="49" spans="1:5" s="167" customFormat="1" ht="15.75" customHeight="1">
      <c r="A49" s="6" t="s">
        <v>591</v>
      </c>
      <c r="B49" s="8">
        <f>SUM(B47:B48)</f>
        <v>9420</v>
      </c>
      <c r="C49" s="8"/>
      <c r="D49" s="8"/>
      <c r="E49" s="8">
        <f>SUM(E47:E48)</f>
        <v>0</v>
      </c>
    </row>
    <row r="50" spans="1:5" s="167" customFormat="1" ht="12.75" customHeight="1">
      <c r="A50" s="1"/>
      <c r="B50" s="7"/>
      <c r="C50" s="216"/>
      <c r="D50" s="216"/>
      <c r="E50" s="207"/>
    </row>
    <row r="51" spans="1:5" s="167" customFormat="1" ht="15.75" customHeight="1">
      <c r="A51" s="6" t="s">
        <v>592</v>
      </c>
      <c r="B51" s="8">
        <v>37500</v>
      </c>
      <c r="C51" s="8">
        <v>37500</v>
      </c>
      <c r="D51" s="8">
        <v>37500</v>
      </c>
      <c r="E51" s="8"/>
    </row>
    <row r="52" spans="1:5" s="167" customFormat="1" ht="12.75" customHeight="1">
      <c r="A52" s="6"/>
      <c r="B52" s="8"/>
      <c r="C52" s="8"/>
      <c r="D52" s="8"/>
      <c r="E52" s="8"/>
    </row>
    <row r="53" spans="1:5" ht="15.75" customHeight="1">
      <c r="A53" s="6" t="s">
        <v>593</v>
      </c>
      <c r="B53" s="8">
        <f>B15+B35+B49</f>
        <v>3667284</v>
      </c>
      <c r="C53" s="8">
        <f>C15+C35+C49</f>
        <v>2107125</v>
      </c>
      <c r="D53" s="8">
        <f>D15+D35+D49</f>
        <v>2390554</v>
      </c>
      <c r="E53" s="8">
        <f>E15+E35+E49</f>
        <v>1895325</v>
      </c>
    </row>
    <row r="54" spans="1:8" s="167" customFormat="1" ht="15.75" customHeight="1">
      <c r="A54" s="6" t="s">
        <v>594</v>
      </c>
      <c r="B54" s="8">
        <f>B25+B44+B51</f>
        <v>3667284</v>
      </c>
      <c r="C54" s="8">
        <f>C25+C44+C51</f>
        <v>2107125</v>
      </c>
      <c r="D54" s="8">
        <f>D25+D44+D51</f>
        <v>2390554</v>
      </c>
      <c r="E54" s="8">
        <f>E25+E44+E51</f>
        <v>1895325</v>
      </c>
      <c r="H54" s="51"/>
    </row>
    <row r="55" spans="1:5" ht="15.75">
      <c r="A55" s="1"/>
      <c r="B55" s="7"/>
      <c r="C55" s="7"/>
      <c r="D55" s="7"/>
      <c r="E55" s="7"/>
    </row>
    <row r="56" spans="1:5" ht="15.75">
      <c r="A56" s="37" t="s">
        <v>646</v>
      </c>
      <c r="B56" s="37"/>
      <c r="C56" s="37"/>
      <c r="D56" s="37"/>
      <c r="E56" s="37"/>
    </row>
    <row r="57" spans="1:5" ht="15.75">
      <c r="A57" s="224" t="s">
        <v>647</v>
      </c>
      <c r="B57" s="225">
        <v>34852</v>
      </c>
      <c r="C57" s="37"/>
      <c r="D57" s="37"/>
      <c r="E57" s="37"/>
    </row>
    <row r="58" spans="1:5" ht="15.75">
      <c r="A58" s="37" t="s">
        <v>648</v>
      </c>
      <c r="B58" s="225">
        <v>52000</v>
      </c>
      <c r="C58" s="37"/>
      <c r="D58" s="37"/>
      <c r="E58" s="37"/>
    </row>
    <row r="59" spans="1:5" ht="15.75">
      <c r="A59" s="226" t="s">
        <v>649</v>
      </c>
      <c r="B59" s="225">
        <v>63195</v>
      </c>
      <c r="C59" s="37"/>
      <c r="D59" s="37"/>
      <c r="E59" s="37"/>
    </row>
    <row r="60" spans="1:5" s="167" customFormat="1" ht="15.75">
      <c r="A60" s="227" t="s">
        <v>650</v>
      </c>
      <c r="B60" s="228">
        <f>SUM(B57:B59)</f>
        <v>150047</v>
      </c>
      <c r="C60" s="38"/>
      <c r="D60" s="38"/>
      <c r="E60" s="38"/>
    </row>
    <row r="61" spans="1:5" ht="15.75">
      <c r="A61" s="37"/>
      <c r="B61" s="37"/>
      <c r="C61" s="37"/>
      <c r="D61" s="37"/>
      <c r="E61" s="37"/>
    </row>
    <row r="62" spans="1:5" ht="15.75">
      <c r="A62" s="323" t="s">
        <v>651</v>
      </c>
      <c r="B62" s="323"/>
      <c r="C62" s="323"/>
      <c r="D62" s="323"/>
      <c r="E62" s="323"/>
    </row>
    <row r="63" spans="1:5" ht="15.75">
      <c r="A63" s="224" t="s">
        <v>652</v>
      </c>
      <c r="B63" s="225">
        <v>74138</v>
      </c>
      <c r="C63" s="1"/>
      <c r="D63" s="1"/>
      <c r="E63" s="1"/>
    </row>
    <row r="64" spans="1:5" ht="15.75">
      <c r="A64" s="37" t="s">
        <v>653</v>
      </c>
      <c r="B64" s="225">
        <v>108000</v>
      </c>
      <c r="C64" s="1"/>
      <c r="D64" s="1"/>
      <c r="E64" s="1"/>
    </row>
    <row r="65" spans="1:5" ht="15.75">
      <c r="A65" s="226" t="s">
        <v>649</v>
      </c>
      <c r="B65" s="225">
        <v>102291</v>
      </c>
      <c r="C65" s="1"/>
      <c r="D65" s="1"/>
      <c r="E65" s="1"/>
    </row>
    <row r="66" spans="1:5" s="167" customFormat="1" ht="15.75">
      <c r="A66" s="227" t="s">
        <v>650</v>
      </c>
      <c r="B66" s="228">
        <f>SUM(B63:B65)</f>
        <v>284429</v>
      </c>
      <c r="C66" s="6"/>
      <c r="D66" s="6"/>
      <c r="E66" s="6"/>
    </row>
    <row r="67" spans="1:5" ht="15.75">
      <c r="A67" s="1"/>
      <c r="B67" s="225"/>
      <c r="C67" s="1"/>
      <c r="D67" s="1"/>
      <c r="E67" s="1"/>
    </row>
    <row r="68" ht="15.75">
      <c r="B68" s="169"/>
    </row>
    <row r="69" spans="2:4" ht="15.75">
      <c r="B69" s="169"/>
      <c r="D69" s="107"/>
    </row>
    <row r="70" ht="15.75">
      <c r="B70" s="169"/>
    </row>
  </sheetData>
  <mergeCells count="7">
    <mergeCell ref="A62:E62"/>
    <mergeCell ref="A5:E5"/>
    <mergeCell ref="C6:E6"/>
    <mergeCell ref="B1:E1"/>
    <mergeCell ref="A2:E2"/>
    <mergeCell ref="A3:E3"/>
    <mergeCell ref="A4:E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V18"/>
  <sheetViews>
    <sheetView workbookViewId="0" topLeftCell="B1">
      <selection activeCell="A6" sqref="A6:A7"/>
    </sheetView>
  </sheetViews>
  <sheetFormatPr defaultColWidth="9.140625" defaultRowHeight="12.75"/>
  <cols>
    <col min="1" max="1" width="29.8515625" style="189" bestFit="1" customWidth="1"/>
    <col min="2" max="4" width="8.00390625" style="189" customWidth="1"/>
    <col min="5" max="5" width="7.7109375" style="189" customWidth="1"/>
    <col min="6" max="7" width="7.00390625" style="189" customWidth="1"/>
    <col min="8" max="8" width="5.57421875" style="189" customWidth="1"/>
    <col min="9" max="9" width="8.28125" style="189" customWidth="1"/>
    <col min="10" max="10" width="7.7109375" style="189" customWidth="1"/>
    <col min="11" max="11" width="10.8515625" style="189" customWidth="1"/>
    <col min="12" max="12" width="10.421875" style="189" customWidth="1"/>
    <col min="13" max="13" width="9.140625" style="189" bestFit="1" customWidth="1"/>
    <col min="14" max="14" width="10.7109375" style="189" customWidth="1"/>
    <col min="15" max="15" width="6.57421875" style="189" customWidth="1"/>
    <col min="16" max="16" width="6.7109375" style="189" customWidth="1"/>
    <col min="17" max="17" width="10.57421875" style="189" bestFit="1" customWidth="1"/>
    <col min="18" max="18" width="9.140625" style="189" bestFit="1" customWidth="1"/>
    <col min="19" max="19" width="10.57421875" style="189" bestFit="1" customWidth="1"/>
    <col min="20" max="20" width="13.140625" style="189" customWidth="1"/>
    <col min="21" max="21" width="13.28125" style="189" customWidth="1"/>
    <col min="22" max="22" width="12.7109375" style="189" customWidth="1"/>
    <col min="23" max="16384" width="10.28125" style="189" customWidth="1"/>
  </cols>
  <sheetData>
    <row r="1" spans="1:19" ht="15.7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246" t="s">
        <v>103</v>
      </c>
      <c r="P1" s="246"/>
      <c r="Q1" s="246"/>
      <c r="R1" s="246"/>
      <c r="S1" s="246"/>
    </row>
    <row r="2" spans="1:19" ht="15.75">
      <c r="A2" s="247" t="s">
        <v>249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</row>
    <row r="3" spans="1:19" s="190" customFormat="1" ht="15.75">
      <c r="A3" s="247" t="s">
        <v>243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</row>
    <row r="4" spans="1:19" s="190" customFormat="1" ht="15.75">
      <c r="A4" s="247" t="s">
        <v>298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</row>
    <row r="5" spans="1:22" s="192" customFormat="1" ht="15.75">
      <c r="A5" s="247" t="s">
        <v>186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191"/>
      <c r="U5" s="191"/>
      <c r="V5" s="191"/>
    </row>
    <row r="6" spans="1:19" s="193" customFormat="1" ht="55.5" customHeight="1">
      <c r="A6" s="239" t="s">
        <v>187</v>
      </c>
      <c r="B6" s="236" t="s">
        <v>4</v>
      </c>
      <c r="C6" s="249"/>
      <c r="D6" s="250"/>
      <c r="E6" s="236" t="s">
        <v>144</v>
      </c>
      <c r="F6" s="249"/>
      <c r="G6" s="250"/>
      <c r="H6" s="147" t="s">
        <v>151</v>
      </c>
      <c r="I6" s="233" t="s">
        <v>336</v>
      </c>
      <c r="J6" s="234"/>
      <c r="K6" s="235"/>
      <c r="L6" s="230" t="s">
        <v>132</v>
      </c>
      <c r="M6" s="231"/>
      <c r="N6" s="232"/>
      <c r="O6" s="240" t="s">
        <v>335</v>
      </c>
      <c r="P6" s="240" t="s">
        <v>152</v>
      </c>
      <c r="Q6" s="248" t="s">
        <v>251</v>
      </c>
      <c r="R6" s="237"/>
      <c r="S6" s="238"/>
    </row>
    <row r="7" spans="1:19" s="193" customFormat="1" ht="66" customHeight="1">
      <c r="A7" s="239"/>
      <c r="B7" s="17" t="s">
        <v>656</v>
      </c>
      <c r="C7" s="80" t="s">
        <v>271</v>
      </c>
      <c r="D7" s="17" t="s">
        <v>659</v>
      </c>
      <c r="E7" s="151" t="s">
        <v>656</v>
      </c>
      <c r="F7" s="80" t="s">
        <v>271</v>
      </c>
      <c r="G7" s="17" t="s">
        <v>660</v>
      </c>
      <c r="H7" s="17" t="s">
        <v>656</v>
      </c>
      <c r="I7" s="17" t="s">
        <v>656</v>
      </c>
      <c r="J7" s="80" t="s">
        <v>271</v>
      </c>
      <c r="K7" s="17" t="s">
        <v>660</v>
      </c>
      <c r="L7" s="17" t="s">
        <v>656</v>
      </c>
      <c r="M7" s="80" t="s">
        <v>271</v>
      </c>
      <c r="N7" s="17" t="s">
        <v>661</v>
      </c>
      <c r="O7" s="229"/>
      <c r="P7" s="229"/>
      <c r="Q7" s="17" t="s">
        <v>656</v>
      </c>
      <c r="R7" s="80" t="s">
        <v>271</v>
      </c>
      <c r="S7" s="17" t="s">
        <v>660</v>
      </c>
    </row>
    <row r="8" spans="1:19" s="193" customFormat="1" ht="16.5" customHeight="1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</row>
    <row r="9" spans="1:19" ht="24.75" customHeight="1">
      <c r="A9" s="69" t="s">
        <v>0</v>
      </c>
      <c r="B9" s="70">
        <v>8679</v>
      </c>
      <c r="C9" s="70">
        <v>-212</v>
      </c>
      <c r="D9" s="70">
        <f>SUM(B9:C9)</f>
        <v>8467</v>
      </c>
      <c r="E9" s="70">
        <v>1200</v>
      </c>
      <c r="F9" s="70">
        <v>0</v>
      </c>
      <c r="G9" s="70">
        <f>SUM(E9:F9)</f>
        <v>1200</v>
      </c>
      <c r="H9" s="70">
        <v>400</v>
      </c>
      <c r="I9" s="70">
        <v>76152</v>
      </c>
      <c r="J9" s="70">
        <v>-24282</v>
      </c>
      <c r="K9" s="70">
        <f>I9+J9</f>
        <v>51870</v>
      </c>
      <c r="L9" s="70">
        <v>544777</v>
      </c>
      <c r="M9" s="70">
        <v>-306283</v>
      </c>
      <c r="N9" s="70">
        <f>SUM(L9:M9)</f>
        <v>238494</v>
      </c>
      <c r="O9" s="70">
        <v>0</v>
      </c>
      <c r="P9" s="70">
        <v>3506</v>
      </c>
      <c r="Q9" s="70">
        <f>B9+E9+H9+I9+L9+O9+P9</f>
        <v>634714</v>
      </c>
      <c r="R9" s="70">
        <f>M9+J9+C9+F9</f>
        <v>-330777</v>
      </c>
      <c r="S9" s="70">
        <f>SUM(Q9:R9)</f>
        <v>303937</v>
      </c>
    </row>
    <row r="10" spans="1:19" ht="24.75" customHeight="1">
      <c r="A10" s="32" t="s">
        <v>1</v>
      </c>
      <c r="B10" s="71"/>
      <c r="C10" s="71"/>
      <c r="D10" s="71"/>
      <c r="E10" s="71"/>
      <c r="F10" s="71"/>
      <c r="G10" s="70"/>
      <c r="H10" s="71"/>
      <c r="I10" s="71"/>
      <c r="J10" s="71"/>
      <c r="K10" s="71"/>
      <c r="L10" s="71"/>
      <c r="M10" s="71"/>
      <c r="N10" s="71"/>
      <c r="O10" s="71"/>
      <c r="P10" s="71"/>
      <c r="Q10" s="70">
        <f aca="true" t="shared" si="0" ref="Q10:Q16">SUM(B10,E10,H10,L10,O10,P10)</f>
        <v>0</v>
      </c>
      <c r="R10" s="70">
        <f aca="true" t="shared" si="1" ref="R10:R17">M10+J10+C10+F10</f>
        <v>0</v>
      </c>
      <c r="S10" s="70">
        <f aca="true" t="shared" si="2" ref="S10:S17">SUM(Q10:R10)</f>
        <v>0</v>
      </c>
    </row>
    <row r="11" spans="1:19" ht="24.75" customHeight="1">
      <c r="A11" s="32" t="s">
        <v>2</v>
      </c>
      <c r="B11" s="71"/>
      <c r="C11" s="71"/>
      <c r="D11" s="71"/>
      <c r="E11" s="71"/>
      <c r="F11" s="71"/>
      <c r="G11" s="70"/>
      <c r="H11" s="71"/>
      <c r="I11" s="71"/>
      <c r="J11" s="71"/>
      <c r="K11" s="71"/>
      <c r="L11" s="71"/>
      <c r="M11" s="71"/>
      <c r="N11" s="71"/>
      <c r="O11" s="71"/>
      <c r="P11" s="71"/>
      <c r="Q11" s="70">
        <f t="shared" si="0"/>
        <v>0</v>
      </c>
      <c r="R11" s="70">
        <f t="shared" si="1"/>
        <v>0</v>
      </c>
      <c r="S11" s="70">
        <f t="shared" si="2"/>
        <v>0</v>
      </c>
    </row>
    <row r="12" spans="1:19" ht="24.75" customHeight="1">
      <c r="A12" s="32" t="s">
        <v>302</v>
      </c>
      <c r="B12" s="71"/>
      <c r="C12" s="71"/>
      <c r="D12" s="71"/>
      <c r="E12" s="71"/>
      <c r="F12" s="71"/>
      <c r="G12" s="70"/>
      <c r="H12" s="71"/>
      <c r="I12" s="71"/>
      <c r="J12" s="71"/>
      <c r="K12" s="71"/>
      <c r="L12" s="71"/>
      <c r="M12" s="71"/>
      <c r="N12" s="71"/>
      <c r="O12" s="71"/>
      <c r="P12" s="71"/>
      <c r="Q12" s="70">
        <f t="shared" si="0"/>
        <v>0</v>
      </c>
      <c r="R12" s="70">
        <f t="shared" si="1"/>
        <v>0</v>
      </c>
      <c r="S12" s="70">
        <f t="shared" si="2"/>
        <v>0</v>
      </c>
    </row>
    <row r="13" spans="1:19" ht="24.75" customHeight="1">
      <c r="A13" s="32" t="s">
        <v>3</v>
      </c>
      <c r="B13" s="71"/>
      <c r="C13" s="71"/>
      <c r="D13" s="71"/>
      <c r="E13" s="71"/>
      <c r="F13" s="71"/>
      <c r="G13" s="70"/>
      <c r="H13" s="71"/>
      <c r="I13" s="71"/>
      <c r="J13" s="71"/>
      <c r="K13" s="71"/>
      <c r="L13" s="71"/>
      <c r="M13" s="71"/>
      <c r="N13" s="71"/>
      <c r="O13" s="71"/>
      <c r="P13" s="71"/>
      <c r="Q13" s="70">
        <f t="shared" si="0"/>
        <v>0</v>
      </c>
      <c r="R13" s="70">
        <f t="shared" si="1"/>
        <v>0</v>
      </c>
      <c r="S13" s="70">
        <f t="shared" si="2"/>
        <v>0</v>
      </c>
    </row>
    <row r="14" spans="1:19" ht="24.75" customHeight="1">
      <c r="A14" s="32" t="s">
        <v>129</v>
      </c>
      <c r="B14" s="71"/>
      <c r="C14" s="71"/>
      <c r="D14" s="71"/>
      <c r="E14" s="71"/>
      <c r="F14" s="71"/>
      <c r="G14" s="70"/>
      <c r="H14" s="71"/>
      <c r="I14" s="71"/>
      <c r="J14" s="71"/>
      <c r="K14" s="71"/>
      <c r="L14" s="71"/>
      <c r="M14" s="71"/>
      <c r="N14" s="71"/>
      <c r="O14" s="71"/>
      <c r="P14" s="71"/>
      <c r="Q14" s="70">
        <f t="shared" si="0"/>
        <v>0</v>
      </c>
      <c r="R14" s="70">
        <f t="shared" si="1"/>
        <v>0</v>
      </c>
      <c r="S14" s="70">
        <f t="shared" si="2"/>
        <v>0</v>
      </c>
    </row>
    <row r="15" spans="1:19" ht="24.75" customHeight="1">
      <c r="A15" s="32" t="s">
        <v>664</v>
      </c>
      <c r="B15" s="71"/>
      <c r="C15" s="71"/>
      <c r="D15" s="71"/>
      <c r="E15" s="71"/>
      <c r="F15" s="71"/>
      <c r="G15" s="70"/>
      <c r="H15" s="71"/>
      <c r="I15" s="71"/>
      <c r="J15" s="71"/>
      <c r="K15" s="71"/>
      <c r="L15" s="71"/>
      <c r="M15" s="71"/>
      <c r="N15" s="71"/>
      <c r="O15" s="71"/>
      <c r="P15" s="71"/>
      <c r="Q15" s="70">
        <f t="shared" si="0"/>
        <v>0</v>
      </c>
      <c r="R15" s="70">
        <f t="shared" si="1"/>
        <v>0</v>
      </c>
      <c r="S15" s="70">
        <f t="shared" si="2"/>
        <v>0</v>
      </c>
    </row>
    <row r="16" spans="1:19" s="192" customFormat="1" ht="24.75" customHeight="1">
      <c r="A16" s="72" t="s">
        <v>55</v>
      </c>
      <c r="B16" s="73">
        <f aca="true" t="shared" si="3" ref="B16:P16">SUM(B10:B15)</f>
        <v>0</v>
      </c>
      <c r="C16" s="73">
        <f>SUM(C10:C15)</f>
        <v>0</v>
      </c>
      <c r="D16" s="73">
        <f>SUM(D10:D15)</f>
        <v>0</v>
      </c>
      <c r="E16" s="73">
        <f t="shared" si="3"/>
        <v>0</v>
      </c>
      <c r="F16" s="73">
        <f t="shared" si="3"/>
        <v>0</v>
      </c>
      <c r="G16" s="73">
        <f>SUM(E16:F16)</f>
        <v>0</v>
      </c>
      <c r="H16" s="73">
        <f t="shared" si="3"/>
        <v>0</v>
      </c>
      <c r="I16" s="73">
        <f t="shared" si="3"/>
        <v>0</v>
      </c>
      <c r="J16" s="73">
        <f t="shared" si="3"/>
        <v>0</v>
      </c>
      <c r="K16" s="73">
        <f t="shared" si="3"/>
        <v>0</v>
      </c>
      <c r="L16" s="73">
        <f t="shared" si="3"/>
        <v>0</v>
      </c>
      <c r="M16" s="73">
        <f t="shared" si="3"/>
        <v>0</v>
      </c>
      <c r="N16" s="73">
        <f t="shared" si="3"/>
        <v>0</v>
      </c>
      <c r="O16" s="73">
        <f t="shared" si="3"/>
        <v>0</v>
      </c>
      <c r="P16" s="73">
        <f t="shared" si="3"/>
        <v>0</v>
      </c>
      <c r="Q16" s="70">
        <f t="shared" si="0"/>
        <v>0</v>
      </c>
      <c r="R16" s="70">
        <f t="shared" si="1"/>
        <v>0</v>
      </c>
      <c r="S16" s="70">
        <f t="shared" si="2"/>
        <v>0</v>
      </c>
    </row>
    <row r="17" spans="1:19" ht="24.75" customHeight="1">
      <c r="A17" s="33" t="s">
        <v>248</v>
      </c>
      <c r="B17" s="31">
        <f aca="true" t="shared" si="4" ref="B17:P17">B9+B16</f>
        <v>8679</v>
      </c>
      <c r="C17" s="31">
        <f>C9+C16</f>
        <v>-212</v>
      </c>
      <c r="D17" s="31">
        <f>D9+D16</f>
        <v>8467</v>
      </c>
      <c r="E17" s="31">
        <f t="shared" si="4"/>
        <v>1200</v>
      </c>
      <c r="F17" s="31">
        <f t="shared" si="4"/>
        <v>0</v>
      </c>
      <c r="G17" s="70">
        <f>SUM(E17:F17)</f>
        <v>1200</v>
      </c>
      <c r="H17" s="31">
        <f t="shared" si="4"/>
        <v>400</v>
      </c>
      <c r="I17" s="31">
        <f t="shared" si="4"/>
        <v>76152</v>
      </c>
      <c r="J17" s="31">
        <f t="shared" si="4"/>
        <v>-24282</v>
      </c>
      <c r="K17" s="31">
        <f t="shared" si="4"/>
        <v>51870</v>
      </c>
      <c r="L17" s="31">
        <f t="shared" si="4"/>
        <v>544777</v>
      </c>
      <c r="M17" s="31">
        <f t="shared" si="4"/>
        <v>-306283</v>
      </c>
      <c r="N17" s="31">
        <f t="shared" si="4"/>
        <v>238494</v>
      </c>
      <c r="O17" s="31">
        <f t="shared" si="4"/>
        <v>0</v>
      </c>
      <c r="P17" s="31">
        <f t="shared" si="4"/>
        <v>3506</v>
      </c>
      <c r="Q17" s="31">
        <f>SUM(B17,E17,H17,I17,L17,O17,P17)</f>
        <v>634714</v>
      </c>
      <c r="R17" s="70">
        <f t="shared" si="1"/>
        <v>-330777</v>
      </c>
      <c r="S17" s="70">
        <f t="shared" si="2"/>
        <v>303937</v>
      </c>
    </row>
    <row r="18" spans="1:19" ht="15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</row>
  </sheetData>
  <mergeCells count="13">
    <mergeCell ref="Q6:S6"/>
    <mergeCell ref="A5:S5"/>
    <mergeCell ref="A6:A7"/>
    <mergeCell ref="O6:O7"/>
    <mergeCell ref="P6:P7"/>
    <mergeCell ref="L6:N6"/>
    <mergeCell ref="I6:K6"/>
    <mergeCell ref="B6:D6"/>
    <mergeCell ref="E6:G6"/>
    <mergeCell ref="O1:S1"/>
    <mergeCell ref="A2:S2"/>
    <mergeCell ref="A3:S3"/>
    <mergeCell ref="A4:S4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</sheetPr>
  <dimension ref="A1:E187"/>
  <sheetViews>
    <sheetView workbookViewId="0" topLeftCell="A1">
      <selection activeCell="A8" sqref="A8"/>
    </sheetView>
  </sheetViews>
  <sheetFormatPr defaultColWidth="9.140625" defaultRowHeight="14.25" customHeight="1"/>
  <cols>
    <col min="1" max="1" width="60.421875" style="50" bestFit="1" customWidth="1"/>
    <col min="2" max="2" width="11.00390625" style="50" customWidth="1"/>
    <col min="3" max="3" width="11.8515625" style="50" customWidth="1"/>
    <col min="4" max="4" width="11.421875" style="50" customWidth="1"/>
    <col min="5" max="16384" width="9.140625" style="50" customWidth="1"/>
  </cols>
  <sheetData>
    <row r="1" spans="2:4" ht="14.25" customHeight="1">
      <c r="B1" s="252" t="s">
        <v>104</v>
      </c>
      <c r="C1" s="252"/>
      <c r="D1" s="252"/>
    </row>
    <row r="2" spans="1:4" ht="14.25" customHeight="1">
      <c r="A2" s="1"/>
      <c r="B2" s="4"/>
      <c r="C2" s="4"/>
      <c r="D2" s="4"/>
    </row>
    <row r="3" spans="1:4" ht="14.25" customHeight="1">
      <c r="A3" s="251" t="s">
        <v>249</v>
      </c>
      <c r="B3" s="251"/>
      <c r="C3" s="251"/>
      <c r="D3" s="251"/>
    </row>
    <row r="4" spans="1:4" s="167" customFormat="1" ht="14.25" customHeight="1">
      <c r="A4" s="251" t="s">
        <v>243</v>
      </c>
      <c r="B4" s="251"/>
      <c r="C4" s="251"/>
      <c r="D4" s="251"/>
    </row>
    <row r="5" spans="1:4" s="167" customFormat="1" ht="14.25" customHeight="1">
      <c r="A5" s="251" t="s">
        <v>299</v>
      </c>
      <c r="B5" s="251"/>
      <c r="C5" s="251"/>
      <c r="D5" s="251"/>
    </row>
    <row r="6" spans="1:4" ht="14.25" customHeight="1">
      <c r="A6" s="251" t="s">
        <v>186</v>
      </c>
      <c r="B6" s="251"/>
      <c r="C6" s="251"/>
      <c r="D6" s="251"/>
    </row>
    <row r="7" spans="1:4" ht="14.25" customHeight="1">
      <c r="A7" s="3"/>
      <c r="B7" s="3"/>
      <c r="C7" s="3"/>
      <c r="D7" s="3"/>
    </row>
    <row r="8" spans="1:4" ht="30.75" customHeight="1">
      <c r="A8" s="129" t="s">
        <v>187</v>
      </c>
      <c r="B8" s="17" t="s">
        <v>656</v>
      </c>
      <c r="C8" s="80" t="s">
        <v>271</v>
      </c>
      <c r="D8" s="17" t="s">
        <v>660</v>
      </c>
    </row>
    <row r="9" spans="1:4" s="54" customFormat="1" ht="15" customHeight="1">
      <c r="A9" s="19"/>
      <c r="B9" s="12"/>
      <c r="C9" s="12"/>
      <c r="D9" s="12"/>
    </row>
    <row r="10" spans="1:4" s="54" customFormat="1" ht="32.25" customHeight="1">
      <c r="A10" s="27" t="s">
        <v>37</v>
      </c>
      <c r="B10" s="9"/>
      <c r="C10" s="9"/>
      <c r="D10" s="9"/>
    </row>
    <row r="11" spans="1:4" s="54" customFormat="1" ht="14.25" customHeight="1">
      <c r="A11" s="27"/>
      <c r="B11" s="9"/>
      <c r="C11" s="9"/>
      <c r="D11" s="9"/>
    </row>
    <row r="12" spans="1:4" s="54" customFormat="1" ht="14.25" customHeight="1">
      <c r="A12" s="18" t="s">
        <v>231</v>
      </c>
      <c r="B12" s="9"/>
      <c r="C12" s="28"/>
      <c r="D12" s="9"/>
    </row>
    <row r="13" spans="1:4" s="54" customFormat="1" ht="14.25" customHeight="1">
      <c r="A13" s="29" t="s">
        <v>232</v>
      </c>
      <c r="B13" s="9"/>
      <c r="C13" s="28"/>
      <c r="D13" s="9"/>
    </row>
    <row r="14" spans="1:4" s="54" customFormat="1" ht="14.25" customHeight="1">
      <c r="A14" s="13" t="s">
        <v>233</v>
      </c>
      <c r="B14" s="7"/>
      <c r="C14" s="7"/>
      <c r="D14" s="7"/>
    </row>
    <row r="15" spans="1:4" s="54" customFormat="1" ht="14.25" customHeight="1">
      <c r="A15" s="1" t="s">
        <v>110</v>
      </c>
      <c r="B15" s="7">
        <v>500</v>
      </c>
      <c r="C15" s="7">
        <v>-212</v>
      </c>
      <c r="D15" s="7">
        <f>SUM(B15:C15)</f>
        <v>288</v>
      </c>
    </row>
    <row r="16" spans="1:4" s="54" customFormat="1" ht="14.25" customHeight="1">
      <c r="A16" s="1" t="s">
        <v>116</v>
      </c>
      <c r="B16" s="7">
        <v>8179</v>
      </c>
      <c r="C16" s="7"/>
      <c r="D16" s="7">
        <f>SUM(B16:C16)</f>
        <v>8179</v>
      </c>
    </row>
    <row r="17" spans="1:4" s="54" customFormat="1" ht="14.25" customHeight="1">
      <c r="A17" s="1" t="s">
        <v>130</v>
      </c>
      <c r="B17" s="7"/>
      <c r="C17" s="7"/>
      <c r="D17" s="7"/>
    </row>
    <row r="18" spans="1:4" s="54" customFormat="1" ht="14.25" customHeight="1">
      <c r="A18" s="6" t="s">
        <v>122</v>
      </c>
      <c r="B18" s="8">
        <f>SUM(B14:B17)</f>
        <v>8679</v>
      </c>
      <c r="C18" s="8">
        <f>SUM(C14:C17)</f>
        <v>-212</v>
      </c>
      <c r="D18" s="8">
        <f>SUM(D14:D17)</f>
        <v>8467</v>
      </c>
    </row>
    <row r="19" spans="1:4" s="54" customFormat="1" ht="15.75" customHeight="1">
      <c r="A19" s="9"/>
      <c r="B19" s="28"/>
      <c r="C19" s="28"/>
      <c r="D19" s="28"/>
    </row>
    <row r="20" spans="1:4" s="54" customFormat="1" ht="14.25" customHeight="1">
      <c r="A20" s="15" t="s">
        <v>144</v>
      </c>
      <c r="B20" s="28"/>
      <c r="C20" s="28"/>
      <c r="D20" s="28"/>
    </row>
    <row r="21" spans="1:4" ht="14.25" customHeight="1">
      <c r="A21" s="1" t="s">
        <v>111</v>
      </c>
      <c r="B21" s="7">
        <v>1200</v>
      </c>
      <c r="C21" s="7"/>
      <c r="D21" s="7">
        <f>SUM(B21:C21)</f>
        <v>1200</v>
      </c>
    </row>
    <row r="22" spans="1:4" s="54" customFormat="1" ht="14.25" customHeight="1">
      <c r="A22" s="6" t="s">
        <v>112</v>
      </c>
      <c r="B22" s="8">
        <f>SUM(B21:B21)</f>
        <v>1200</v>
      </c>
      <c r="C22" s="8">
        <f>SUM(C21:C21)</f>
        <v>0</v>
      </c>
      <c r="D22" s="8">
        <f>SUM(D21:D21)</f>
        <v>1200</v>
      </c>
    </row>
    <row r="23" spans="1:4" s="54" customFormat="1" ht="14.25" customHeight="1">
      <c r="A23" s="9"/>
      <c r="B23" s="28"/>
      <c r="C23" s="28"/>
      <c r="D23" s="28"/>
    </row>
    <row r="24" spans="1:4" s="1" customFormat="1" ht="14.25" customHeight="1">
      <c r="A24" s="15" t="s">
        <v>113</v>
      </c>
      <c r="B24" s="7"/>
      <c r="C24" s="7"/>
      <c r="D24" s="7"/>
    </row>
    <row r="25" spans="1:4" s="1" customFormat="1" ht="14.25" customHeight="1">
      <c r="A25" s="1" t="s">
        <v>114</v>
      </c>
      <c r="B25" s="7">
        <v>400</v>
      </c>
      <c r="C25" s="7"/>
      <c r="D25" s="7">
        <f>SUM(B25:C25)</f>
        <v>400</v>
      </c>
    </row>
    <row r="26" spans="1:4" s="1" customFormat="1" ht="14.25" customHeight="1">
      <c r="A26" s="1" t="s">
        <v>131</v>
      </c>
      <c r="B26" s="7"/>
      <c r="C26" s="7"/>
      <c r="D26" s="7"/>
    </row>
    <row r="27" spans="1:4" s="1" customFormat="1" ht="14.25" customHeight="1">
      <c r="A27" s="6" t="s">
        <v>115</v>
      </c>
      <c r="B27" s="8">
        <f>SUM(B25:B26)</f>
        <v>400</v>
      </c>
      <c r="C27" s="8">
        <f>SUM(C25:C26)</f>
        <v>0</v>
      </c>
      <c r="D27" s="8">
        <f>SUM(D25:D26)</f>
        <v>400</v>
      </c>
    </row>
    <row r="28" spans="2:4" ht="11.25" customHeight="1">
      <c r="B28" s="21"/>
      <c r="C28" s="21"/>
      <c r="D28" s="21"/>
    </row>
    <row r="29" spans="1:5" s="167" customFormat="1" ht="14.25" customHeight="1">
      <c r="A29" s="15" t="s">
        <v>132</v>
      </c>
      <c r="B29" s="8"/>
      <c r="C29" s="8"/>
      <c r="D29" s="8"/>
      <c r="E29" s="6"/>
    </row>
    <row r="30" spans="1:5" s="167" customFormat="1" ht="14.25" customHeight="1">
      <c r="A30" s="1" t="s">
        <v>35</v>
      </c>
      <c r="B30" s="7">
        <v>471204</v>
      </c>
      <c r="C30" s="7">
        <v>-306283</v>
      </c>
      <c r="D30" s="7">
        <f>SUM(B30:C30)</f>
        <v>164921</v>
      </c>
      <c r="E30" s="8"/>
    </row>
    <row r="31" spans="1:5" ht="14.25" customHeight="1">
      <c r="A31" s="11" t="s">
        <v>31</v>
      </c>
      <c r="B31" s="7">
        <v>680</v>
      </c>
      <c r="C31" s="7"/>
      <c r="D31" s="7">
        <f aca="true" t="shared" si="0" ref="D31:D38">SUM(B31:C31)</f>
        <v>680</v>
      </c>
      <c r="E31" s="1"/>
    </row>
    <row r="32" spans="1:5" ht="14.25" customHeight="1">
      <c r="A32" s="1" t="s">
        <v>33</v>
      </c>
      <c r="B32" s="7">
        <v>800</v>
      </c>
      <c r="C32" s="7"/>
      <c r="D32" s="7">
        <f t="shared" si="0"/>
        <v>800</v>
      </c>
      <c r="E32" s="1"/>
    </row>
    <row r="33" spans="1:5" ht="14.25" customHeight="1">
      <c r="A33" s="53" t="s">
        <v>247</v>
      </c>
      <c r="B33" s="7"/>
      <c r="C33" s="7"/>
      <c r="D33" s="7">
        <f t="shared" si="0"/>
        <v>0</v>
      </c>
      <c r="E33" s="1"/>
    </row>
    <row r="34" spans="1:5" ht="14.25" customHeight="1">
      <c r="A34" s="59" t="s">
        <v>32</v>
      </c>
      <c r="B34" s="7">
        <v>5059</v>
      </c>
      <c r="C34" s="7"/>
      <c r="D34" s="7">
        <f t="shared" si="0"/>
        <v>5059</v>
      </c>
      <c r="E34" s="1"/>
    </row>
    <row r="35" spans="1:5" ht="14.25" customHeight="1">
      <c r="A35" s="66" t="s">
        <v>169</v>
      </c>
      <c r="B35" s="7">
        <v>0</v>
      </c>
      <c r="C35" s="7"/>
      <c r="D35" s="7">
        <f t="shared" si="0"/>
        <v>0</v>
      </c>
      <c r="E35" s="1"/>
    </row>
    <row r="36" spans="1:5" ht="14.25" customHeight="1">
      <c r="A36" s="52" t="s">
        <v>153</v>
      </c>
      <c r="B36" s="7">
        <v>15799</v>
      </c>
      <c r="C36" s="7"/>
      <c r="D36" s="7">
        <f t="shared" si="0"/>
        <v>15799</v>
      </c>
      <c r="E36" s="1"/>
    </row>
    <row r="37" spans="1:5" ht="14.25" customHeight="1">
      <c r="A37" s="52" t="s">
        <v>332</v>
      </c>
      <c r="B37" s="7">
        <v>28000</v>
      </c>
      <c r="C37" s="7"/>
      <c r="D37" s="7">
        <f t="shared" si="0"/>
        <v>28000</v>
      </c>
      <c r="E37" s="1"/>
    </row>
    <row r="38" spans="1:5" ht="14.25" customHeight="1">
      <c r="A38" s="52" t="s">
        <v>508</v>
      </c>
      <c r="B38" s="7">
        <v>23235</v>
      </c>
      <c r="C38" s="7"/>
      <c r="D38" s="7">
        <f t="shared" si="0"/>
        <v>23235</v>
      </c>
      <c r="E38" s="1"/>
    </row>
    <row r="39" spans="1:5" ht="14.25" customHeight="1">
      <c r="A39" s="6" t="s">
        <v>183</v>
      </c>
      <c r="B39" s="8">
        <f>SUM(B29:B38)</f>
        <v>544777</v>
      </c>
      <c r="C39" s="8">
        <f>SUM(C29:C38)</f>
        <v>-306283</v>
      </c>
      <c r="D39" s="8">
        <f>SUM(D29:D38)</f>
        <v>238494</v>
      </c>
      <c r="E39" s="8"/>
    </row>
    <row r="40" spans="1:5" ht="15.75" customHeight="1">
      <c r="A40" s="6"/>
      <c r="B40" s="8"/>
      <c r="C40" s="8"/>
      <c r="D40" s="8"/>
      <c r="E40" s="1"/>
    </row>
    <row r="41" spans="1:5" ht="14.25" customHeight="1">
      <c r="A41" s="15" t="s">
        <v>54</v>
      </c>
      <c r="B41" s="7"/>
      <c r="C41" s="7"/>
      <c r="D41" s="7"/>
      <c r="E41" s="1"/>
    </row>
    <row r="42" spans="1:5" ht="14.25" customHeight="1">
      <c r="A42" s="1" t="s">
        <v>109</v>
      </c>
      <c r="B42" s="7"/>
      <c r="C42" s="7"/>
      <c r="D42" s="7"/>
      <c r="E42" s="1"/>
    </row>
    <row r="43" spans="1:5" ht="14.25" customHeight="1">
      <c r="A43" s="6" t="s">
        <v>184</v>
      </c>
      <c r="B43" s="8">
        <f>SUM(B42:B42)</f>
        <v>0</v>
      </c>
      <c r="C43" s="8"/>
      <c r="D43" s="8">
        <f>SUM(D42:D42)</f>
        <v>0</v>
      </c>
      <c r="E43" s="1"/>
    </row>
    <row r="44" spans="1:4" ht="12.75" customHeight="1">
      <c r="A44" s="167"/>
      <c r="B44" s="51"/>
      <c r="C44" s="51"/>
      <c r="D44" s="51"/>
    </row>
    <row r="45" spans="1:4" s="54" customFormat="1" ht="14.25" customHeight="1">
      <c r="A45" s="15" t="s">
        <v>117</v>
      </c>
      <c r="B45" s="28"/>
      <c r="C45" s="28"/>
      <c r="D45" s="28"/>
    </row>
    <row r="46" spans="1:4" s="54" customFormat="1" ht="14.25" customHeight="1">
      <c r="A46" s="1" t="s">
        <v>185</v>
      </c>
      <c r="B46" s="7">
        <v>3506</v>
      </c>
      <c r="C46" s="7"/>
      <c r="D46" s="7">
        <v>3506</v>
      </c>
    </row>
    <row r="47" spans="1:4" s="54" customFormat="1" ht="14.25" customHeight="1">
      <c r="A47" s="6" t="s">
        <v>118</v>
      </c>
      <c r="B47" s="8">
        <f>SUM(B46:B46)</f>
        <v>3506</v>
      </c>
      <c r="C47" s="8"/>
      <c r="D47" s="8">
        <f>SUM(D46:D46)</f>
        <v>3506</v>
      </c>
    </row>
    <row r="48" spans="1:4" s="54" customFormat="1" ht="10.5" customHeight="1">
      <c r="A48" s="6"/>
      <c r="B48" s="8"/>
      <c r="C48" s="8"/>
      <c r="D48" s="8"/>
    </row>
    <row r="49" spans="1:4" s="54" customFormat="1" ht="14.25" customHeight="1">
      <c r="A49" s="15" t="s">
        <v>28</v>
      </c>
      <c r="B49" s="8"/>
      <c r="C49" s="8"/>
      <c r="D49" s="8"/>
    </row>
    <row r="50" spans="1:4" s="54" customFormat="1" ht="14.25" customHeight="1">
      <c r="A50" s="1" t="s">
        <v>29</v>
      </c>
      <c r="B50" s="7"/>
      <c r="C50" s="7"/>
      <c r="D50" s="7">
        <f>SUM(B50:C50)</f>
        <v>0</v>
      </c>
    </row>
    <row r="51" spans="1:4" s="54" customFormat="1" ht="14.25" customHeight="1">
      <c r="A51" s="1" t="s">
        <v>30</v>
      </c>
      <c r="B51" s="7"/>
      <c r="C51" s="7"/>
      <c r="D51" s="7">
        <f>SUM(B51:C51)</f>
        <v>0</v>
      </c>
    </row>
    <row r="52" spans="1:4" s="54" customFormat="1" ht="14.25" customHeight="1">
      <c r="A52" s="1" t="s">
        <v>34</v>
      </c>
      <c r="B52" s="7"/>
      <c r="C52" s="7"/>
      <c r="D52" s="7">
        <f>SUM(B52:C52)</f>
        <v>0</v>
      </c>
    </row>
    <row r="53" spans="1:4" s="54" customFormat="1" ht="14.25" customHeight="1">
      <c r="A53" s="1" t="s">
        <v>636</v>
      </c>
      <c r="B53" s="7">
        <v>2000</v>
      </c>
      <c r="C53" s="7"/>
      <c r="D53" s="7">
        <f>SUM(B53:C53)</f>
        <v>2000</v>
      </c>
    </row>
    <row r="54" spans="1:4" s="54" customFormat="1" ht="14.25" customHeight="1">
      <c r="A54" s="6" t="s">
        <v>167</v>
      </c>
      <c r="B54" s="8">
        <f>SUM(B50:B53)</f>
        <v>2000</v>
      </c>
      <c r="C54" s="8">
        <f>SUM(C50:C53)</f>
        <v>0</v>
      </c>
      <c r="D54" s="8">
        <f>SUM(D50:D53)</f>
        <v>2000</v>
      </c>
    </row>
    <row r="55" spans="1:4" s="54" customFormat="1" ht="14.25" customHeight="1">
      <c r="A55" s="6"/>
      <c r="B55" s="8"/>
      <c r="C55" s="8"/>
      <c r="D55" s="8"/>
    </row>
    <row r="56" spans="1:4" s="54" customFormat="1" ht="14.25" customHeight="1">
      <c r="A56" s="6"/>
      <c r="B56" s="8"/>
      <c r="C56" s="8"/>
      <c r="D56" s="8"/>
    </row>
    <row r="57" spans="1:4" s="54" customFormat="1" ht="30.75" customHeight="1">
      <c r="A57" s="129" t="s">
        <v>187</v>
      </c>
      <c r="B57" s="17" t="s">
        <v>656</v>
      </c>
      <c r="C57" s="80" t="s">
        <v>271</v>
      </c>
      <c r="D57" s="17" t="s">
        <v>660</v>
      </c>
    </row>
    <row r="58" spans="1:4" s="54" customFormat="1" ht="17.25" customHeight="1">
      <c r="A58" s="1" t="s">
        <v>333</v>
      </c>
      <c r="B58" s="7">
        <v>0</v>
      </c>
      <c r="C58" s="7"/>
      <c r="D58" s="7">
        <f>B58+C58</f>
        <v>0</v>
      </c>
    </row>
    <row r="59" spans="1:4" s="54" customFormat="1" ht="18" customHeight="1">
      <c r="A59" s="6" t="s">
        <v>334</v>
      </c>
      <c r="B59" s="8">
        <f>SUM(B58)</f>
        <v>0</v>
      </c>
      <c r="C59" s="8">
        <f>SUM(C58)</f>
        <v>0</v>
      </c>
      <c r="D59" s="8">
        <f>SUM(D58)</f>
        <v>0</v>
      </c>
    </row>
    <row r="60" spans="1:4" s="54" customFormat="1" ht="9.75" customHeight="1">
      <c r="A60" s="6"/>
      <c r="B60" s="8"/>
      <c r="C60" s="8"/>
      <c r="D60" s="8"/>
    </row>
    <row r="61" spans="1:4" s="54" customFormat="1" ht="14.25" customHeight="1">
      <c r="A61" s="15" t="s">
        <v>509</v>
      </c>
      <c r="B61" s="8"/>
      <c r="C61" s="8"/>
      <c r="D61" s="8"/>
    </row>
    <row r="62" spans="1:4" s="54" customFormat="1" ht="14.25" customHeight="1">
      <c r="A62" s="1" t="s">
        <v>333</v>
      </c>
      <c r="B62" s="7">
        <v>74152</v>
      </c>
      <c r="C62" s="7">
        <v>-24282</v>
      </c>
      <c r="D62" s="7">
        <f>B62+C62</f>
        <v>49870</v>
      </c>
    </row>
    <row r="63" spans="1:4" s="54" customFormat="1" ht="8.25" customHeight="1">
      <c r="A63" s="1"/>
      <c r="B63" s="7"/>
      <c r="C63" s="7"/>
      <c r="D63" s="7"/>
    </row>
    <row r="64" spans="1:4" s="54" customFormat="1" ht="14.25" customHeight="1">
      <c r="A64" s="6" t="s">
        <v>128</v>
      </c>
      <c r="B64" s="8">
        <v>864817</v>
      </c>
      <c r="C64" s="23"/>
      <c r="D64" s="8">
        <v>864817</v>
      </c>
    </row>
    <row r="65" spans="1:4" s="54" customFormat="1" ht="14.25" customHeight="1">
      <c r="A65" s="6" t="s">
        <v>119</v>
      </c>
      <c r="B65" s="8">
        <f>B18+B22+B27+B47+B39+B43+B54+B64+B59+B62</f>
        <v>1499531</v>
      </c>
      <c r="C65" s="8">
        <f>C18+C22+C27+C47+C39+C43+C54+C64+C59+C62</f>
        <v>-330777</v>
      </c>
      <c r="D65" s="8">
        <f>D18+D22+D27+D47+D39+D43+D54+D64+D59+D62</f>
        <v>1168754</v>
      </c>
    </row>
    <row r="66" spans="1:4" s="54" customFormat="1" ht="9" customHeight="1">
      <c r="A66" s="6"/>
      <c r="B66" s="8"/>
      <c r="C66" s="8"/>
      <c r="D66" s="8"/>
    </row>
    <row r="67" spans="1:4" s="54" customFormat="1" ht="14.25" customHeight="1">
      <c r="A67" s="14" t="s">
        <v>166</v>
      </c>
      <c r="B67" s="23"/>
      <c r="C67" s="23"/>
      <c r="D67" s="23"/>
    </row>
    <row r="68" spans="1:4" s="54" customFormat="1" ht="14.25" customHeight="1">
      <c r="A68" s="10" t="s">
        <v>142</v>
      </c>
      <c r="B68" s="22"/>
      <c r="C68" s="22"/>
      <c r="D68" s="22"/>
    </row>
    <row r="69" spans="1:4" s="54" customFormat="1" ht="14.25" customHeight="1">
      <c r="A69" s="1" t="s">
        <v>150</v>
      </c>
      <c r="B69" s="22"/>
      <c r="C69" s="22"/>
      <c r="D69" s="22"/>
    </row>
    <row r="70" spans="1:4" s="54" customFormat="1" ht="14.25" customHeight="1">
      <c r="A70" s="6" t="s">
        <v>234</v>
      </c>
      <c r="B70" s="8">
        <f>SUM(B68:B69)</f>
        <v>0</v>
      </c>
      <c r="C70" s="8"/>
      <c r="D70" s="8">
        <f>SUM(D68:D69)</f>
        <v>0</v>
      </c>
    </row>
    <row r="71" spans="1:4" s="54" customFormat="1" ht="9" customHeight="1">
      <c r="A71" s="6"/>
      <c r="B71" s="8"/>
      <c r="C71" s="8"/>
      <c r="D71" s="8"/>
    </row>
    <row r="72" spans="1:4" ht="14.25" customHeight="1">
      <c r="A72" s="6" t="s">
        <v>235</v>
      </c>
      <c r="B72" s="23"/>
      <c r="C72" s="7"/>
      <c r="D72" s="23"/>
    </row>
    <row r="73" spans="1:4" ht="14.25" customHeight="1">
      <c r="A73" s="15" t="s">
        <v>54</v>
      </c>
      <c r="B73" s="23"/>
      <c r="C73" s="7"/>
      <c r="D73" s="23"/>
    </row>
    <row r="74" spans="1:4" ht="14.25" customHeight="1">
      <c r="A74" s="1" t="s">
        <v>46</v>
      </c>
      <c r="B74" s="23"/>
      <c r="C74" s="7"/>
      <c r="D74" s="23"/>
    </row>
    <row r="75" spans="1:4" ht="14.25" customHeight="1">
      <c r="A75" s="1" t="s">
        <v>143</v>
      </c>
      <c r="B75" s="22"/>
      <c r="C75" s="7"/>
      <c r="D75" s="22"/>
    </row>
    <row r="76" spans="1:4" ht="14.25" customHeight="1">
      <c r="A76" s="6" t="s">
        <v>184</v>
      </c>
      <c r="B76" s="8">
        <f>SUM(B74:B75)</f>
        <v>0</v>
      </c>
      <c r="C76" s="8"/>
      <c r="D76" s="8">
        <f>SUM(D74:D75)</f>
        <v>0</v>
      </c>
    </row>
    <row r="77" spans="1:4" ht="14.25" customHeight="1">
      <c r="A77" s="1" t="s">
        <v>150</v>
      </c>
      <c r="B77" s="7">
        <v>1000</v>
      </c>
      <c r="C77" s="7"/>
      <c r="D77" s="7">
        <f>SUM(B77:C77)</f>
        <v>1000</v>
      </c>
    </row>
    <row r="78" spans="1:4" ht="14.25" customHeight="1">
      <c r="A78" s="10" t="s">
        <v>120</v>
      </c>
      <c r="B78" s="7"/>
      <c r="C78" s="7"/>
      <c r="D78" s="7">
        <f>SUM(B78:C78)</f>
        <v>0</v>
      </c>
    </row>
    <row r="79" spans="1:4" ht="14.25" customHeight="1">
      <c r="A79" s="14" t="s">
        <v>123</v>
      </c>
      <c r="B79" s="23">
        <f>SUM(B77:B78)</f>
        <v>1000</v>
      </c>
      <c r="C79" s="23">
        <f>SUM(C77:C78)</f>
        <v>0</v>
      </c>
      <c r="D79" s="23">
        <f>SUM(D77:D78)</f>
        <v>1000</v>
      </c>
    </row>
    <row r="80" spans="1:4" ht="11.25" customHeight="1">
      <c r="A80" s="1"/>
      <c r="B80" s="23"/>
      <c r="C80" s="8"/>
      <c r="D80" s="23"/>
    </row>
    <row r="81" spans="1:4" ht="14.25" customHeight="1">
      <c r="A81" s="14" t="s">
        <v>229</v>
      </c>
      <c r="B81" s="23"/>
      <c r="C81" s="23"/>
      <c r="D81" s="23"/>
    </row>
    <row r="82" spans="1:5" ht="14.25" customHeight="1">
      <c r="A82" s="1" t="s">
        <v>150</v>
      </c>
      <c r="B82" s="22">
        <v>1000</v>
      </c>
      <c r="C82" s="22"/>
      <c r="D82" s="22">
        <f>SUM(B82:C82)</f>
        <v>1000</v>
      </c>
      <c r="E82" s="21"/>
    </row>
    <row r="83" spans="1:5" s="167" customFormat="1" ht="14.25" customHeight="1">
      <c r="A83" s="6" t="s">
        <v>637</v>
      </c>
      <c r="B83" s="23">
        <f>SUM(B82)</f>
        <v>1000</v>
      </c>
      <c r="C83" s="23">
        <f>SUM(C82)</f>
        <v>0</v>
      </c>
      <c r="D83" s="23">
        <f>SUM(D82)</f>
        <v>1000</v>
      </c>
      <c r="E83" s="51"/>
    </row>
    <row r="84" spans="1:4" ht="11.25" customHeight="1">
      <c r="A84" s="1"/>
      <c r="B84" s="23"/>
      <c r="C84" s="23"/>
      <c r="D84" s="23"/>
    </row>
    <row r="85" spans="1:4" s="167" customFormat="1" ht="14.25" customHeight="1">
      <c r="A85" s="6" t="s">
        <v>211</v>
      </c>
      <c r="B85" s="23"/>
      <c r="C85" s="23"/>
      <c r="D85" s="23"/>
    </row>
    <row r="86" spans="1:4" ht="14.25" customHeight="1">
      <c r="A86" s="1" t="s">
        <v>150</v>
      </c>
      <c r="B86" s="23"/>
      <c r="C86" s="22"/>
      <c r="D86" s="23"/>
    </row>
    <row r="87" spans="1:4" ht="14.25" customHeight="1">
      <c r="A87" s="10" t="s">
        <v>120</v>
      </c>
      <c r="B87" s="23"/>
      <c r="C87" s="22"/>
      <c r="D87" s="23"/>
    </row>
    <row r="88" spans="1:4" ht="14.25" customHeight="1">
      <c r="A88" s="6" t="s">
        <v>212</v>
      </c>
      <c r="B88" s="23">
        <f>SUM(B86:B87)</f>
        <v>0</v>
      </c>
      <c r="C88" s="23"/>
      <c r="D88" s="23">
        <f>SUM(D86:D87)</f>
        <v>0</v>
      </c>
    </row>
    <row r="89" spans="1:4" ht="9.75" customHeight="1">
      <c r="A89" s="1"/>
      <c r="B89" s="23"/>
      <c r="C89" s="23"/>
      <c r="D89" s="23"/>
    </row>
    <row r="90" spans="1:4" ht="14.25" customHeight="1">
      <c r="A90" s="6" t="s">
        <v>208</v>
      </c>
      <c r="B90" s="7"/>
      <c r="C90" s="8"/>
      <c r="D90" s="7"/>
    </row>
    <row r="91" spans="1:4" ht="14.25" customHeight="1">
      <c r="A91" s="15" t="s">
        <v>54</v>
      </c>
      <c r="B91" s="7"/>
      <c r="C91" s="8"/>
      <c r="D91" s="7"/>
    </row>
    <row r="92" spans="1:4" ht="14.25" customHeight="1">
      <c r="A92" s="1" t="s">
        <v>141</v>
      </c>
      <c r="B92" s="7"/>
      <c r="C92" s="7"/>
      <c r="D92" s="7"/>
    </row>
    <row r="93" spans="1:4" ht="14.25" customHeight="1">
      <c r="A93" s="1" t="s">
        <v>121</v>
      </c>
      <c r="B93" s="7"/>
      <c r="C93" s="7"/>
      <c r="D93" s="7"/>
    </row>
    <row r="94" spans="1:4" ht="14.25" customHeight="1">
      <c r="A94" s="6" t="s">
        <v>184</v>
      </c>
      <c r="B94" s="7"/>
      <c r="C94" s="7"/>
      <c r="D94" s="7"/>
    </row>
    <row r="95" spans="1:4" ht="14.25" customHeight="1">
      <c r="A95" s="1" t="s">
        <v>150</v>
      </c>
      <c r="B95" s="7"/>
      <c r="C95" s="7"/>
      <c r="D95" s="7"/>
    </row>
    <row r="96" spans="1:4" ht="14.25" customHeight="1">
      <c r="A96" s="10" t="s">
        <v>120</v>
      </c>
      <c r="B96" s="7"/>
      <c r="C96" s="22"/>
      <c r="D96" s="7"/>
    </row>
    <row r="97" spans="1:4" ht="14.25" customHeight="1">
      <c r="A97" s="6" t="s">
        <v>124</v>
      </c>
      <c r="B97" s="8">
        <f>SUM(B94:B96)</f>
        <v>0</v>
      </c>
      <c r="C97" s="8">
        <f>SUM(C94:C96)</f>
        <v>0</v>
      </c>
      <c r="D97" s="8">
        <f>SUM(D94:D96)</f>
        <v>0</v>
      </c>
    </row>
    <row r="98" spans="1:4" ht="10.5" customHeight="1">
      <c r="A98" s="6"/>
      <c r="B98" s="8"/>
      <c r="C98" s="8"/>
      <c r="D98" s="8"/>
    </row>
    <row r="99" spans="1:4" ht="14.25" customHeight="1">
      <c r="A99" s="6" t="s">
        <v>675</v>
      </c>
      <c r="B99" s="8"/>
      <c r="C99" s="8"/>
      <c r="D99" s="8"/>
    </row>
    <row r="100" spans="1:4" ht="14.25" customHeight="1">
      <c r="A100" s="6" t="s">
        <v>184</v>
      </c>
      <c r="B100" s="8"/>
      <c r="C100" s="8"/>
      <c r="D100" s="8"/>
    </row>
    <row r="101" spans="1:4" ht="14.25" customHeight="1">
      <c r="A101" s="1" t="s">
        <v>241</v>
      </c>
      <c r="B101" s="7"/>
      <c r="C101" s="7"/>
      <c r="D101" s="7">
        <f>SUM(B101:C101)</f>
        <v>0</v>
      </c>
    </row>
    <row r="102" spans="1:4" ht="14.25" customHeight="1">
      <c r="A102" s="1" t="s">
        <v>150</v>
      </c>
      <c r="B102" s="7">
        <v>200</v>
      </c>
      <c r="C102" s="7"/>
      <c r="D102" s="7">
        <f>SUM(B102:C102)</f>
        <v>200</v>
      </c>
    </row>
    <row r="103" spans="1:4" ht="14.25" customHeight="1">
      <c r="A103" s="6" t="s">
        <v>695</v>
      </c>
      <c r="B103" s="8">
        <f>SUM(B101:B102)</f>
        <v>200</v>
      </c>
      <c r="C103" s="8">
        <f>SUM(C101:C102)</f>
        <v>0</v>
      </c>
      <c r="D103" s="8">
        <f>SUM(D101:D102)</f>
        <v>200</v>
      </c>
    </row>
    <row r="104" spans="1:4" ht="9" customHeight="1">
      <c r="A104" s="6"/>
      <c r="B104" s="8"/>
      <c r="C104" s="8"/>
      <c r="D104" s="8"/>
    </row>
    <row r="105" spans="1:4" ht="14.25" customHeight="1">
      <c r="A105" s="6" t="s">
        <v>296</v>
      </c>
      <c r="B105" s="8">
        <f>B103+B97+B83+B79+B70+B88</f>
        <v>2200</v>
      </c>
      <c r="C105" s="8">
        <f>C103+C97+C83+C79+C70+C88</f>
        <v>0</v>
      </c>
      <c r="D105" s="8">
        <f>D103+D97+D83+D79+D70+D88</f>
        <v>2200</v>
      </c>
    </row>
    <row r="106" spans="1:4" ht="14.25" customHeight="1">
      <c r="A106" s="6" t="s">
        <v>236</v>
      </c>
      <c r="B106" s="8">
        <f>B65+B105</f>
        <v>1501731</v>
      </c>
      <c r="C106" s="8">
        <f>SUM(C65+C105)</f>
        <v>-330777</v>
      </c>
      <c r="D106" s="8">
        <f>D65+D105</f>
        <v>1170954</v>
      </c>
    </row>
    <row r="107" spans="1:4" s="167" customFormat="1" ht="14.25" customHeight="1">
      <c r="A107" s="6" t="s">
        <v>237</v>
      </c>
      <c r="B107" s="8">
        <f>B102+B82+B69+B77+B86+B95</f>
        <v>2200</v>
      </c>
      <c r="C107" s="8">
        <f>C102+C82+C69+C77+C86+C95</f>
        <v>0</v>
      </c>
      <c r="D107" s="8">
        <f>D102+D82+D69+D77+D86+D95</f>
        <v>2200</v>
      </c>
    </row>
    <row r="108" spans="1:4" s="167" customFormat="1" ht="7.5" customHeight="1">
      <c r="A108" s="6"/>
      <c r="B108" s="8"/>
      <c r="C108" s="8"/>
      <c r="D108" s="8"/>
    </row>
    <row r="109" spans="1:4" ht="14.25" customHeight="1">
      <c r="A109" s="14" t="s">
        <v>36</v>
      </c>
      <c r="B109" s="23">
        <f>B106-B107</f>
        <v>1499531</v>
      </c>
      <c r="C109" s="23">
        <f>C106-C107</f>
        <v>-330777</v>
      </c>
      <c r="D109" s="23">
        <f>D106-D107</f>
        <v>1168754</v>
      </c>
    </row>
    <row r="110" spans="1:4" ht="12" customHeight="1">
      <c r="A110" s="1"/>
      <c r="B110" s="7"/>
      <c r="C110" s="7"/>
      <c r="D110" s="7"/>
    </row>
    <row r="111" spans="1:4" ht="14.25" customHeight="1">
      <c r="A111" s="14" t="s">
        <v>272</v>
      </c>
      <c r="B111" s="23">
        <f>B78+B96+B64+B96+B87</f>
        <v>864817</v>
      </c>
      <c r="C111" s="23">
        <f>C78+C96+C64+C96+C87</f>
        <v>0</v>
      </c>
      <c r="D111" s="23">
        <f>D78+D96+D64+D96+D87</f>
        <v>864817</v>
      </c>
    </row>
    <row r="112" spans="1:4" ht="12" customHeight="1">
      <c r="A112" s="1"/>
      <c r="B112" s="7"/>
      <c r="C112" s="7"/>
      <c r="D112" s="7"/>
    </row>
    <row r="113" spans="1:4" ht="31.5">
      <c r="A113" s="38" t="s">
        <v>242</v>
      </c>
      <c r="B113" s="8">
        <f>B109-B111</f>
        <v>634714</v>
      </c>
      <c r="C113" s="8">
        <f>C109-C111</f>
        <v>-330777</v>
      </c>
      <c r="D113" s="8">
        <f>D109-D111</f>
        <v>303937</v>
      </c>
    </row>
    <row r="114" spans="1:4" ht="14.25" customHeight="1">
      <c r="A114" s="1"/>
      <c r="B114" s="7"/>
      <c r="C114" s="7"/>
      <c r="D114" s="7"/>
    </row>
    <row r="115" spans="1:4" ht="14.25" customHeight="1">
      <c r="A115" s="1"/>
      <c r="B115" s="7"/>
      <c r="C115" s="7"/>
      <c r="D115" s="7"/>
    </row>
    <row r="116" spans="1:4" ht="14.25" customHeight="1">
      <c r="A116" s="1"/>
      <c r="B116" s="1"/>
      <c r="C116" s="7"/>
      <c r="D116" s="1"/>
    </row>
    <row r="117" spans="1:4" ht="14.25" customHeight="1">
      <c r="A117" s="1"/>
      <c r="B117" s="1"/>
      <c r="C117" s="7"/>
      <c r="D117" s="1"/>
    </row>
    <row r="118" ht="14.25" customHeight="1">
      <c r="C118" s="21"/>
    </row>
    <row r="119" ht="14.25" customHeight="1">
      <c r="C119" s="21"/>
    </row>
    <row r="120" ht="14.25" customHeight="1">
      <c r="C120" s="21"/>
    </row>
    <row r="121" ht="14.25" customHeight="1">
      <c r="C121" s="21"/>
    </row>
    <row r="122" ht="14.25" customHeight="1">
      <c r="C122" s="21"/>
    </row>
    <row r="123" ht="14.25" customHeight="1">
      <c r="C123" s="21"/>
    </row>
    <row r="124" ht="14.25" customHeight="1">
      <c r="C124" s="21"/>
    </row>
    <row r="125" ht="14.25" customHeight="1">
      <c r="C125" s="21"/>
    </row>
    <row r="126" ht="14.25" customHeight="1">
      <c r="C126" s="21"/>
    </row>
    <row r="127" ht="14.25" customHeight="1">
      <c r="C127" s="21"/>
    </row>
    <row r="128" ht="14.25" customHeight="1">
      <c r="C128" s="21"/>
    </row>
    <row r="129" ht="14.25" customHeight="1">
      <c r="C129" s="21"/>
    </row>
    <row r="130" ht="14.25" customHeight="1">
      <c r="C130" s="21"/>
    </row>
    <row r="131" spans="2:3" ht="14.25" customHeight="1">
      <c r="B131" s="21"/>
      <c r="C131" s="21"/>
    </row>
    <row r="132" spans="2:3" ht="14.25" customHeight="1">
      <c r="B132" s="21"/>
      <c r="C132" s="21"/>
    </row>
    <row r="133" spans="2:3" ht="14.25" customHeight="1">
      <c r="B133" s="21"/>
      <c r="C133" s="21"/>
    </row>
    <row r="134" spans="2:3" ht="14.25" customHeight="1">
      <c r="B134" s="21"/>
      <c r="C134" s="21"/>
    </row>
    <row r="135" spans="2:3" ht="14.25" customHeight="1">
      <c r="B135" s="21"/>
      <c r="C135" s="21"/>
    </row>
    <row r="136" spans="2:3" ht="14.25" customHeight="1">
      <c r="B136" s="21"/>
      <c r="C136" s="21"/>
    </row>
    <row r="137" spans="2:3" ht="14.25" customHeight="1">
      <c r="B137" s="21"/>
      <c r="C137" s="21"/>
    </row>
    <row r="138" spans="2:3" ht="14.25" customHeight="1">
      <c r="B138" s="21"/>
      <c r="C138" s="21"/>
    </row>
    <row r="139" spans="2:3" ht="14.25" customHeight="1">
      <c r="B139" s="21"/>
      <c r="C139" s="21"/>
    </row>
    <row r="140" spans="2:3" ht="14.25" customHeight="1">
      <c r="B140" s="21"/>
      <c r="C140" s="21"/>
    </row>
    <row r="141" spans="2:3" ht="14.25" customHeight="1">
      <c r="B141" s="21"/>
      <c r="C141" s="21"/>
    </row>
    <row r="142" spans="2:3" ht="14.25" customHeight="1">
      <c r="B142" s="21"/>
      <c r="C142" s="21"/>
    </row>
    <row r="143" spans="2:3" ht="14.25" customHeight="1">
      <c r="B143" s="21"/>
      <c r="C143" s="21"/>
    </row>
    <row r="144" spans="2:3" ht="14.25" customHeight="1">
      <c r="B144" s="21"/>
      <c r="C144" s="21"/>
    </row>
    <row r="145" spans="2:3" ht="14.25" customHeight="1">
      <c r="B145" s="21"/>
      <c r="C145" s="21"/>
    </row>
    <row r="146" spans="2:3" ht="14.25" customHeight="1">
      <c r="B146" s="21"/>
      <c r="C146" s="21"/>
    </row>
    <row r="147" spans="2:3" ht="14.25" customHeight="1">
      <c r="B147" s="21"/>
      <c r="C147" s="21"/>
    </row>
    <row r="148" spans="2:3" ht="14.25" customHeight="1">
      <c r="B148" s="21"/>
      <c r="C148" s="21"/>
    </row>
    <row r="149" spans="2:3" ht="14.25" customHeight="1">
      <c r="B149" s="21"/>
      <c r="C149" s="21"/>
    </row>
    <row r="150" spans="2:3" ht="14.25" customHeight="1">
      <c r="B150" s="21"/>
      <c r="C150" s="21"/>
    </row>
    <row r="151" spans="2:3" ht="14.25" customHeight="1">
      <c r="B151" s="21"/>
      <c r="C151" s="21"/>
    </row>
    <row r="152" spans="2:3" ht="14.25" customHeight="1">
      <c r="B152" s="21"/>
      <c r="C152" s="21"/>
    </row>
    <row r="153" spans="2:3" ht="14.25" customHeight="1">
      <c r="B153" s="21"/>
      <c r="C153" s="21"/>
    </row>
    <row r="154" spans="2:3" ht="14.25" customHeight="1">
      <c r="B154" s="21"/>
      <c r="C154" s="21"/>
    </row>
    <row r="155" spans="2:3" ht="14.25" customHeight="1">
      <c r="B155" s="21"/>
      <c r="C155" s="21"/>
    </row>
    <row r="156" spans="2:3" ht="14.25" customHeight="1">
      <c r="B156" s="21"/>
      <c r="C156" s="21"/>
    </row>
    <row r="157" spans="2:3" ht="14.25" customHeight="1">
      <c r="B157" s="21"/>
      <c r="C157" s="21"/>
    </row>
    <row r="158" spans="2:3" ht="14.25" customHeight="1">
      <c r="B158" s="21"/>
      <c r="C158" s="21"/>
    </row>
    <row r="159" spans="2:3" ht="14.25" customHeight="1">
      <c r="B159" s="21"/>
      <c r="C159" s="21"/>
    </row>
    <row r="160" spans="2:3" ht="14.25" customHeight="1">
      <c r="B160" s="21"/>
      <c r="C160" s="21"/>
    </row>
    <row r="161" spans="2:3" ht="14.25" customHeight="1">
      <c r="B161" s="21"/>
      <c r="C161" s="21"/>
    </row>
    <row r="162" spans="2:3" ht="14.25" customHeight="1">
      <c r="B162" s="21"/>
      <c r="C162" s="21"/>
    </row>
    <row r="163" spans="2:3" ht="14.25" customHeight="1">
      <c r="B163" s="21"/>
      <c r="C163" s="21"/>
    </row>
    <row r="164" spans="2:3" ht="14.25" customHeight="1">
      <c r="B164" s="21"/>
      <c r="C164" s="21"/>
    </row>
    <row r="165" spans="2:3" ht="14.25" customHeight="1">
      <c r="B165" s="21"/>
      <c r="C165" s="21"/>
    </row>
    <row r="166" spans="2:3" ht="14.25" customHeight="1">
      <c r="B166" s="21"/>
      <c r="C166" s="21"/>
    </row>
    <row r="167" spans="2:3" ht="14.25" customHeight="1">
      <c r="B167" s="21"/>
      <c r="C167" s="21"/>
    </row>
    <row r="168" spans="2:3" ht="14.25" customHeight="1">
      <c r="B168" s="21"/>
      <c r="C168" s="21"/>
    </row>
    <row r="169" spans="2:3" ht="14.25" customHeight="1">
      <c r="B169" s="21"/>
      <c r="C169" s="21"/>
    </row>
    <row r="170" spans="2:3" ht="14.25" customHeight="1">
      <c r="B170" s="21"/>
      <c r="C170" s="21"/>
    </row>
    <row r="171" spans="2:3" ht="14.25" customHeight="1">
      <c r="B171" s="21"/>
      <c r="C171" s="21"/>
    </row>
    <row r="172" spans="2:3" ht="14.25" customHeight="1">
      <c r="B172" s="21"/>
      <c r="C172" s="21"/>
    </row>
    <row r="173" spans="2:3" ht="14.25" customHeight="1">
      <c r="B173" s="21"/>
      <c r="C173" s="21"/>
    </row>
    <row r="174" spans="2:3" ht="14.25" customHeight="1">
      <c r="B174" s="21"/>
      <c r="C174" s="21"/>
    </row>
    <row r="175" spans="2:3" ht="14.25" customHeight="1">
      <c r="B175" s="21"/>
      <c r="C175" s="21"/>
    </row>
    <row r="176" spans="2:3" ht="14.25" customHeight="1">
      <c r="B176" s="21"/>
      <c r="C176" s="21"/>
    </row>
    <row r="177" spans="2:3" ht="14.25" customHeight="1">
      <c r="B177" s="21"/>
      <c r="C177" s="21"/>
    </row>
    <row r="178" spans="2:3" ht="14.25" customHeight="1">
      <c r="B178" s="21"/>
      <c r="C178" s="21"/>
    </row>
    <row r="179" spans="2:3" ht="14.25" customHeight="1">
      <c r="B179" s="21"/>
      <c r="C179" s="21"/>
    </row>
    <row r="180" spans="2:3" ht="14.25" customHeight="1">
      <c r="B180" s="21"/>
      <c r="C180" s="21"/>
    </row>
    <row r="181" spans="2:3" ht="14.25" customHeight="1">
      <c r="B181" s="21"/>
      <c r="C181" s="21"/>
    </row>
    <row r="182" spans="2:3" ht="14.25" customHeight="1">
      <c r="B182" s="21"/>
      <c r="C182" s="21"/>
    </row>
    <row r="183" spans="2:3" ht="14.25" customHeight="1">
      <c r="B183" s="21"/>
      <c r="C183" s="21"/>
    </row>
    <row r="184" spans="2:3" ht="14.25" customHeight="1">
      <c r="B184" s="21"/>
      <c r="C184" s="21"/>
    </row>
    <row r="185" spans="2:3" ht="14.25" customHeight="1">
      <c r="B185" s="21"/>
      <c r="C185" s="21"/>
    </row>
    <row r="186" spans="2:3" ht="14.25" customHeight="1">
      <c r="B186" s="21"/>
      <c r="C186" s="21"/>
    </row>
    <row r="187" spans="2:3" ht="14.25" customHeight="1">
      <c r="B187" s="21"/>
      <c r="C187" s="21"/>
    </row>
  </sheetData>
  <mergeCells count="5">
    <mergeCell ref="A5:D5"/>
    <mergeCell ref="A6:D6"/>
    <mergeCell ref="B1:D1"/>
    <mergeCell ref="A3:D3"/>
    <mergeCell ref="A4:D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2"/>
  </sheetPr>
  <dimension ref="A1:T27"/>
  <sheetViews>
    <sheetView workbookViewId="0" topLeftCell="B1">
      <selection activeCell="A8" sqref="A8:A9"/>
    </sheetView>
  </sheetViews>
  <sheetFormatPr defaultColWidth="9.140625" defaultRowHeight="12.75"/>
  <cols>
    <col min="1" max="1" width="36.8515625" style="50" customWidth="1"/>
    <col min="2" max="2" width="8.28125" style="50" customWidth="1"/>
    <col min="3" max="3" width="7.421875" style="50" bestFit="1" customWidth="1"/>
    <col min="4" max="4" width="7.421875" style="50" customWidth="1"/>
    <col min="5" max="5" width="8.140625" style="50" customWidth="1"/>
    <col min="6" max="7" width="7.421875" style="50" customWidth="1"/>
    <col min="8" max="8" width="8.140625" style="50" customWidth="1"/>
    <col min="9" max="9" width="7.00390625" style="50" customWidth="1"/>
    <col min="10" max="10" width="9.28125" style="50" customWidth="1"/>
    <col min="11" max="11" width="8.140625" style="50" customWidth="1"/>
    <col min="12" max="12" width="7.140625" style="50" customWidth="1"/>
    <col min="13" max="13" width="9.28125" style="50" customWidth="1"/>
    <col min="14" max="14" width="10.57421875" style="50" customWidth="1"/>
    <col min="15" max="15" width="7.421875" style="50" bestFit="1" customWidth="1"/>
    <col min="16" max="16" width="9.28125" style="50" customWidth="1"/>
    <col min="17" max="18" width="11.7109375" style="50" customWidth="1"/>
    <col min="19" max="19" width="12.8515625" style="50" customWidth="1"/>
    <col min="20" max="20" width="12.7109375" style="50" customWidth="1"/>
    <col min="21" max="16384" width="9.140625" style="50" customWidth="1"/>
  </cols>
  <sheetData>
    <row r="1" spans="1:19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 t="s">
        <v>356</v>
      </c>
      <c r="Q1" s="170"/>
      <c r="R1" s="170"/>
      <c r="S1" s="170"/>
    </row>
    <row r="2" spans="1:19" ht="15.75">
      <c r="A2" s="251" t="s">
        <v>249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173"/>
      <c r="R2" s="173"/>
      <c r="S2" s="173"/>
    </row>
    <row r="3" spans="1:19" s="167" customFormat="1" ht="15.75">
      <c r="A3" s="251" t="s">
        <v>243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173"/>
      <c r="R3" s="173"/>
      <c r="S3" s="173"/>
    </row>
    <row r="4" spans="1:20" ht="15.75">
      <c r="A4" s="251" t="s">
        <v>357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173"/>
      <c r="R4" s="173"/>
      <c r="S4" s="173"/>
      <c r="T4" s="171"/>
    </row>
    <row r="5" spans="1:20" ht="15.75">
      <c r="A5" s="251" t="s">
        <v>186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173"/>
      <c r="R5" s="173"/>
      <c r="S5" s="173"/>
      <c r="T5" s="171"/>
    </row>
    <row r="6" spans="1:19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71"/>
      <c r="R6" s="171"/>
      <c r="S6" s="171"/>
    </row>
    <row r="7" spans="1:17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88"/>
    </row>
    <row r="8" spans="1:16" s="83" customFormat="1" ht="53.25" customHeight="1">
      <c r="A8" s="256" t="s">
        <v>187</v>
      </c>
      <c r="B8" s="253" t="s">
        <v>358</v>
      </c>
      <c r="C8" s="254"/>
      <c r="D8" s="255"/>
      <c r="E8" s="253" t="s">
        <v>359</v>
      </c>
      <c r="F8" s="254"/>
      <c r="G8" s="255"/>
      <c r="H8" s="253" t="s">
        <v>360</v>
      </c>
      <c r="I8" s="254"/>
      <c r="J8" s="255"/>
      <c r="K8" s="253" t="s">
        <v>361</v>
      </c>
      <c r="L8" s="254"/>
      <c r="M8" s="255"/>
      <c r="N8" s="253" t="s">
        <v>362</v>
      </c>
      <c r="O8" s="254"/>
      <c r="P8" s="255"/>
    </row>
    <row r="9" spans="1:16" s="83" customFormat="1" ht="42.75" customHeight="1">
      <c r="A9" s="256"/>
      <c r="B9" s="151" t="s">
        <v>662</v>
      </c>
      <c r="C9" s="80" t="s">
        <v>271</v>
      </c>
      <c r="D9" s="17" t="s">
        <v>660</v>
      </c>
      <c r="E9" s="151" t="s">
        <v>662</v>
      </c>
      <c r="F9" s="80" t="s">
        <v>271</v>
      </c>
      <c r="G9" s="17" t="s">
        <v>660</v>
      </c>
      <c r="H9" s="151" t="s">
        <v>662</v>
      </c>
      <c r="I9" s="80" t="s">
        <v>271</v>
      </c>
      <c r="J9" s="17" t="s">
        <v>660</v>
      </c>
      <c r="K9" s="151" t="s">
        <v>662</v>
      </c>
      <c r="L9" s="80" t="s">
        <v>271</v>
      </c>
      <c r="M9" s="17" t="s">
        <v>660</v>
      </c>
      <c r="N9" s="151" t="s">
        <v>662</v>
      </c>
      <c r="O9" s="80" t="s">
        <v>271</v>
      </c>
      <c r="P9" s="17" t="s">
        <v>660</v>
      </c>
    </row>
    <row r="10" spans="1:18" s="167" customFormat="1" ht="21.75" customHeight="1">
      <c r="A10" s="14" t="s">
        <v>363</v>
      </c>
      <c r="B10" s="48">
        <v>410505</v>
      </c>
      <c r="C10" s="48">
        <v>-53</v>
      </c>
      <c r="D10" s="48">
        <f aca="true" t="shared" si="0" ref="D10:D16">B10+C10</f>
        <v>410452</v>
      </c>
      <c r="E10" s="48">
        <v>860217</v>
      </c>
      <c r="F10" s="48"/>
      <c r="G10" s="48">
        <f>SUM(E10:F10)</f>
        <v>860217</v>
      </c>
      <c r="H10" s="48">
        <v>764522</v>
      </c>
      <c r="I10" s="48">
        <v>1155</v>
      </c>
      <c r="J10" s="48">
        <f>SUM(H10+I10)</f>
        <v>765677</v>
      </c>
      <c r="K10" s="49"/>
      <c r="L10" s="48"/>
      <c r="M10" s="48">
        <f aca="true" t="shared" si="1" ref="M10:M17">SUM(K10:L10)</f>
        <v>0</v>
      </c>
      <c r="N10" s="48">
        <f>SUM(B10+E10+H10+K10)</f>
        <v>2035244</v>
      </c>
      <c r="O10" s="48">
        <f>C10+I10+L10+F10</f>
        <v>1102</v>
      </c>
      <c r="P10" s="48">
        <f>SUM(N10+O10)</f>
        <v>2036346</v>
      </c>
      <c r="Q10" s="6"/>
      <c r="R10" s="6"/>
    </row>
    <row r="11" spans="1:18" ht="21.75" customHeight="1">
      <c r="A11" s="11" t="s">
        <v>1</v>
      </c>
      <c r="B11" s="49">
        <v>122963</v>
      </c>
      <c r="C11" s="49">
        <v>8833</v>
      </c>
      <c r="D11" s="48">
        <f t="shared" si="0"/>
        <v>131796</v>
      </c>
      <c r="E11" s="49">
        <v>0</v>
      </c>
      <c r="F11" s="49"/>
      <c r="G11" s="48">
        <f aca="true" t="shared" si="2" ref="G11:G18">SUM(E11:F11)</f>
        <v>0</v>
      </c>
      <c r="H11" s="49">
        <v>7589</v>
      </c>
      <c r="I11" s="49">
        <v>629</v>
      </c>
      <c r="J11" s="48">
        <f aca="true" t="shared" si="3" ref="J11:J17">SUM(H11:I11)</f>
        <v>8218</v>
      </c>
      <c r="K11" s="49">
        <v>227677</v>
      </c>
      <c r="L11" s="49">
        <v>1375</v>
      </c>
      <c r="M11" s="48">
        <f t="shared" si="1"/>
        <v>229052</v>
      </c>
      <c r="N11" s="48">
        <f aca="true" t="shared" si="4" ref="N11:N18">SUM(B11+E11+H11+K11)</f>
        <v>358229</v>
      </c>
      <c r="O11" s="48">
        <f aca="true" t="shared" si="5" ref="O11:O18">C11+I11+L11+F11</f>
        <v>10837</v>
      </c>
      <c r="P11" s="48">
        <f aca="true" t="shared" si="6" ref="P11:P18">SUM(N11+O11)</f>
        <v>369066</v>
      </c>
      <c r="Q11" s="1"/>
      <c r="R11" s="1"/>
    </row>
    <row r="12" spans="1:18" ht="21.75" customHeight="1">
      <c r="A12" s="11" t="s">
        <v>2</v>
      </c>
      <c r="B12" s="49">
        <v>2100</v>
      </c>
      <c r="C12" s="49"/>
      <c r="D12" s="48">
        <f t="shared" si="0"/>
        <v>2100</v>
      </c>
      <c r="E12" s="49">
        <v>0</v>
      </c>
      <c r="F12" s="49"/>
      <c r="G12" s="48">
        <f t="shared" si="2"/>
        <v>0</v>
      </c>
      <c r="H12" s="49">
        <v>1387</v>
      </c>
      <c r="I12" s="49"/>
      <c r="J12" s="48">
        <f t="shared" si="3"/>
        <v>1387</v>
      </c>
      <c r="K12" s="49">
        <v>145435</v>
      </c>
      <c r="L12" s="49">
        <v>111</v>
      </c>
      <c r="M12" s="48">
        <f t="shared" si="1"/>
        <v>145546</v>
      </c>
      <c r="N12" s="48">
        <f t="shared" si="4"/>
        <v>148922</v>
      </c>
      <c r="O12" s="48">
        <f t="shared" si="5"/>
        <v>111</v>
      </c>
      <c r="P12" s="48">
        <f t="shared" si="6"/>
        <v>149033</v>
      </c>
      <c r="Q12" s="1"/>
      <c r="R12" s="1"/>
    </row>
    <row r="13" spans="1:18" ht="21.75" customHeight="1">
      <c r="A13" s="11" t="s">
        <v>364</v>
      </c>
      <c r="B13" s="49">
        <v>2250</v>
      </c>
      <c r="C13" s="49"/>
      <c r="D13" s="48">
        <f t="shared" si="0"/>
        <v>2250</v>
      </c>
      <c r="E13" s="49">
        <v>0</v>
      </c>
      <c r="F13" s="49"/>
      <c r="G13" s="48">
        <f t="shared" si="2"/>
        <v>0</v>
      </c>
      <c r="H13" s="49">
        <v>722</v>
      </c>
      <c r="I13" s="49"/>
      <c r="J13" s="48">
        <f t="shared" si="3"/>
        <v>722</v>
      </c>
      <c r="K13" s="49">
        <v>258064</v>
      </c>
      <c r="L13" s="49">
        <v>427</v>
      </c>
      <c r="M13" s="48">
        <f t="shared" si="1"/>
        <v>258491</v>
      </c>
      <c r="N13" s="48">
        <f t="shared" si="4"/>
        <v>261036</v>
      </c>
      <c r="O13" s="48">
        <f t="shared" si="5"/>
        <v>427</v>
      </c>
      <c r="P13" s="48">
        <f t="shared" si="6"/>
        <v>261463</v>
      </c>
      <c r="Q13" s="1"/>
      <c r="R13" s="1"/>
    </row>
    <row r="14" spans="1:18" ht="21.75" customHeight="1">
      <c r="A14" s="11" t="s">
        <v>365</v>
      </c>
      <c r="B14" s="49">
        <v>81</v>
      </c>
      <c r="C14" s="49"/>
      <c r="D14" s="48">
        <f t="shared" si="0"/>
        <v>81</v>
      </c>
      <c r="E14" s="49">
        <v>0</v>
      </c>
      <c r="F14" s="49"/>
      <c r="G14" s="48">
        <f t="shared" si="2"/>
        <v>0</v>
      </c>
      <c r="H14" s="49">
        <v>100</v>
      </c>
      <c r="I14" s="49"/>
      <c r="J14" s="48">
        <f t="shared" si="3"/>
        <v>100</v>
      </c>
      <c r="K14" s="49">
        <v>109933</v>
      </c>
      <c r="L14" s="49">
        <v>31</v>
      </c>
      <c r="M14" s="48">
        <f t="shared" si="1"/>
        <v>109964</v>
      </c>
      <c r="N14" s="48">
        <f t="shared" si="4"/>
        <v>110114</v>
      </c>
      <c r="O14" s="48">
        <f t="shared" si="5"/>
        <v>31</v>
      </c>
      <c r="P14" s="48">
        <f t="shared" si="6"/>
        <v>110145</v>
      </c>
      <c r="Q14" s="1"/>
      <c r="R14" s="1"/>
    </row>
    <row r="15" spans="1:18" ht="21.75" customHeight="1">
      <c r="A15" s="11" t="s">
        <v>366</v>
      </c>
      <c r="B15" s="49">
        <v>63483</v>
      </c>
      <c r="C15" s="49"/>
      <c r="D15" s="48">
        <f t="shared" si="0"/>
        <v>63483</v>
      </c>
      <c r="E15" s="49">
        <v>0</v>
      </c>
      <c r="F15" s="49"/>
      <c r="G15" s="48">
        <f t="shared" si="2"/>
        <v>0</v>
      </c>
      <c r="H15" s="49">
        <v>8003</v>
      </c>
      <c r="I15" s="49"/>
      <c r="J15" s="48">
        <f t="shared" si="3"/>
        <v>8003</v>
      </c>
      <c r="K15" s="49">
        <v>141905</v>
      </c>
      <c r="L15" s="49">
        <v>-367</v>
      </c>
      <c r="M15" s="48">
        <f t="shared" si="1"/>
        <v>141538</v>
      </c>
      <c r="N15" s="48">
        <f t="shared" si="4"/>
        <v>213391</v>
      </c>
      <c r="O15" s="48">
        <f t="shared" si="5"/>
        <v>-367</v>
      </c>
      <c r="P15" s="48">
        <f t="shared" si="6"/>
        <v>213024</v>
      </c>
      <c r="Q15" s="1"/>
      <c r="R15" s="1"/>
    </row>
    <row r="16" spans="1:18" ht="21.75" customHeight="1">
      <c r="A16" s="11" t="s">
        <v>663</v>
      </c>
      <c r="B16" s="49">
        <v>12519</v>
      </c>
      <c r="C16" s="49">
        <v>1000</v>
      </c>
      <c r="D16" s="48">
        <f t="shared" si="0"/>
        <v>13519</v>
      </c>
      <c r="E16" s="49">
        <v>0</v>
      </c>
      <c r="F16" s="49"/>
      <c r="G16" s="48">
        <f t="shared" si="2"/>
        <v>0</v>
      </c>
      <c r="H16" s="49">
        <v>3688</v>
      </c>
      <c r="I16" s="49"/>
      <c r="J16" s="48">
        <f t="shared" si="3"/>
        <v>3688</v>
      </c>
      <c r="K16" s="49">
        <v>60154</v>
      </c>
      <c r="L16" s="49"/>
      <c r="M16" s="48">
        <f t="shared" si="1"/>
        <v>60154</v>
      </c>
      <c r="N16" s="48">
        <f t="shared" si="4"/>
        <v>76361</v>
      </c>
      <c r="O16" s="48">
        <f t="shared" si="5"/>
        <v>1000</v>
      </c>
      <c r="P16" s="48">
        <f t="shared" si="6"/>
        <v>77361</v>
      </c>
      <c r="Q16" s="1"/>
      <c r="R16" s="1"/>
    </row>
    <row r="17" spans="1:18" s="167" customFormat="1" ht="21.75" customHeight="1">
      <c r="A17" s="34" t="s">
        <v>367</v>
      </c>
      <c r="B17" s="48">
        <f>SUM(B11:B16)</f>
        <v>203396</v>
      </c>
      <c r="C17" s="48">
        <f>SUM(C11:C16)</f>
        <v>9833</v>
      </c>
      <c r="D17" s="48">
        <f>SUM(D11:D16)</f>
        <v>213229</v>
      </c>
      <c r="E17" s="48">
        <f>SUM(E11:E16)</f>
        <v>0</v>
      </c>
      <c r="F17" s="48"/>
      <c r="G17" s="48">
        <f t="shared" si="2"/>
        <v>0</v>
      </c>
      <c r="H17" s="48">
        <f>SUM(H11:H16)</f>
        <v>21489</v>
      </c>
      <c r="I17" s="48">
        <f>SUM(I11:I16)</f>
        <v>629</v>
      </c>
      <c r="J17" s="48">
        <f t="shared" si="3"/>
        <v>22118</v>
      </c>
      <c r="K17" s="48">
        <f>SUM(K11:K16)</f>
        <v>943168</v>
      </c>
      <c r="L17" s="48">
        <f>SUM(L11:L16)</f>
        <v>1577</v>
      </c>
      <c r="M17" s="48">
        <f t="shared" si="1"/>
        <v>944745</v>
      </c>
      <c r="N17" s="48">
        <f t="shared" si="4"/>
        <v>1168053</v>
      </c>
      <c r="O17" s="48">
        <f t="shared" si="5"/>
        <v>12039</v>
      </c>
      <c r="P17" s="48">
        <f t="shared" si="6"/>
        <v>1180092</v>
      </c>
      <c r="Q17" s="6"/>
      <c r="R17" s="6"/>
    </row>
    <row r="18" spans="1:18" ht="21.75" customHeight="1">
      <c r="A18" s="34" t="s">
        <v>368</v>
      </c>
      <c r="B18" s="48">
        <f>B10+B17</f>
        <v>613901</v>
      </c>
      <c r="C18" s="48">
        <f>SUM(C10+C17)</f>
        <v>9780</v>
      </c>
      <c r="D18" s="48">
        <f>SUM(B18:C18)</f>
        <v>623681</v>
      </c>
      <c r="E18" s="48">
        <f>E10+E17</f>
        <v>860217</v>
      </c>
      <c r="F18" s="48">
        <f>SUM(F10:F17)</f>
        <v>0</v>
      </c>
      <c r="G18" s="48">
        <f t="shared" si="2"/>
        <v>860217</v>
      </c>
      <c r="H18" s="48">
        <f>H10+H17</f>
        <v>786011</v>
      </c>
      <c r="I18" s="48">
        <f>SUM(I10+I17)</f>
        <v>1784</v>
      </c>
      <c r="J18" s="48">
        <f>J10+J17</f>
        <v>787795</v>
      </c>
      <c r="K18" s="48">
        <f>K10+K17</f>
        <v>943168</v>
      </c>
      <c r="L18" s="48">
        <f>L10+L17</f>
        <v>1577</v>
      </c>
      <c r="M18" s="48">
        <f>M10+M17</f>
        <v>944745</v>
      </c>
      <c r="N18" s="48">
        <f t="shared" si="4"/>
        <v>3203297</v>
      </c>
      <c r="O18" s="48">
        <f t="shared" si="5"/>
        <v>13141</v>
      </c>
      <c r="P18" s="48">
        <f t="shared" si="6"/>
        <v>3216438</v>
      </c>
      <c r="Q18" s="7"/>
      <c r="R18" s="1"/>
    </row>
    <row r="19" spans="1:18" ht="21.75" customHeight="1">
      <c r="A19" s="11" t="s">
        <v>369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>
        <v>-943168</v>
      </c>
      <c r="O19" s="49">
        <v>-1577</v>
      </c>
      <c r="P19" s="49">
        <f>SUM(N19+O19)</f>
        <v>-944745</v>
      </c>
      <c r="Q19" s="1"/>
      <c r="R19" s="1"/>
    </row>
    <row r="20" spans="1:18" ht="21.75" customHeight="1">
      <c r="A20" s="34" t="s">
        <v>370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>
        <f>SUM(N18+N19)</f>
        <v>2260129</v>
      </c>
      <c r="O20" s="48">
        <f>SUM(O18+O19)</f>
        <v>11564</v>
      </c>
      <c r="P20" s="48">
        <f>SUM(P18+P19)</f>
        <v>2271693</v>
      </c>
      <c r="Q20" s="1"/>
      <c r="R20" s="1"/>
    </row>
    <row r="21" spans="1:18" ht="15.75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  <c r="R21" s="1"/>
    </row>
    <row r="22" spans="1:18" ht="15.75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8"/>
    </row>
    <row r="23" spans="1:18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6"/>
    </row>
    <row r="24" spans="1:18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6"/>
    </row>
    <row r="25" spans="1:18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6"/>
    </row>
    <row r="26" spans="1:18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6"/>
    </row>
    <row r="27" ht="15.75">
      <c r="R27" s="167"/>
    </row>
  </sheetData>
  <mergeCells count="10">
    <mergeCell ref="E8:G8"/>
    <mergeCell ref="B8:D8"/>
    <mergeCell ref="A2:P2"/>
    <mergeCell ref="A4:P4"/>
    <mergeCell ref="A8:A9"/>
    <mergeCell ref="H8:J8"/>
    <mergeCell ref="K8:M8"/>
    <mergeCell ref="N8:P8"/>
    <mergeCell ref="A5:P5"/>
    <mergeCell ref="A3:P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2"/>
  </sheetPr>
  <dimension ref="A1:S58"/>
  <sheetViews>
    <sheetView workbookViewId="0" topLeftCell="A1">
      <selection activeCell="E41" sqref="E41"/>
    </sheetView>
  </sheetViews>
  <sheetFormatPr defaultColWidth="9.140625" defaultRowHeight="17.25" customHeight="1"/>
  <cols>
    <col min="1" max="1" width="42.421875" style="83" customWidth="1"/>
    <col min="2" max="2" width="8.7109375" style="83" customWidth="1"/>
    <col min="3" max="3" width="8.421875" style="83" customWidth="1"/>
    <col min="4" max="4" width="9.421875" style="83" customWidth="1"/>
    <col min="5" max="5" width="10.57421875" style="83" customWidth="1"/>
    <col min="6" max="7" width="10.28125" style="83" customWidth="1"/>
    <col min="8" max="8" width="10.421875" style="83" customWidth="1"/>
    <col min="9" max="9" width="8.57421875" style="83" customWidth="1"/>
    <col min="10" max="10" width="10.00390625" style="83" customWidth="1"/>
    <col min="11" max="11" width="11.00390625" style="83" customWidth="1"/>
    <col min="12" max="12" width="9.57421875" style="83" customWidth="1"/>
    <col min="13" max="13" width="12.00390625" style="83" customWidth="1"/>
    <col min="14" max="14" width="10.421875" style="83" customWidth="1"/>
    <col min="15" max="15" width="8.8515625" style="83" bestFit="1" customWidth="1"/>
    <col min="16" max="16" width="8.8515625" style="83" customWidth="1"/>
    <col min="17" max="17" width="11.28125" style="83" bestFit="1" customWidth="1"/>
    <col min="18" max="18" width="11.57421875" style="83" bestFit="1" customWidth="1"/>
    <col min="19" max="19" width="11.140625" style="83" customWidth="1"/>
    <col min="20" max="16384" width="9.140625" style="83" customWidth="1"/>
  </cols>
  <sheetData>
    <row r="1" spans="1:16" ht="17.25" customHeight="1">
      <c r="A1" s="11"/>
      <c r="B1" s="11"/>
      <c r="C1" s="11"/>
      <c r="D1" s="11"/>
      <c r="E1" s="11"/>
      <c r="F1" s="11"/>
      <c r="G1" s="11"/>
      <c r="H1" s="86"/>
      <c r="I1" s="87"/>
      <c r="J1" s="243" t="s">
        <v>371</v>
      </c>
      <c r="K1" s="243"/>
      <c r="L1" s="243"/>
      <c r="M1" s="243"/>
      <c r="N1" s="185"/>
      <c r="O1" s="185"/>
      <c r="P1" s="186"/>
    </row>
    <row r="2" spans="1:16" ht="17.25" customHeight="1">
      <c r="A2" s="264" t="s">
        <v>372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187"/>
      <c r="O2" s="187"/>
      <c r="P2" s="152"/>
    </row>
    <row r="3" spans="1:19" ht="17.25" customHeight="1">
      <c r="A3" s="264" t="s">
        <v>243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187"/>
      <c r="O3" s="187"/>
      <c r="P3" s="152"/>
      <c r="Q3" s="165"/>
      <c r="R3" s="165"/>
      <c r="S3" s="165"/>
    </row>
    <row r="4" spans="1:19" s="34" customFormat="1" ht="17.25" customHeight="1">
      <c r="A4" s="264" t="s">
        <v>373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88"/>
      <c r="O4" s="88"/>
      <c r="P4" s="81"/>
      <c r="Q4" s="11"/>
      <c r="R4" s="11"/>
      <c r="S4" s="11"/>
    </row>
    <row r="5" spans="1:19" s="34" customFormat="1" ht="17.25" customHeight="1">
      <c r="A5" s="265" t="s">
        <v>655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195"/>
      <c r="O5" s="88"/>
      <c r="P5" s="81"/>
      <c r="Q5" s="11"/>
      <c r="R5" s="11"/>
      <c r="S5" s="11"/>
    </row>
    <row r="6" spans="1:19" s="165" customFormat="1" ht="17.25" customHeight="1">
      <c r="A6" s="267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89"/>
      <c r="O6" s="187"/>
      <c r="P6" s="152"/>
      <c r="Q6" s="83"/>
      <c r="R6" s="83"/>
      <c r="S6" s="83"/>
    </row>
    <row r="7" spans="1:19" s="165" customFormat="1" ht="17.25" customHeight="1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89"/>
      <c r="O7" s="187"/>
      <c r="P7" s="152"/>
      <c r="Q7" s="83"/>
      <c r="R7" s="83"/>
      <c r="S7" s="83"/>
    </row>
    <row r="8" spans="1:13" ht="22.5" customHeight="1">
      <c r="A8" s="257" t="s">
        <v>187</v>
      </c>
      <c r="B8" s="258" t="s">
        <v>358</v>
      </c>
      <c r="C8" s="259"/>
      <c r="D8" s="260"/>
      <c r="E8" s="261" t="s">
        <v>359</v>
      </c>
      <c r="F8" s="262"/>
      <c r="G8" s="263"/>
      <c r="H8" s="258" t="s">
        <v>374</v>
      </c>
      <c r="I8" s="259"/>
      <c r="J8" s="260"/>
      <c r="K8" s="258" t="s">
        <v>154</v>
      </c>
      <c r="L8" s="259"/>
      <c r="M8" s="260"/>
    </row>
    <row r="9" spans="1:14" ht="47.25" customHeight="1">
      <c r="A9" s="257"/>
      <c r="B9" s="17" t="s">
        <v>662</v>
      </c>
      <c r="C9" s="80" t="s">
        <v>271</v>
      </c>
      <c r="D9" s="17" t="s">
        <v>660</v>
      </c>
      <c r="E9" s="17" t="s">
        <v>662</v>
      </c>
      <c r="F9" s="80" t="s">
        <v>271</v>
      </c>
      <c r="G9" s="17" t="s">
        <v>660</v>
      </c>
      <c r="H9" s="17" t="s">
        <v>662</v>
      </c>
      <c r="I9" s="80" t="s">
        <v>271</v>
      </c>
      <c r="J9" s="17" t="s">
        <v>660</v>
      </c>
      <c r="K9" s="17" t="s">
        <v>662</v>
      </c>
      <c r="L9" s="80" t="s">
        <v>271</v>
      </c>
      <c r="M9" s="17" t="s">
        <v>660</v>
      </c>
      <c r="N9" s="57"/>
    </row>
    <row r="10" spans="1:14" s="11" customFormat="1" ht="14.25" customHeight="1">
      <c r="A10" s="90" t="s">
        <v>375</v>
      </c>
      <c r="B10" s="91"/>
      <c r="C10" s="91"/>
      <c r="D10" s="91"/>
      <c r="E10" s="91"/>
      <c r="F10" s="91"/>
      <c r="G10" s="91"/>
      <c r="H10" s="91"/>
      <c r="I10" s="91"/>
      <c r="J10" s="91">
        <f aca="true" t="shared" si="0" ref="J10:J54">SUM(H10+I10)</f>
        <v>0</v>
      </c>
      <c r="K10" s="91">
        <f>SUM(B10++E10+H10)</f>
        <v>0</v>
      </c>
      <c r="L10" s="91">
        <f>C10+I10+F10</f>
        <v>0</v>
      </c>
      <c r="M10" s="91">
        <f>SUM(K10+L10)</f>
        <v>0</v>
      </c>
      <c r="N10" s="48"/>
    </row>
    <row r="11" spans="1:14" s="25" customFormat="1" ht="17.25" customHeight="1">
      <c r="A11" s="66" t="s">
        <v>376</v>
      </c>
      <c r="B11" s="26">
        <v>4021</v>
      </c>
      <c r="C11" s="26"/>
      <c r="D11" s="26">
        <f>SUM(B11:C11)</f>
        <v>4021</v>
      </c>
      <c r="E11" s="26"/>
      <c r="F11" s="26"/>
      <c r="G11" s="26"/>
      <c r="H11" s="26"/>
      <c r="I11" s="26"/>
      <c r="J11" s="91">
        <f t="shared" si="0"/>
        <v>0</v>
      </c>
      <c r="K11" s="91">
        <f aca="true" t="shared" si="1" ref="K11:K54">SUM(B11++E11+H11)</f>
        <v>4021</v>
      </c>
      <c r="L11" s="91">
        <f aca="true" t="shared" si="2" ref="L11:L54">C11+I11+F11</f>
        <v>0</v>
      </c>
      <c r="M11" s="91">
        <f aca="true" t="shared" si="3" ref="M11:M54">SUM(K11+L11)</f>
        <v>4021</v>
      </c>
      <c r="N11" s="48"/>
    </row>
    <row r="12" spans="1:14" s="25" customFormat="1" ht="12.75" customHeight="1">
      <c r="A12" s="92" t="s">
        <v>377</v>
      </c>
      <c r="B12" s="93"/>
      <c r="C12" s="93"/>
      <c r="D12" s="93"/>
      <c r="E12" s="93"/>
      <c r="F12" s="93"/>
      <c r="G12" s="93"/>
      <c r="H12" s="93"/>
      <c r="I12" s="93"/>
      <c r="J12" s="91">
        <f t="shared" si="0"/>
        <v>0</v>
      </c>
      <c r="K12" s="91">
        <f t="shared" si="1"/>
        <v>0</v>
      </c>
      <c r="L12" s="91">
        <f t="shared" si="2"/>
        <v>0</v>
      </c>
      <c r="M12" s="91">
        <f t="shared" si="3"/>
        <v>0</v>
      </c>
      <c r="N12" s="48"/>
    </row>
    <row r="13" spans="1:14" s="11" customFormat="1" ht="17.25" customHeight="1">
      <c r="A13" s="66" t="s">
        <v>378</v>
      </c>
      <c r="B13" s="26">
        <v>84</v>
      </c>
      <c r="C13" s="26"/>
      <c r="D13" s="26">
        <f>SUM(B13:C13)</f>
        <v>84</v>
      </c>
      <c r="E13" s="26"/>
      <c r="F13" s="26"/>
      <c r="G13" s="26"/>
      <c r="H13" s="26"/>
      <c r="I13" s="26"/>
      <c r="J13" s="91">
        <f t="shared" si="0"/>
        <v>0</v>
      </c>
      <c r="K13" s="91">
        <f t="shared" si="1"/>
        <v>84</v>
      </c>
      <c r="L13" s="91">
        <f t="shared" si="2"/>
        <v>0</v>
      </c>
      <c r="M13" s="91">
        <f t="shared" si="3"/>
        <v>84</v>
      </c>
      <c r="N13" s="48"/>
    </row>
    <row r="14" spans="1:14" s="11" customFormat="1" ht="17.25" customHeight="1">
      <c r="A14" s="66" t="s">
        <v>379</v>
      </c>
      <c r="B14" s="26"/>
      <c r="C14" s="26"/>
      <c r="D14" s="26"/>
      <c r="E14" s="26">
        <v>600</v>
      </c>
      <c r="F14" s="26"/>
      <c r="G14" s="26">
        <f>SUM(E14:F14)</f>
        <v>600</v>
      </c>
      <c r="H14" s="26"/>
      <c r="I14" s="26"/>
      <c r="J14" s="91">
        <f t="shared" si="0"/>
        <v>0</v>
      </c>
      <c r="K14" s="91">
        <f t="shared" si="1"/>
        <v>600</v>
      </c>
      <c r="L14" s="91">
        <f t="shared" si="2"/>
        <v>0</v>
      </c>
      <c r="M14" s="91">
        <f t="shared" si="3"/>
        <v>600</v>
      </c>
      <c r="N14" s="48"/>
    </row>
    <row r="15" spans="1:14" s="11" customFormat="1" ht="17.25" customHeight="1">
      <c r="A15" s="66" t="s">
        <v>380</v>
      </c>
      <c r="B15" s="26">
        <v>29224</v>
      </c>
      <c r="C15" s="26"/>
      <c r="D15" s="26">
        <f>SUM(B15:C15)</f>
        <v>29224</v>
      </c>
      <c r="E15" s="26"/>
      <c r="F15" s="26"/>
      <c r="G15" s="26"/>
      <c r="H15" s="26"/>
      <c r="I15" s="26"/>
      <c r="J15" s="91">
        <f t="shared" si="0"/>
        <v>0</v>
      </c>
      <c r="K15" s="91">
        <f t="shared" si="1"/>
        <v>29224</v>
      </c>
      <c r="L15" s="91">
        <f t="shared" si="2"/>
        <v>0</v>
      </c>
      <c r="M15" s="91">
        <f t="shared" si="3"/>
        <v>29224</v>
      </c>
      <c r="N15" s="48"/>
    </row>
    <row r="16" spans="1:14" s="11" customFormat="1" ht="17.25" customHeight="1">
      <c r="A16" s="66" t="s">
        <v>381</v>
      </c>
      <c r="B16" s="26"/>
      <c r="C16" s="26"/>
      <c r="D16" s="26"/>
      <c r="E16" s="26"/>
      <c r="F16" s="26"/>
      <c r="G16" s="26"/>
      <c r="H16" s="26">
        <v>888</v>
      </c>
      <c r="I16" s="26"/>
      <c r="J16" s="91">
        <f t="shared" si="0"/>
        <v>888</v>
      </c>
      <c r="K16" s="91">
        <f t="shared" si="1"/>
        <v>888</v>
      </c>
      <c r="L16" s="91">
        <f t="shared" si="2"/>
        <v>0</v>
      </c>
      <c r="M16" s="91">
        <f t="shared" si="3"/>
        <v>888</v>
      </c>
      <c r="N16" s="48"/>
    </row>
    <row r="17" spans="1:14" s="11" customFormat="1" ht="17.25" customHeight="1">
      <c r="A17" s="66" t="s">
        <v>382</v>
      </c>
      <c r="B17" s="26"/>
      <c r="C17" s="26"/>
      <c r="D17" s="26"/>
      <c r="E17" s="26"/>
      <c r="F17" s="26"/>
      <c r="G17" s="26"/>
      <c r="H17" s="26">
        <v>1118</v>
      </c>
      <c r="I17" s="26">
        <v>-193</v>
      </c>
      <c r="J17" s="91">
        <f t="shared" si="0"/>
        <v>925</v>
      </c>
      <c r="K17" s="91">
        <f t="shared" si="1"/>
        <v>1118</v>
      </c>
      <c r="L17" s="91">
        <f t="shared" si="2"/>
        <v>-193</v>
      </c>
      <c r="M17" s="91">
        <f t="shared" si="3"/>
        <v>925</v>
      </c>
      <c r="N17" s="48"/>
    </row>
    <row r="18" spans="1:14" s="11" customFormat="1" ht="17.25" customHeight="1">
      <c r="A18" s="66" t="s">
        <v>383</v>
      </c>
      <c r="B18" s="26"/>
      <c r="C18" s="26"/>
      <c r="D18" s="26"/>
      <c r="E18" s="26"/>
      <c r="F18" s="26"/>
      <c r="G18" s="26"/>
      <c r="H18" s="26">
        <v>193</v>
      </c>
      <c r="I18" s="26"/>
      <c r="J18" s="91">
        <f t="shared" si="0"/>
        <v>193</v>
      </c>
      <c r="K18" s="91">
        <f t="shared" si="1"/>
        <v>193</v>
      </c>
      <c r="L18" s="91">
        <f t="shared" si="2"/>
        <v>0</v>
      </c>
      <c r="M18" s="91">
        <f t="shared" si="3"/>
        <v>193</v>
      </c>
      <c r="N18" s="48"/>
    </row>
    <row r="19" spans="1:14" s="11" customFormat="1" ht="17.25" customHeight="1">
      <c r="A19" s="66" t="s">
        <v>384</v>
      </c>
      <c r="B19" s="26"/>
      <c r="C19" s="26"/>
      <c r="D19" s="26">
        <f>SUM(B19:C19)</f>
        <v>0</v>
      </c>
      <c r="E19" s="26"/>
      <c r="F19" s="26"/>
      <c r="G19" s="26"/>
      <c r="H19" s="26"/>
      <c r="I19" s="26"/>
      <c r="J19" s="91">
        <f t="shared" si="0"/>
        <v>0</v>
      </c>
      <c r="K19" s="91">
        <f t="shared" si="1"/>
        <v>0</v>
      </c>
      <c r="L19" s="91">
        <f t="shared" si="2"/>
        <v>0</v>
      </c>
      <c r="M19" s="91">
        <f t="shared" si="3"/>
        <v>0</v>
      </c>
      <c r="N19" s="48"/>
    </row>
    <row r="20" spans="1:14" s="11" customFormat="1" ht="17.25" customHeight="1">
      <c r="A20" s="66" t="s">
        <v>385</v>
      </c>
      <c r="B20" s="26">
        <v>376356</v>
      </c>
      <c r="C20" s="26">
        <v>-53</v>
      </c>
      <c r="D20" s="26">
        <f>B20+C20</f>
        <v>376303</v>
      </c>
      <c r="E20" s="26"/>
      <c r="F20" s="26"/>
      <c r="G20" s="26"/>
      <c r="H20" s="26">
        <v>6014</v>
      </c>
      <c r="I20" s="26">
        <v>3818</v>
      </c>
      <c r="J20" s="91">
        <f t="shared" si="0"/>
        <v>9832</v>
      </c>
      <c r="K20" s="91">
        <f t="shared" si="1"/>
        <v>382370</v>
      </c>
      <c r="L20" s="91">
        <f t="shared" si="2"/>
        <v>3765</v>
      </c>
      <c r="M20" s="91">
        <f t="shared" si="3"/>
        <v>386135</v>
      </c>
      <c r="N20" s="48"/>
    </row>
    <row r="21" spans="1:14" s="11" customFormat="1" ht="17.25" customHeight="1">
      <c r="A21" s="66" t="s">
        <v>548</v>
      </c>
      <c r="B21" s="26">
        <v>318600</v>
      </c>
      <c r="C21" s="26"/>
      <c r="D21" s="26">
        <f>B21+C21</f>
        <v>318600</v>
      </c>
      <c r="E21" s="26"/>
      <c r="F21" s="26"/>
      <c r="G21" s="26"/>
      <c r="H21" s="26"/>
      <c r="I21" s="26"/>
      <c r="J21" s="91"/>
      <c r="K21" s="91">
        <f t="shared" si="1"/>
        <v>318600</v>
      </c>
      <c r="L21" s="91">
        <f t="shared" si="2"/>
        <v>0</v>
      </c>
      <c r="M21" s="91">
        <f t="shared" si="3"/>
        <v>318600</v>
      </c>
      <c r="N21" s="48"/>
    </row>
    <row r="22" spans="1:14" s="11" customFormat="1" ht="17.25" customHeight="1">
      <c r="A22" s="66" t="s">
        <v>386</v>
      </c>
      <c r="B22" s="26"/>
      <c r="C22" s="26"/>
      <c r="D22" s="26"/>
      <c r="E22" s="26"/>
      <c r="F22" s="26"/>
      <c r="G22" s="26"/>
      <c r="H22" s="26"/>
      <c r="I22" s="26"/>
      <c r="J22" s="91">
        <f t="shared" si="0"/>
        <v>0</v>
      </c>
      <c r="K22" s="91">
        <f t="shared" si="1"/>
        <v>0</v>
      </c>
      <c r="L22" s="91">
        <f t="shared" si="2"/>
        <v>0</v>
      </c>
      <c r="M22" s="91">
        <f t="shared" si="3"/>
        <v>0</v>
      </c>
      <c r="N22" s="48"/>
    </row>
    <row r="23" spans="1:14" s="11" customFormat="1" ht="17.25" customHeight="1">
      <c r="A23" s="66" t="s">
        <v>387</v>
      </c>
      <c r="B23" s="26"/>
      <c r="C23" s="26"/>
      <c r="D23" s="26">
        <f>SUM(B23:C23)</f>
        <v>0</v>
      </c>
      <c r="E23" s="26"/>
      <c r="F23" s="26"/>
      <c r="G23" s="26"/>
      <c r="H23" s="26"/>
      <c r="I23" s="26"/>
      <c r="J23" s="91">
        <f t="shared" si="0"/>
        <v>0</v>
      </c>
      <c r="K23" s="91">
        <f t="shared" si="1"/>
        <v>0</v>
      </c>
      <c r="L23" s="91">
        <f t="shared" si="2"/>
        <v>0</v>
      </c>
      <c r="M23" s="91">
        <f t="shared" si="3"/>
        <v>0</v>
      </c>
      <c r="N23" s="48"/>
    </row>
    <row r="24" spans="1:14" s="11" customFormat="1" ht="17.25" customHeight="1">
      <c r="A24" s="66" t="s">
        <v>388</v>
      </c>
      <c r="B24" s="26"/>
      <c r="C24" s="26"/>
      <c r="D24" s="26">
        <f>SUM(B24:C24)</f>
        <v>0</v>
      </c>
      <c r="E24" s="26"/>
      <c r="F24" s="26"/>
      <c r="G24" s="26"/>
      <c r="H24" s="26"/>
      <c r="I24" s="26"/>
      <c r="J24" s="91">
        <f t="shared" si="0"/>
        <v>0</v>
      </c>
      <c r="K24" s="91">
        <f t="shared" si="1"/>
        <v>0</v>
      </c>
      <c r="L24" s="91">
        <f t="shared" si="2"/>
        <v>0</v>
      </c>
      <c r="M24" s="91">
        <f t="shared" si="3"/>
        <v>0</v>
      </c>
      <c r="N24" s="48"/>
    </row>
    <row r="25" spans="1:14" s="11" customFormat="1" ht="17.25" customHeight="1">
      <c r="A25" s="66" t="s">
        <v>389</v>
      </c>
      <c r="B25" s="26">
        <v>20</v>
      </c>
      <c r="C25" s="26"/>
      <c r="D25" s="26">
        <f>SUM(B25:C25)</f>
        <v>20</v>
      </c>
      <c r="E25" s="26"/>
      <c r="F25" s="26"/>
      <c r="G25" s="26"/>
      <c r="H25" s="26">
        <v>285</v>
      </c>
      <c r="I25" s="26"/>
      <c r="J25" s="91">
        <f t="shared" si="0"/>
        <v>285</v>
      </c>
      <c r="K25" s="91">
        <f t="shared" si="1"/>
        <v>305</v>
      </c>
      <c r="L25" s="91">
        <f t="shared" si="2"/>
        <v>0</v>
      </c>
      <c r="M25" s="91">
        <f t="shared" si="3"/>
        <v>305</v>
      </c>
      <c r="N25" s="48"/>
    </row>
    <row r="26" spans="1:14" s="34" customFormat="1" ht="17.25" customHeight="1">
      <c r="A26" s="66" t="s">
        <v>390</v>
      </c>
      <c r="B26" s="26"/>
      <c r="C26" s="26"/>
      <c r="D26" s="26"/>
      <c r="E26" s="26"/>
      <c r="F26" s="26"/>
      <c r="G26" s="26"/>
      <c r="H26" s="26"/>
      <c r="I26" s="26"/>
      <c r="J26" s="91">
        <f t="shared" si="0"/>
        <v>0</v>
      </c>
      <c r="K26" s="91">
        <f t="shared" si="1"/>
        <v>0</v>
      </c>
      <c r="L26" s="91">
        <f t="shared" si="2"/>
        <v>0</v>
      </c>
      <c r="M26" s="91">
        <f t="shared" si="3"/>
        <v>0</v>
      </c>
      <c r="N26" s="48"/>
    </row>
    <row r="27" spans="1:14" s="34" customFormat="1" ht="17.25" customHeight="1">
      <c r="A27" s="66" t="s">
        <v>391</v>
      </c>
      <c r="B27" s="26"/>
      <c r="C27" s="26"/>
      <c r="D27" s="26"/>
      <c r="E27" s="26"/>
      <c r="F27" s="26"/>
      <c r="G27" s="26"/>
      <c r="H27" s="26">
        <v>549333</v>
      </c>
      <c r="I27" s="26">
        <v>-1873</v>
      </c>
      <c r="J27" s="91">
        <f t="shared" si="0"/>
        <v>547460</v>
      </c>
      <c r="K27" s="91">
        <f t="shared" si="1"/>
        <v>549333</v>
      </c>
      <c r="L27" s="91">
        <f t="shared" si="2"/>
        <v>-1873</v>
      </c>
      <c r="M27" s="91">
        <f t="shared" si="3"/>
        <v>547460</v>
      </c>
      <c r="N27" s="48"/>
    </row>
    <row r="28" spans="1:14" s="11" customFormat="1" ht="17.25" customHeight="1">
      <c r="A28" s="66" t="s">
        <v>392</v>
      </c>
      <c r="B28" s="26"/>
      <c r="C28" s="26"/>
      <c r="D28" s="26"/>
      <c r="E28" s="26"/>
      <c r="F28" s="26"/>
      <c r="G28" s="26"/>
      <c r="H28" s="26">
        <v>29839</v>
      </c>
      <c r="I28" s="26">
        <v>874</v>
      </c>
      <c r="J28" s="91">
        <f t="shared" si="0"/>
        <v>30713</v>
      </c>
      <c r="K28" s="91">
        <f t="shared" si="1"/>
        <v>29839</v>
      </c>
      <c r="L28" s="91">
        <f t="shared" si="2"/>
        <v>874</v>
      </c>
      <c r="M28" s="91">
        <f t="shared" si="3"/>
        <v>30713</v>
      </c>
      <c r="N28" s="48"/>
    </row>
    <row r="29" spans="1:14" s="11" customFormat="1" ht="17.25" customHeight="1">
      <c r="A29" s="66" t="s">
        <v>393</v>
      </c>
      <c r="B29" s="26"/>
      <c r="C29" s="26"/>
      <c r="D29" s="26"/>
      <c r="E29" s="26"/>
      <c r="F29" s="26"/>
      <c r="G29" s="26"/>
      <c r="H29" s="26">
        <v>0</v>
      </c>
      <c r="I29" s="26"/>
      <c r="J29" s="91">
        <f t="shared" si="0"/>
        <v>0</v>
      </c>
      <c r="K29" s="91">
        <f t="shared" si="1"/>
        <v>0</v>
      </c>
      <c r="L29" s="91">
        <f t="shared" si="2"/>
        <v>0</v>
      </c>
      <c r="M29" s="91">
        <f t="shared" si="3"/>
        <v>0</v>
      </c>
      <c r="N29" s="48"/>
    </row>
    <row r="30" spans="1:14" s="11" customFormat="1" ht="17.25" customHeight="1">
      <c r="A30" s="66" t="s">
        <v>394</v>
      </c>
      <c r="B30" s="26"/>
      <c r="C30" s="26"/>
      <c r="D30" s="26"/>
      <c r="E30" s="26"/>
      <c r="F30" s="26"/>
      <c r="G30" s="26"/>
      <c r="H30" s="26">
        <v>47762</v>
      </c>
      <c r="I30" s="26">
        <v>64</v>
      </c>
      <c r="J30" s="91">
        <f t="shared" si="0"/>
        <v>47826</v>
      </c>
      <c r="K30" s="91">
        <f t="shared" si="1"/>
        <v>47762</v>
      </c>
      <c r="L30" s="91">
        <f t="shared" si="2"/>
        <v>64</v>
      </c>
      <c r="M30" s="91">
        <f t="shared" si="3"/>
        <v>47826</v>
      </c>
      <c r="N30" s="48"/>
    </row>
    <row r="31" spans="1:14" s="11" customFormat="1" ht="17.25" customHeight="1">
      <c r="A31" s="66" t="s">
        <v>513</v>
      </c>
      <c r="B31" s="26"/>
      <c r="C31" s="26"/>
      <c r="D31" s="26"/>
      <c r="E31" s="26"/>
      <c r="F31" s="26"/>
      <c r="G31" s="26"/>
      <c r="H31" s="26">
        <v>32000</v>
      </c>
      <c r="I31" s="26">
        <v>24282</v>
      </c>
      <c r="J31" s="91">
        <f t="shared" si="0"/>
        <v>56282</v>
      </c>
      <c r="K31" s="91">
        <f t="shared" si="1"/>
        <v>32000</v>
      </c>
      <c r="L31" s="91">
        <f t="shared" si="2"/>
        <v>24282</v>
      </c>
      <c r="M31" s="91">
        <f t="shared" si="3"/>
        <v>56282</v>
      </c>
      <c r="N31" s="48"/>
    </row>
    <row r="32" spans="1:14" s="11" customFormat="1" ht="17.25" customHeight="1">
      <c r="A32" s="66" t="s">
        <v>395</v>
      </c>
      <c r="B32" s="26"/>
      <c r="C32" s="26"/>
      <c r="D32" s="26"/>
      <c r="E32" s="26"/>
      <c r="F32" s="26"/>
      <c r="G32" s="26"/>
      <c r="H32" s="26"/>
      <c r="I32" s="26"/>
      <c r="J32" s="91">
        <f t="shared" si="0"/>
        <v>0</v>
      </c>
      <c r="K32" s="91">
        <f t="shared" si="1"/>
        <v>0</v>
      </c>
      <c r="L32" s="91">
        <f t="shared" si="2"/>
        <v>0</v>
      </c>
      <c r="M32" s="91">
        <f t="shared" si="3"/>
        <v>0</v>
      </c>
      <c r="N32" s="48"/>
    </row>
    <row r="33" spans="1:14" s="11" customFormat="1" ht="17.25" customHeight="1">
      <c r="A33" s="66" t="s">
        <v>396</v>
      </c>
      <c r="B33" s="26"/>
      <c r="C33" s="26"/>
      <c r="D33" s="26"/>
      <c r="E33" s="26">
        <v>753000</v>
      </c>
      <c r="F33" s="26"/>
      <c r="G33" s="26">
        <f>SUM(E33:F33)</f>
        <v>753000</v>
      </c>
      <c r="H33" s="26"/>
      <c r="I33" s="26"/>
      <c r="J33" s="91">
        <f t="shared" si="0"/>
        <v>0</v>
      </c>
      <c r="K33" s="91">
        <f t="shared" si="1"/>
        <v>753000</v>
      </c>
      <c r="L33" s="91">
        <f t="shared" si="2"/>
        <v>0</v>
      </c>
      <c r="M33" s="91">
        <f t="shared" si="3"/>
        <v>753000</v>
      </c>
      <c r="N33" s="48"/>
    </row>
    <row r="34" spans="1:14" s="11" customFormat="1" ht="17.25" customHeight="1">
      <c r="A34" s="66" t="s">
        <v>397</v>
      </c>
      <c r="B34" s="26"/>
      <c r="C34" s="26"/>
      <c r="D34" s="26"/>
      <c r="E34" s="26"/>
      <c r="F34" s="26"/>
      <c r="G34" s="26"/>
      <c r="H34" s="26"/>
      <c r="I34" s="26"/>
      <c r="J34" s="91">
        <f t="shared" si="0"/>
        <v>0</v>
      </c>
      <c r="K34" s="91">
        <f t="shared" si="1"/>
        <v>0</v>
      </c>
      <c r="L34" s="91">
        <f t="shared" si="2"/>
        <v>0</v>
      </c>
      <c r="M34" s="91">
        <f t="shared" si="3"/>
        <v>0</v>
      </c>
      <c r="N34" s="48"/>
    </row>
    <row r="35" spans="1:14" s="11" customFormat="1" ht="17.25" customHeight="1">
      <c r="A35" s="66" t="s">
        <v>398</v>
      </c>
      <c r="B35" s="26"/>
      <c r="C35" s="26"/>
      <c r="D35" s="26"/>
      <c r="E35" s="26">
        <v>66447</v>
      </c>
      <c r="F35" s="26"/>
      <c r="G35" s="26">
        <f>SUM(E35:F35)</f>
        <v>66447</v>
      </c>
      <c r="H35" s="26"/>
      <c r="I35" s="26"/>
      <c r="J35" s="91">
        <f t="shared" si="0"/>
        <v>0</v>
      </c>
      <c r="K35" s="91">
        <f t="shared" si="1"/>
        <v>66447</v>
      </c>
      <c r="L35" s="91">
        <f t="shared" si="2"/>
        <v>0</v>
      </c>
      <c r="M35" s="91">
        <f t="shared" si="3"/>
        <v>66447</v>
      </c>
      <c r="N35" s="48"/>
    </row>
    <row r="36" spans="1:14" s="11" customFormat="1" ht="17.25" customHeight="1">
      <c r="A36" s="66" t="s">
        <v>399</v>
      </c>
      <c r="B36" s="26"/>
      <c r="C36" s="26"/>
      <c r="D36" s="26"/>
      <c r="E36" s="26">
        <v>40000</v>
      </c>
      <c r="F36" s="26"/>
      <c r="G36" s="26">
        <f>SUM(E36:F36)</f>
        <v>40000</v>
      </c>
      <c r="H36" s="26"/>
      <c r="I36" s="26"/>
      <c r="J36" s="91">
        <f t="shared" si="0"/>
        <v>0</v>
      </c>
      <c r="K36" s="91">
        <f t="shared" si="1"/>
        <v>40000</v>
      </c>
      <c r="L36" s="91">
        <f t="shared" si="2"/>
        <v>0</v>
      </c>
      <c r="M36" s="91">
        <f t="shared" si="3"/>
        <v>40000</v>
      </c>
      <c r="N36" s="48"/>
    </row>
    <row r="37" spans="1:14" s="34" customFormat="1" ht="17.25" customHeight="1">
      <c r="A37" s="66" t="s">
        <v>549</v>
      </c>
      <c r="B37" s="26"/>
      <c r="C37" s="26"/>
      <c r="D37" s="26"/>
      <c r="E37" s="26">
        <v>170</v>
      </c>
      <c r="F37" s="26"/>
      <c r="G37" s="26">
        <f>SUM(E37:F37)</f>
        <v>170</v>
      </c>
      <c r="H37" s="26"/>
      <c r="I37" s="26"/>
      <c r="J37" s="91">
        <f t="shared" si="0"/>
        <v>0</v>
      </c>
      <c r="K37" s="91">
        <f t="shared" si="1"/>
        <v>170</v>
      </c>
      <c r="L37" s="91">
        <f t="shared" si="2"/>
        <v>0</v>
      </c>
      <c r="M37" s="91">
        <f t="shared" si="3"/>
        <v>170</v>
      </c>
      <c r="N37" s="48"/>
    </row>
    <row r="38" spans="1:14" s="11" customFormat="1" ht="17.25" customHeight="1">
      <c r="A38" s="66" t="s">
        <v>400</v>
      </c>
      <c r="B38" s="26">
        <v>800</v>
      </c>
      <c r="C38" s="26"/>
      <c r="D38" s="26">
        <f>SUM(B38:C38)</f>
        <v>800</v>
      </c>
      <c r="E38" s="26"/>
      <c r="F38" s="26"/>
      <c r="G38" s="26"/>
      <c r="H38" s="26">
        <v>4601</v>
      </c>
      <c r="I38" s="26">
        <v>-1618</v>
      </c>
      <c r="J38" s="91">
        <f t="shared" si="0"/>
        <v>2983</v>
      </c>
      <c r="K38" s="91">
        <f t="shared" si="1"/>
        <v>5401</v>
      </c>
      <c r="L38" s="91">
        <f t="shared" si="2"/>
        <v>-1618</v>
      </c>
      <c r="M38" s="91">
        <f t="shared" si="3"/>
        <v>3783</v>
      </c>
      <c r="N38" s="48"/>
    </row>
    <row r="39" spans="1:14" s="11" customFormat="1" ht="17.25" customHeight="1">
      <c r="A39" s="90" t="s">
        <v>550</v>
      </c>
      <c r="B39" s="91"/>
      <c r="C39" s="91"/>
      <c r="D39" s="91"/>
      <c r="E39" s="91"/>
      <c r="F39" s="91"/>
      <c r="G39" s="91"/>
      <c r="H39" s="91">
        <v>9030</v>
      </c>
      <c r="I39" s="91">
        <v>-5342</v>
      </c>
      <c r="J39" s="91">
        <f t="shared" si="0"/>
        <v>3688</v>
      </c>
      <c r="K39" s="91">
        <f t="shared" si="1"/>
        <v>9030</v>
      </c>
      <c r="L39" s="91">
        <f t="shared" si="2"/>
        <v>-5342</v>
      </c>
      <c r="M39" s="91">
        <f t="shared" si="3"/>
        <v>3688</v>
      </c>
      <c r="N39" s="48"/>
    </row>
    <row r="40" spans="1:14" s="11" customFormat="1" ht="17.25" customHeight="1">
      <c r="A40" s="90" t="s">
        <v>551</v>
      </c>
      <c r="B40" s="91"/>
      <c r="C40" s="91"/>
      <c r="D40" s="91"/>
      <c r="E40" s="91"/>
      <c r="F40" s="91"/>
      <c r="G40" s="91"/>
      <c r="H40" s="91">
        <v>7255</v>
      </c>
      <c r="I40" s="91">
        <v>31</v>
      </c>
      <c r="J40" s="91">
        <f t="shared" si="0"/>
        <v>7286</v>
      </c>
      <c r="K40" s="91">
        <f t="shared" si="1"/>
        <v>7255</v>
      </c>
      <c r="L40" s="91">
        <f t="shared" si="2"/>
        <v>31</v>
      </c>
      <c r="M40" s="91">
        <f t="shared" si="3"/>
        <v>7286</v>
      </c>
      <c r="N40" s="48"/>
    </row>
    <row r="41" spans="1:14" s="11" customFormat="1" ht="17.25" customHeight="1">
      <c r="A41" s="90" t="s">
        <v>552</v>
      </c>
      <c r="B41" s="91"/>
      <c r="C41" s="91"/>
      <c r="D41" s="91"/>
      <c r="E41" s="91"/>
      <c r="F41" s="91"/>
      <c r="G41" s="91"/>
      <c r="H41" s="91">
        <v>15496</v>
      </c>
      <c r="I41" s="91">
        <v>-9180</v>
      </c>
      <c r="J41" s="91">
        <f t="shared" si="0"/>
        <v>6316</v>
      </c>
      <c r="K41" s="91">
        <f t="shared" si="1"/>
        <v>15496</v>
      </c>
      <c r="L41" s="91">
        <f t="shared" si="2"/>
        <v>-9180</v>
      </c>
      <c r="M41" s="91">
        <f t="shared" si="3"/>
        <v>6316</v>
      </c>
      <c r="N41" s="48"/>
    </row>
    <row r="42" spans="1:14" s="11" customFormat="1" ht="17.25" customHeight="1">
      <c r="A42" s="90" t="s">
        <v>553</v>
      </c>
      <c r="B42" s="91"/>
      <c r="C42" s="91"/>
      <c r="D42" s="91"/>
      <c r="E42" s="91"/>
      <c r="F42" s="91"/>
      <c r="G42" s="91"/>
      <c r="H42" s="91">
        <v>6899</v>
      </c>
      <c r="I42" s="91">
        <v>104</v>
      </c>
      <c r="J42" s="91">
        <f t="shared" si="0"/>
        <v>7003</v>
      </c>
      <c r="K42" s="91">
        <f t="shared" si="1"/>
        <v>6899</v>
      </c>
      <c r="L42" s="91">
        <f t="shared" si="2"/>
        <v>104</v>
      </c>
      <c r="M42" s="91">
        <f t="shared" si="3"/>
        <v>7003</v>
      </c>
      <c r="N42" s="48"/>
    </row>
    <row r="43" spans="1:14" s="11" customFormat="1" ht="17.25" customHeight="1">
      <c r="A43" s="90" t="s">
        <v>554</v>
      </c>
      <c r="B43" s="91"/>
      <c r="C43" s="91"/>
      <c r="D43" s="91"/>
      <c r="E43" s="91"/>
      <c r="F43" s="91"/>
      <c r="G43" s="91"/>
      <c r="H43" s="91">
        <v>9244</v>
      </c>
      <c r="I43" s="91">
        <v>128</v>
      </c>
      <c r="J43" s="91">
        <f t="shared" si="0"/>
        <v>9372</v>
      </c>
      <c r="K43" s="91">
        <f t="shared" si="1"/>
        <v>9244</v>
      </c>
      <c r="L43" s="91">
        <f t="shared" si="2"/>
        <v>128</v>
      </c>
      <c r="M43" s="91">
        <f t="shared" si="3"/>
        <v>9372</v>
      </c>
      <c r="N43" s="48"/>
    </row>
    <row r="44" spans="1:14" s="11" customFormat="1" ht="17.25" customHeight="1">
      <c r="A44" s="90" t="s">
        <v>555</v>
      </c>
      <c r="B44" s="91"/>
      <c r="C44" s="91"/>
      <c r="D44" s="91"/>
      <c r="E44" s="91"/>
      <c r="F44" s="91"/>
      <c r="G44" s="91"/>
      <c r="H44" s="91">
        <v>16274</v>
      </c>
      <c r="I44" s="91">
        <v>-10259</v>
      </c>
      <c r="J44" s="91">
        <f>SUM(H44+I44)</f>
        <v>6015</v>
      </c>
      <c r="K44" s="91">
        <f>SUM(B44++E44+H44)</f>
        <v>16274</v>
      </c>
      <c r="L44" s="91">
        <f>C44+I44+F44</f>
        <v>-10259</v>
      </c>
      <c r="M44" s="91">
        <f>SUM(K44+L44)</f>
        <v>6015</v>
      </c>
      <c r="N44" s="48"/>
    </row>
    <row r="45" spans="1:14" s="11" customFormat="1" ht="17.25" customHeight="1">
      <c r="A45" s="90" t="s">
        <v>401</v>
      </c>
      <c r="B45" s="91"/>
      <c r="C45" s="91"/>
      <c r="D45" s="91"/>
      <c r="E45" s="91"/>
      <c r="F45" s="91"/>
      <c r="G45" s="91"/>
      <c r="H45" s="91">
        <v>9224</v>
      </c>
      <c r="I45" s="91">
        <v>243</v>
      </c>
      <c r="J45" s="91">
        <f t="shared" si="0"/>
        <v>9467</v>
      </c>
      <c r="K45" s="91">
        <f t="shared" si="1"/>
        <v>9224</v>
      </c>
      <c r="L45" s="91">
        <f t="shared" si="2"/>
        <v>243</v>
      </c>
      <c r="M45" s="91">
        <f t="shared" si="3"/>
        <v>9467</v>
      </c>
      <c r="N45" s="48"/>
    </row>
    <row r="46" spans="1:14" s="11" customFormat="1" ht="17.25" customHeight="1">
      <c r="A46" s="90" t="s">
        <v>402</v>
      </c>
      <c r="B46" s="91"/>
      <c r="C46" s="91"/>
      <c r="D46" s="91"/>
      <c r="E46" s="91"/>
      <c r="F46" s="91"/>
      <c r="G46" s="91"/>
      <c r="H46" s="91">
        <v>4228</v>
      </c>
      <c r="I46" s="91"/>
      <c r="J46" s="91">
        <f t="shared" si="0"/>
        <v>4228</v>
      </c>
      <c r="K46" s="91">
        <f t="shared" si="1"/>
        <v>4228</v>
      </c>
      <c r="L46" s="91">
        <f t="shared" si="2"/>
        <v>0</v>
      </c>
      <c r="M46" s="91">
        <f t="shared" si="3"/>
        <v>4228</v>
      </c>
      <c r="N46" s="48"/>
    </row>
    <row r="47" spans="1:14" s="11" customFormat="1" ht="17.25" customHeight="1">
      <c r="A47" s="90" t="s">
        <v>403</v>
      </c>
      <c r="B47" s="91"/>
      <c r="C47" s="91"/>
      <c r="D47" s="91"/>
      <c r="E47" s="91"/>
      <c r="F47" s="91"/>
      <c r="G47" s="91"/>
      <c r="H47" s="91">
        <v>456</v>
      </c>
      <c r="I47" s="91"/>
      <c r="J47" s="91">
        <f t="shared" si="0"/>
        <v>456</v>
      </c>
      <c r="K47" s="91">
        <f t="shared" si="1"/>
        <v>456</v>
      </c>
      <c r="L47" s="91">
        <f t="shared" si="2"/>
        <v>0</v>
      </c>
      <c r="M47" s="91">
        <f t="shared" si="3"/>
        <v>456</v>
      </c>
      <c r="N47" s="48"/>
    </row>
    <row r="48" spans="1:14" s="11" customFormat="1" ht="17.25" customHeight="1">
      <c r="A48" s="90" t="s">
        <v>642</v>
      </c>
      <c r="B48" s="91"/>
      <c r="C48" s="91"/>
      <c r="D48" s="91"/>
      <c r="E48" s="91"/>
      <c r="F48" s="91"/>
      <c r="G48" s="91"/>
      <c r="H48" s="91">
        <v>835</v>
      </c>
      <c r="I48" s="91"/>
      <c r="J48" s="91">
        <f>SUM(H48+I48)</f>
        <v>835</v>
      </c>
      <c r="K48" s="91">
        <f>SUM(B48++E48+H48)</f>
        <v>835</v>
      </c>
      <c r="L48" s="91">
        <f>C48+I48+F48</f>
        <v>0</v>
      </c>
      <c r="M48" s="91">
        <f>SUM(K48+L48)</f>
        <v>835</v>
      </c>
      <c r="N48" s="48"/>
    </row>
    <row r="49" spans="1:14" s="11" customFormat="1" ht="17.25" customHeight="1">
      <c r="A49" s="90" t="s">
        <v>404</v>
      </c>
      <c r="B49" s="91"/>
      <c r="C49" s="91"/>
      <c r="D49" s="91"/>
      <c r="E49" s="91"/>
      <c r="F49" s="91"/>
      <c r="G49" s="91"/>
      <c r="H49" s="91">
        <v>249</v>
      </c>
      <c r="I49" s="91"/>
      <c r="J49" s="91">
        <f t="shared" si="0"/>
        <v>249</v>
      </c>
      <c r="K49" s="91">
        <f t="shared" si="1"/>
        <v>249</v>
      </c>
      <c r="L49" s="91">
        <f t="shared" si="2"/>
        <v>0</v>
      </c>
      <c r="M49" s="91">
        <f t="shared" si="3"/>
        <v>249</v>
      </c>
      <c r="N49" s="48"/>
    </row>
    <row r="50" spans="1:14" s="11" customFormat="1" ht="17.25" customHeight="1">
      <c r="A50" s="90" t="s">
        <v>405</v>
      </c>
      <c r="B50" s="91"/>
      <c r="C50" s="91"/>
      <c r="D50" s="91"/>
      <c r="E50" s="91"/>
      <c r="F50" s="91"/>
      <c r="G50" s="91"/>
      <c r="H50" s="91">
        <v>1168</v>
      </c>
      <c r="I50" s="91"/>
      <c r="J50" s="91">
        <f t="shared" si="0"/>
        <v>1168</v>
      </c>
      <c r="K50" s="91">
        <f t="shared" si="1"/>
        <v>1168</v>
      </c>
      <c r="L50" s="91">
        <f t="shared" si="2"/>
        <v>0</v>
      </c>
      <c r="M50" s="91">
        <f t="shared" si="3"/>
        <v>1168</v>
      </c>
      <c r="N50" s="48"/>
    </row>
    <row r="51" spans="1:14" s="11" customFormat="1" ht="17.25" customHeight="1">
      <c r="A51" s="90" t="s">
        <v>406</v>
      </c>
      <c r="B51" s="91"/>
      <c r="C51" s="91"/>
      <c r="D51" s="91"/>
      <c r="E51" s="91"/>
      <c r="F51" s="91"/>
      <c r="G51" s="91"/>
      <c r="H51" s="91">
        <v>1600</v>
      </c>
      <c r="I51" s="91">
        <v>76</v>
      </c>
      <c r="J51" s="91">
        <f t="shared" si="0"/>
        <v>1676</v>
      </c>
      <c r="K51" s="91">
        <f t="shared" si="1"/>
        <v>1600</v>
      </c>
      <c r="L51" s="91">
        <f t="shared" si="2"/>
        <v>76</v>
      </c>
      <c r="M51" s="91">
        <f t="shared" si="3"/>
        <v>1676</v>
      </c>
      <c r="N51" s="48"/>
    </row>
    <row r="52" spans="1:14" s="11" customFormat="1" ht="17.25" customHeight="1">
      <c r="A52" s="90" t="s">
        <v>407</v>
      </c>
      <c r="B52" s="91"/>
      <c r="C52" s="91"/>
      <c r="D52" s="91"/>
      <c r="E52" s="91"/>
      <c r="F52" s="91"/>
      <c r="G52" s="91"/>
      <c r="H52" s="91">
        <v>4000</v>
      </c>
      <c r="I52" s="91"/>
      <c r="J52" s="91">
        <f t="shared" si="0"/>
        <v>4000</v>
      </c>
      <c r="K52" s="91">
        <f t="shared" si="1"/>
        <v>4000</v>
      </c>
      <c r="L52" s="91">
        <f t="shared" si="2"/>
        <v>0</v>
      </c>
      <c r="M52" s="91">
        <f t="shared" si="3"/>
        <v>4000</v>
      </c>
      <c r="N52" s="48"/>
    </row>
    <row r="53" spans="1:14" s="11" customFormat="1" ht="17.25" customHeight="1">
      <c r="A53" s="90" t="s">
        <v>408</v>
      </c>
      <c r="B53" s="91"/>
      <c r="C53" s="91"/>
      <c r="D53" s="91"/>
      <c r="E53" s="91"/>
      <c r="F53" s="91"/>
      <c r="G53" s="91"/>
      <c r="H53" s="91">
        <v>3531</v>
      </c>
      <c r="I53" s="91"/>
      <c r="J53" s="91">
        <f t="shared" si="0"/>
        <v>3531</v>
      </c>
      <c r="K53" s="91">
        <f t="shared" si="1"/>
        <v>3531</v>
      </c>
      <c r="L53" s="91">
        <f t="shared" si="2"/>
        <v>0</v>
      </c>
      <c r="M53" s="91">
        <f t="shared" si="3"/>
        <v>3531</v>
      </c>
      <c r="N53" s="48"/>
    </row>
    <row r="54" spans="1:14" s="11" customFormat="1" ht="17.25" customHeight="1">
      <c r="A54" s="90" t="s">
        <v>409</v>
      </c>
      <c r="B54" s="91"/>
      <c r="C54" s="91"/>
      <c r="D54" s="91"/>
      <c r="E54" s="91"/>
      <c r="F54" s="91"/>
      <c r="G54" s="91"/>
      <c r="H54" s="91">
        <v>3000</v>
      </c>
      <c r="I54" s="91"/>
      <c r="J54" s="91">
        <f t="shared" si="0"/>
        <v>3000</v>
      </c>
      <c r="K54" s="91">
        <f t="shared" si="1"/>
        <v>3000</v>
      </c>
      <c r="L54" s="91">
        <f t="shared" si="2"/>
        <v>0</v>
      </c>
      <c r="M54" s="91">
        <f t="shared" si="3"/>
        <v>3000</v>
      </c>
      <c r="N54" s="48"/>
    </row>
    <row r="55" spans="1:14" s="11" customFormat="1" ht="17.25" customHeight="1">
      <c r="A55" s="94" t="s">
        <v>410</v>
      </c>
      <c r="B55" s="95">
        <f>SUM(B10:B54)-B21</f>
        <v>410505</v>
      </c>
      <c r="C55" s="95">
        <f aca="true" t="shared" si="4" ref="C55:M55">SUM(C10:C54)-C21</f>
        <v>-53</v>
      </c>
      <c r="D55" s="95">
        <f t="shared" si="4"/>
        <v>410452</v>
      </c>
      <c r="E55" s="95">
        <f t="shared" si="4"/>
        <v>860217</v>
      </c>
      <c r="F55" s="95">
        <f t="shared" si="4"/>
        <v>0</v>
      </c>
      <c r="G55" s="95">
        <f t="shared" si="4"/>
        <v>860217</v>
      </c>
      <c r="H55" s="95">
        <f t="shared" si="4"/>
        <v>764522</v>
      </c>
      <c r="I55" s="95">
        <f t="shared" si="4"/>
        <v>1155</v>
      </c>
      <c r="J55" s="95">
        <f t="shared" si="4"/>
        <v>765677</v>
      </c>
      <c r="K55" s="95">
        <f t="shared" si="4"/>
        <v>2035244</v>
      </c>
      <c r="L55" s="95">
        <f t="shared" si="4"/>
        <v>1102</v>
      </c>
      <c r="M55" s="95">
        <f t="shared" si="4"/>
        <v>2036346</v>
      </c>
      <c r="N55" s="48"/>
    </row>
    <row r="56" s="11" customFormat="1" ht="17.25" customHeight="1">
      <c r="L56" s="49"/>
    </row>
    <row r="57" spans="12:13" s="11" customFormat="1" ht="17.25" customHeight="1">
      <c r="L57" s="49"/>
      <c r="M57" s="49"/>
    </row>
    <row r="58" s="11" customFormat="1" ht="17.25" customHeight="1">
      <c r="L58" s="49"/>
    </row>
    <row r="59" s="11" customFormat="1" ht="17.25" customHeight="1"/>
    <row r="60" s="11" customFormat="1" ht="17.25" customHeight="1"/>
    <row r="61" s="11" customFormat="1" ht="17.25" customHeight="1"/>
  </sheetData>
  <mergeCells count="11">
    <mergeCell ref="A4:M4"/>
    <mergeCell ref="A5:M5"/>
    <mergeCell ref="A6:M7"/>
    <mergeCell ref="J1:M1"/>
    <mergeCell ref="A2:M2"/>
    <mergeCell ref="A3:M3"/>
    <mergeCell ref="A8:A9"/>
    <mergeCell ref="H8:J8"/>
    <mergeCell ref="K8:M8"/>
    <mergeCell ref="B8:D8"/>
    <mergeCell ref="E8:G8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2"/>
  </sheetPr>
  <dimension ref="A1:Q22"/>
  <sheetViews>
    <sheetView workbookViewId="0" topLeftCell="A1">
      <selection activeCell="A11" sqref="A11"/>
    </sheetView>
  </sheetViews>
  <sheetFormatPr defaultColWidth="9.140625" defaultRowHeight="12.75"/>
  <cols>
    <col min="1" max="1" width="25.57421875" style="83" customWidth="1"/>
    <col min="2" max="2" width="9.28125" style="83" customWidth="1"/>
    <col min="3" max="3" width="7.00390625" style="83" customWidth="1"/>
    <col min="4" max="4" width="6.8515625" style="83" customWidth="1"/>
    <col min="5" max="5" width="8.140625" style="83" customWidth="1"/>
    <col min="6" max="6" width="7.421875" style="83" customWidth="1"/>
    <col min="7" max="7" width="9.28125" style="83" customWidth="1"/>
    <col min="8" max="8" width="8.28125" style="83" customWidth="1"/>
    <col min="9" max="9" width="7.8515625" style="83" customWidth="1"/>
    <col min="10" max="10" width="7.140625" style="83" customWidth="1"/>
    <col min="11" max="11" width="8.28125" style="83" customWidth="1"/>
    <col min="12" max="12" width="8.140625" style="83" customWidth="1"/>
    <col min="13" max="13" width="7.00390625" style="83" customWidth="1"/>
    <col min="14" max="14" width="7.28125" style="83" customWidth="1"/>
    <col min="15" max="15" width="8.00390625" style="83" customWidth="1"/>
    <col min="16" max="16" width="7.28125" style="83" customWidth="1"/>
    <col min="17" max="17" width="9.421875" style="83" customWidth="1"/>
    <col min="18" max="16384" width="9.140625" style="83" customWidth="1"/>
  </cols>
  <sheetData>
    <row r="1" spans="1:17" ht="15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271" t="s">
        <v>14</v>
      </c>
      <c r="P1" s="271"/>
      <c r="Q1" s="271"/>
    </row>
    <row r="2" spans="1:17" s="54" customFormat="1" ht="15.75">
      <c r="A2" s="251" t="s">
        <v>249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</row>
    <row r="3" spans="1:17" s="54" customFormat="1" ht="15.75">
      <c r="A3" s="251" t="s">
        <v>243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</row>
    <row r="4" spans="1:17" s="54" customFormat="1" ht="15.75">
      <c r="A4" s="251" t="s">
        <v>355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</row>
    <row r="5" spans="1:17" s="54" customFormat="1" ht="15.75">
      <c r="A5" s="251" t="s">
        <v>186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</row>
    <row r="6" spans="1:17" s="50" customFormat="1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s="50" customFormat="1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s="50" customFormat="1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  <c r="O8" s="1"/>
      <c r="P8" s="1"/>
      <c r="Q8" s="1"/>
    </row>
    <row r="9" spans="1:17" s="165" customFormat="1" ht="12.75" customHeight="1">
      <c r="A9" s="275" t="s">
        <v>250</v>
      </c>
      <c r="B9" s="272" t="s">
        <v>106</v>
      </c>
      <c r="C9" s="273"/>
      <c r="D9" s="274"/>
      <c r="E9" s="272" t="s">
        <v>174</v>
      </c>
      <c r="F9" s="273"/>
      <c r="G9" s="274"/>
      <c r="H9" s="272" t="s">
        <v>157</v>
      </c>
      <c r="I9" s="273"/>
      <c r="J9" s="274"/>
      <c r="K9" s="272" t="s">
        <v>156</v>
      </c>
      <c r="L9" s="273"/>
      <c r="M9" s="274"/>
      <c r="N9" s="269" t="s">
        <v>155</v>
      </c>
      <c r="O9" s="277" t="s">
        <v>164</v>
      </c>
      <c r="P9" s="278"/>
      <c r="Q9" s="279"/>
    </row>
    <row r="10" spans="1:17" s="165" customFormat="1" ht="54.75" customHeight="1">
      <c r="A10" s="276"/>
      <c r="B10" s="17" t="s">
        <v>662</v>
      </c>
      <c r="C10" s="80" t="s">
        <v>271</v>
      </c>
      <c r="D10" s="17" t="s">
        <v>660</v>
      </c>
      <c r="E10" s="17" t="s">
        <v>662</v>
      </c>
      <c r="F10" s="80" t="s">
        <v>271</v>
      </c>
      <c r="G10" s="17" t="s">
        <v>660</v>
      </c>
      <c r="H10" s="17" t="s">
        <v>662</v>
      </c>
      <c r="I10" s="80" t="s">
        <v>271</v>
      </c>
      <c r="J10" s="17" t="s">
        <v>660</v>
      </c>
      <c r="K10" s="17" t="s">
        <v>662</v>
      </c>
      <c r="L10" s="80" t="s">
        <v>271</v>
      </c>
      <c r="M10" s="17" t="s">
        <v>660</v>
      </c>
      <c r="N10" s="270"/>
      <c r="O10" s="17" t="s">
        <v>662</v>
      </c>
      <c r="P10" s="80" t="s">
        <v>271</v>
      </c>
      <c r="Q10" s="17" t="s">
        <v>660</v>
      </c>
    </row>
    <row r="11" spans="1:17" s="50" customFormat="1" ht="15.75">
      <c r="A11" s="1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2"/>
      <c r="O11" s="2"/>
      <c r="P11" s="2"/>
      <c r="Q11" s="2"/>
    </row>
    <row r="12" spans="1:17" s="165" customFormat="1" ht="24.75" customHeight="1">
      <c r="A12" s="74" t="s">
        <v>158</v>
      </c>
      <c r="B12" s="75">
        <v>81480</v>
      </c>
      <c r="C12" s="76">
        <v>-13650</v>
      </c>
      <c r="D12" s="75">
        <f>SUM(B12:C12)</f>
        <v>67830</v>
      </c>
      <c r="E12" s="77">
        <v>1204808</v>
      </c>
      <c r="F12" s="76">
        <v>-187607</v>
      </c>
      <c r="G12" s="75">
        <f>SUM(E12:F12)</f>
        <v>1017201</v>
      </c>
      <c r="H12" s="77">
        <v>2174</v>
      </c>
      <c r="I12" s="76"/>
      <c r="J12" s="75">
        <f>H12+I12</f>
        <v>2174</v>
      </c>
      <c r="K12" s="77">
        <v>700</v>
      </c>
      <c r="L12" s="76"/>
      <c r="M12" s="75">
        <f aca="true" t="shared" si="0" ref="M12:M18">SUM(K12:L12)</f>
        <v>700</v>
      </c>
      <c r="N12" s="77">
        <v>10600</v>
      </c>
      <c r="O12" s="77">
        <f>SUM(B12,E12,H12,K12,N12)</f>
        <v>1299762</v>
      </c>
      <c r="P12" s="77">
        <f>SUM(C12+F12+I12+L12)</f>
        <v>-201257</v>
      </c>
      <c r="Q12" s="77">
        <f>SUM(O12:P12)</f>
        <v>1098505</v>
      </c>
    </row>
    <row r="13" spans="1:17" ht="24.75" customHeight="1">
      <c r="A13" s="16" t="s">
        <v>159</v>
      </c>
      <c r="B13" s="78">
        <v>0</v>
      </c>
      <c r="C13" s="78"/>
      <c r="D13" s="75">
        <f aca="true" t="shared" si="1" ref="D13:D18">SUM(B13:C13)</f>
        <v>0</v>
      </c>
      <c r="E13" s="78">
        <v>0</v>
      </c>
      <c r="F13" s="76"/>
      <c r="G13" s="75">
        <f aca="true" t="shared" si="2" ref="G13:G18">SUM(E13:F13)</f>
        <v>0</v>
      </c>
      <c r="H13" s="78">
        <v>0</v>
      </c>
      <c r="I13" s="75"/>
      <c r="J13" s="75">
        <f aca="true" t="shared" si="3" ref="J13:J20">H13+I13</f>
        <v>0</v>
      </c>
      <c r="K13" s="78">
        <v>0</v>
      </c>
      <c r="L13" s="75"/>
      <c r="M13" s="75">
        <f t="shared" si="0"/>
        <v>0</v>
      </c>
      <c r="N13" s="78">
        <v>0</v>
      </c>
      <c r="O13" s="77">
        <f aca="true" t="shared" si="4" ref="O13:O18">SUM(B13+E13+H13+K13+N13)</f>
        <v>0</v>
      </c>
      <c r="P13" s="77">
        <f aca="true" t="shared" si="5" ref="P13:P18">SUM(C13+F13+I13+L13)</f>
        <v>0</v>
      </c>
      <c r="Q13" s="77">
        <f aca="true" t="shared" si="6" ref="Q13:Q20">SUM(O13:P13)</f>
        <v>0</v>
      </c>
    </row>
    <row r="14" spans="1:17" s="165" customFormat="1" ht="24.75" customHeight="1">
      <c r="A14" s="16" t="s">
        <v>160</v>
      </c>
      <c r="B14" s="78">
        <v>0</v>
      </c>
      <c r="C14" s="78"/>
      <c r="D14" s="75">
        <f t="shared" si="1"/>
        <v>0</v>
      </c>
      <c r="E14" s="78">
        <v>1000</v>
      </c>
      <c r="F14" s="76"/>
      <c r="G14" s="75">
        <f t="shared" si="2"/>
        <v>1000</v>
      </c>
      <c r="H14" s="78">
        <v>0</v>
      </c>
      <c r="I14" s="75"/>
      <c r="J14" s="75">
        <f t="shared" si="3"/>
        <v>0</v>
      </c>
      <c r="K14" s="78">
        <v>0</v>
      </c>
      <c r="L14" s="75"/>
      <c r="M14" s="75">
        <f t="shared" si="0"/>
        <v>0</v>
      </c>
      <c r="N14" s="78">
        <v>0</v>
      </c>
      <c r="O14" s="77">
        <f t="shared" si="4"/>
        <v>1000</v>
      </c>
      <c r="P14" s="77">
        <f t="shared" si="5"/>
        <v>0</v>
      </c>
      <c r="Q14" s="77">
        <f t="shared" si="6"/>
        <v>1000</v>
      </c>
    </row>
    <row r="15" spans="1:17" ht="24.75" customHeight="1">
      <c r="A15" s="16" t="s">
        <v>301</v>
      </c>
      <c r="B15" s="78">
        <v>0</v>
      </c>
      <c r="C15" s="78"/>
      <c r="D15" s="75">
        <f t="shared" si="1"/>
        <v>0</v>
      </c>
      <c r="E15" s="78">
        <v>1000</v>
      </c>
      <c r="F15" s="76"/>
      <c r="G15" s="75">
        <f t="shared" si="2"/>
        <v>1000</v>
      </c>
      <c r="H15" s="78">
        <v>0</v>
      </c>
      <c r="I15" s="75"/>
      <c r="J15" s="75">
        <f t="shared" si="3"/>
        <v>0</v>
      </c>
      <c r="K15" s="78">
        <v>0</v>
      </c>
      <c r="L15" s="75"/>
      <c r="M15" s="75">
        <f t="shared" si="0"/>
        <v>0</v>
      </c>
      <c r="N15" s="78">
        <v>0</v>
      </c>
      <c r="O15" s="77">
        <f t="shared" si="4"/>
        <v>1000</v>
      </c>
      <c r="P15" s="77">
        <f t="shared" si="5"/>
        <v>0</v>
      </c>
      <c r="Q15" s="77">
        <f t="shared" si="6"/>
        <v>1000</v>
      </c>
    </row>
    <row r="16" spans="1:17" ht="24.75" customHeight="1">
      <c r="A16" s="16" t="s">
        <v>161</v>
      </c>
      <c r="B16" s="78">
        <v>0</v>
      </c>
      <c r="C16" s="78"/>
      <c r="D16" s="75">
        <f t="shared" si="1"/>
        <v>0</v>
      </c>
      <c r="E16" s="78">
        <v>0</v>
      </c>
      <c r="F16" s="76"/>
      <c r="G16" s="75">
        <f t="shared" si="2"/>
        <v>0</v>
      </c>
      <c r="H16" s="78">
        <v>0</v>
      </c>
      <c r="I16" s="75"/>
      <c r="J16" s="75">
        <f t="shared" si="3"/>
        <v>0</v>
      </c>
      <c r="K16" s="78">
        <v>0</v>
      </c>
      <c r="L16" s="75"/>
      <c r="M16" s="75">
        <f t="shared" si="0"/>
        <v>0</v>
      </c>
      <c r="N16" s="78">
        <v>0</v>
      </c>
      <c r="O16" s="77">
        <f t="shared" si="4"/>
        <v>0</v>
      </c>
      <c r="P16" s="77">
        <f t="shared" si="5"/>
        <v>0</v>
      </c>
      <c r="Q16" s="77">
        <f t="shared" si="6"/>
        <v>0</v>
      </c>
    </row>
    <row r="17" spans="1:17" ht="24.75" customHeight="1">
      <c r="A17" s="16" t="s">
        <v>162</v>
      </c>
      <c r="B17" s="78">
        <v>0</v>
      </c>
      <c r="C17" s="78"/>
      <c r="D17" s="75">
        <f t="shared" si="1"/>
        <v>0</v>
      </c>
      <c r="E17" s="78">
        <v>0</v>
      </c>
      <c r="F17" s="76"/>
      <c r="G17" s="75">
        <f t="shared" si="2"/>
        <v>0</v>
      </c>
      <c r="H17" s="78">
        <v>0</v>
      </c>
      <c r="I17" s="75"/>
      <c r="J17" s="75">
        <f t="shared" si="3"/>
        <v>0</v>
      </c>
      <c r="K17" s="78">
        <v>0</v>
      </c>
      <c r="L17" s="75"/>
      <c r="M17" s="75">
        <f t="shared" si="0"/>
        <v>0</v>
      </c>
      <c r="N17" s="78">
        <v>0</v>
      </c>
      <c r="O17" s="77">
        <f t="shared" si="4"/>
        <v>0</v>
      </c>
      <c r="P17" s="77">
        <f t="shared" si="5"/>
        <v>0</v>
      </c>
      <c r="Q17" s="77">
        <f t="shared" si="6"/>
        <v>0</v>
      </c>
    </row>
    <row r="18" spans="1:17" ht="24.75" customHeight="1">
      <c r="A18" s="16" t="s">
        <v>694</v>
      </c>
      <c r="B18" s="78">
        <v>0</v>
      </c>
      <c r="C18" s="78"/>
      <c r="D18" s="75">
        <f t="shared" si="1"/>
        <v>0</v>
      </c>
      <c r="E18" s="78">
        <v>200</v>
      </c>
      <c r="F18" s="76"/>
      <c r="G18" s="75">
        <f t="shared" si="2"/>
        <v>200</v>
      </c>
      <c r="H18" s="78">
        <v>0</v>
      </c>
      <c r="I18" s="75"/>
      <c r="J18" s="75">
        <f t="shared" si="3"/>
        <v>0</v>
      </c>
      <c r="K18" s="78">
        <v>0</v>
      </c>
      <c r="L18" s="75"/>
      <c r="M18" s="75">
        <f t="shared" si="0"/>
        <v>0</v>
      </c>
      <c r="N18" s="78">
        <v>0</v>
      </c>
      <c r="O18" s="77">
        <f t="shared" si="4"/>
        <v>200</v>
      </c>
      <c r="P18" s="77">
        <f t="shared" si="5"/>
        <v>0</v>
      </c>
      <c r="Q18" s="77">
        <f t="shared" si="6"/>
        <v>200</v>
      </c>
    </row>
    <row r="19" spans="1:17" s="165" customFormat="1" ht="24.75" customHeight="1">
      <c r="A19" s="74" t="s">
        <v>163</v>
      </c>
      <c r="B19" s="77">
        <f aca="true" t="shared" si="7" ref="B19:I19">SUM(B13:B18)</f>
        <v>0</v>
      </c>
      <c r="C19" s="77">
        <f t="shared" si="7"/>
        <v>0</v>
      </c>
      <c r="D19" s="75">
        <f t="shared" si="7"/>
        <v>0</v>
      </c>
      <c r="E19" s="77">
        <f t="shared" si="7"/>
        <v>2200</v>
      </c>
      <c r="F19" s="75">
        <f t="shared" si="7"/>
        <v>0</v>
      </c>
      <c r="G19" s="75">
        <f t="shared" si="7"/>
        <v>2200</v>
      </c>
      <c r="H19" s="77">
        <f t="shared" si="7"/>
        <v>0</v>
      </c>
      <c r="I19" s="75">
        <f t="shared" si="7"/>
        <v>0</v>
      </c>
      <c r="J19" s="75">
        <f t="shared" si="3"/>
        <v>0</v>
      </c>
      <c r="K19" s="77">
        <f>SUM(K13:K18)</f>
        <v>0</v>
      </c>
      <c r="L19" s="75">
        <f>SUM(L13:L18)</f>
        <v>0</v>
      </c>
      <c r="M19" s="75">
        <f>SUM(M13:M18)</f>
        <v>0</v>
      </c>
      <c r="N19" s="77">
        <v>0</v>
      </c>
      <c r="O19" s="77">
        <f>SUM(O13:O18)</f>
        <v>2200</v>
      </c>
      <c r="P19" s="77">
        <f>SUM(P13:P18)</f>
        <v>0</v>
      </c>
      <c r="Q19" s="77">
        <f t="shared" si="6"/>
        <v>2200</v>
      </c>
    </row>
    <row r="20" spans="1:17" s="165" customFormat="1" ht="24.75" customHeight="1">
      <c r="A20" s="74" t="s">
        <v>248</v>
      </c>
      <c r="B20" s="77">
        <f>B12+B19</f>
        <v>81480</v>
      </c>
      <c r="C20" s="77">
        <f>C12+C19</f>
        <v>-13650</v>
      </c>
      <c r="D20" s="77">
        <f>D12+D19</f>
        <v>67830</v>
      </c>
      <c r="E20" s="77">
        <f>E12+E19</f>
        <v>1207008</v>
      </c>
      <c r="F20" s="77">
        <f>SUM(F12+F19)</f>
        <v>-187607</v>
      </c>
      <c r="G20" s="75">
        <f>SUM(E20:F20)</f>
        <v>1019401</v>
      </c>
      <c r="H20" s="77">
        <f>H12+H19</f>
        <v>2174</v>
      </c>
      <c r="I20" s="75">
        <f>SUM(I19+I12)</f>
        <v>0</v>
      </c>
      <c r="J20" s="75">
        <f t="shared" si="3"/>
        <v>2174</v>
      </c>
      <c r="K20" s="77">
        <f>K12+K19</f>
        <v>700</v>
      </c>
      <c r="L20" s="75">
        <f>SUM(L12+L19)</f>
        <v>0</v>
      </c>
      <c r="M20" s="75">
        <f>SUM(M12+M19)</f>
        <v>700</v>
      </c>
      <c r="N20" s="77">
        <f>N12+N19</f>
        <v>10600</v>
      </c>
      <c r="O20" s="77">
        <f>SUM(O12+O19)</f>
        <v>1301962</v>
      </c>
      <c r="P20" s="77">
        <f>SUM(P12+P19)</f>
        <v>-201257</v>
      </c>
      <c r="Q20" s="77">
        <f t="shared" si="6"/>
        <v>1100705</v>
      </c>
    </row>
    <row r="21" spans="1:17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</sheetData>
  <mergeCells count="12">
    <mergeCell ref="O9:Q9"/>
    <mergeCell ref="A2:Q2"/>
    <mergeCell ref="A3:Q3"/>
    <mergeCell ref="N9:N10"/>
    <mergeCell ref="O1:Q1"/>
    <mergeCell ref="E9:G9"/>
    <mergeCell ref="H9:J9"/>
    <mergeCell ref="A4:Q4"/>
    <mergeCell ref="A5:Q5"/>
    <mergeCell ref="A9:A10"/>
    <mergeCell ref="B9:D9"/>
    <mergeCell ref="K9:M9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2"/>
  </sheetPr>
  <dimension ref="A1:L203"/>
  <sheetViews>
    <sheetView workbookViewId="0" topLeftCell="A1">
      <selection activeCell="A100" sqref="A100"/>
    </sheetView>
  </sheetViews>
  <sheetFormatPr defaultColWidth="9.140625" defaultRowHeight="13.5" customHeight="1"/>
  <cols>
    <col min="1" max="1" width="3.421875" style="177" customWidth="1"/>
    <col min="2" max="2" width="55.421875" style="177" customWidth="1"/>
    <col min="3" max="3" width="10.7109375" style="177" customWidth="1"/>
    <col min="4" max="4" width="11.28125" style="177" customWidth="1"/>
    <col min="5" max="5" width="12.421875" style="177" customWidth="1"/>
    <col min="6" max="6" width="9.7109375" style="177" customWidth="1"/>
    <col min="7" max="7" width="9.57421875" style="177" customWidth="1"/>
    <col min="8" max="8" width="12.57421875" style="177" customWidth="1"/>
    <col min="9" max="9" width="11.00390625" style="177" customWidth="1"/>
    <col min="10" max="10" width="13.7109375" style="177" customWidth="1"/>
    <col min="11" max="11" width="8.8515625" style="177" customWidth="1"/>
    <col min="12" max="16384" width="9.140625" style="177" customWidth="1"/>
  </cols>
  <sheetData>
    <row r="1" spans="1:12" ht="12.75" customHeight="1">
      <c r="A1" s="280" t="s">
        <v>209</v>
      </c>
      <c r="B1" s="280"/>
      <c r="C1" s="280"/>
      <c r="D1" s="280"/>
      <c r="E1" s="280"/>
      <c r="F1" s="280"/>
      <c r="G1" s="280"/>
      <c r="H1" s="280"/>
      <c r="I1" s="280"/>
      <c r="J1" s="280"/>
      <c r="K1" s="176"/>
      <c r="L1" s="176"/>
    </row>
    <row r="2" spans="1:12" ht="13.5" customHeight="1">
      <c r="A2" s="286" t="s">
        <v>249</v>
      </c>
      <c r="B2" s="286"/>
      <c r="C2" s="286"/>
      <c r="D2" s="286"/>
      <c r="E2" s="286"/>
      <c r="F2" s="286"/>
      <c r="G2" s="286"/>
      <c r="H2" s="286"/>
      <c r="I2" s="286"/>
      <c r="J2" s="286"/>
      <c r="K2" s="178"/>
      <c r="L2" s="178"/>
    </row>
    <row r="3" spans="1:12" ht="13.5" customHeight="1">
      <c r="A3" s="286" t="s">
        <v>243</v>
      </c>
      <c r="B3" s="286"/>
      <c r="C3" s="286"/>
      <c r="D3" s="286"/>
      <c r="E3" s="286"/>
      <c r="F3" s="286"/>
      <c r="G3" s="286"/>
      <c r="H3" s="286"/>
      <c r="I3" s="286"/>
      <c r="J3" s="286"/>
      <c r="K3" s="178"/>
      <c r="L3" s="178"/>
    </row>
    <row r="4" spans="1:12" ht="13.5" customHeight="1">
      <c r="A4" s="286" t="s">
        <v>105</v>
      </c>
      <c r="B4" s="286"/>
      <c r="C4" s="286"/>
      <c r="D4" s="286"/>
      <c r="E4" s="286"/>
      <c r="F4" s="286"/>
      <c r="G4" s="286"/>
      <c r="H4" s="286"/>
      <c r="I4" s="286"/>
      <c r="J4" s="286"/>
      <c r="K4" s="178"/>
      <c r="L4" s="178"/>
    </row>
    <row r="5" spans="1:12" ht="13.5" customHeight="1">
      <c r="A5" s="287" t="s">
        <v>186</v>
      </c>
      <c r="B5" s="287"/>
      <c r="C5" s="287"/>
      <c r="D5" s="287"/>
      <c r="E5" s="287"/>
      <c r="F5" s="287"/>
      <c r="G5" s="287"/>
      <c r="H5" s="287"/>
      <c r="I5" s="287"/>
      <c r="J5" s="287"/>
      <c r="K5" s="179"/>
      <c r="L5" s="179"/>
    </row>
    <row r="6" spans="1:10" ht="15" customHeight="1">
      <c r="A6" s="288"/>
      <c r="B6" s="288"/>
      <c r="C6" s="40"/>
      <c r="D6" s="40"/>
      <c r="E6" s="40"/>
      <c r="F6" s="40"/>
      <c r="G6" s="40"/>
      <c r="H6" s="40"/>
      <c r="I6" s="40"/>
      <c r="J6" s="40"/>
    </row>
    <row r="7" spans="1:10" ht="24.75" customHeight="1">
      <c r="A7" s="282" t="s">
        <v>240</v>
      </c>
      <c r="B7" s="285" t="s">
        <v>187</v>
      </c>
      <c r="C7" s="283" t="s">
        <v>665</v>
      </c>
      <c r="D7" s="283"/>
      <c r="E7" s="284"/>
      <c r="F7" s="253" t="s">
        <v>666</v>
      </c>
      <c r="G7" s="255"/>
      <c r="H7" s="283" t="s">
        <v>667</v>
      </c>
      <c r="I7" s="283"/>
      <c r="J7" s="284"/>
    </row>
    <row r="8" spans="1:10" ht="21" customHeight="1">
      <c r="A8" s="282"/>
      <c r="B8" s="285"/>
      <c r="C8" s="5" t="s">
        <v>260</v>
      </c>
      <c r="D8" s="5" t="s">
        <v>168</v>
      </c>
      <c r="E8" s="5" t="s">
        <v>265</v>
      </c>
      <c r="F8" s="5" t="s">
        <v>260</v>
      </c>
      <c r="G8" s="5" t="s">
        <v>168</v>
      </c>
      <c r="H8" s="5" t="s">
        <v>260</v>
      </c>
      <c r="I8" s="5" t="s">
        <v>168</v>
      </c>
      <c r="J8" s="5" t="s">
        <v>265</v>
      </c>
    </row>
    <row r="9" spans="1:10" ht="14.25" customHeight="1">
      <c r="A9" s="39"/>
      <c r="B9" s="79"/>
      <c r="C9" s="40"/>
      <c r="D9" s="40"/>
      <c r="E9" s="40"/>
      <c r="F9" s="40"/>
      <c r="G9" s="40"/>
      <c r="H9" s="40"/>
      <c r="I9" s="40"/>
      <c r="J9" s="40"/>
    </row>
    <row r="10" spans="1:10" ht="13.5" customHeight="1">
      <c r="A10" s="40"/>
      <c r="B10" s="41" t="s">
        <v>188</v>
      </c>
      <c r="C10" s="40"/>
      <c r="D10" s="40"/>
      <c r="E10" s="40"/>
      <c r="F10" s="40"/>
      <c r="G10" s="40"/>
      <c r="H10" s="40"/>
      <c r="I10" s="40"/>
      <c r="J10" s="40"/>
    </row>
    <row r="11" spans="1:10" ht="6.75" customHeight="1">
      <c r="A11" s="40"/>
      <c r="B11" s="41"/>
      <c r="C11" s="40"/>
      <c r="D11" s="40"/>
      <c r="E11" s="40"/>
      <c r="F11" s="40"/>
      <c r="G11" s="40"/>
      <c r="H11" s="40"/>
      <c r="I11" s="40"/>
      <c r="J11" s="40"/>
    </row>
    <row r="12" spans="1:10" ht="12" customHeight="1">
      <c r="A12" s="40"/>
      <c r="B12" s="41" t="s">
        <v>106</v>
      </c>
      <c r="C12" s="40"/>
      <c r="D12" s="40"/>
      <c r="E12" s="40"/>
      <c r="F12" s="40"/>
      <c r="G12" s="40"/>
      <c r="H12" s="40"/>
      <c r="I12" s="40"/>
      <c r="J12" s="40"/>
    </row>
    <row r="13" spans="1:10" ht="13.5" customHeight="1">
      <c r="A13" s="40"/>
      <c r="B13" s="45" t="s">
        <v>79</v>
      </c>
      <c r="C13" s="40"/>
      <c r="D13" s="40"/>
      <c r="E13" s="40"/>
      <c r="F13" s="40"/>
      <c r="G13" s="40"/>
      <c r="H13" s="40"/>
      <c r="I13" s="40"/>
      <c r="J13" s="40"/>
    </row>
    <row r="14" spans="1:10" ht="20.25" customHeight="1">
      <c r="A14" s="42" t="s">
        <v>244</v>
      </c>
      <c r="B14" s="43" t="s">
        <v>262</v>
      </c>
      <c r="C14" s="44">
        <v>16400</v>
      </c>
      <c r="D14" s="44">
        <f>C14*0.25</f>
        <v>4100</v>
      </c>
      <c r="E14" s="44">
        <f>SUM(C14:D14)</f>
        <v>20500</v>
      </c>
      <c r="F14" s="44"/>
      <c r="G14" s="44"/>
      <c r="H14" s="44">
        <f>SUM(C14+F14)</f>
        <v>16400</v>
      </c>
      <c r="I14" s="44">
        <f>SUM(D14+G14)</f>
        <v>4100</v>
      </c>
      <c r="J14" s="44">
        <f>SUM(H14:I14)</f>
        <v>20500</v>
      </c>
    </row>
    <row r="15" spans="1:10" ht="12.75">
      <c r="A15" s="42" t="s">
        <v>245</v>
      </c>
      <c r="B15" s="43" t="s">
        <v>78</v>
      </c>
      <c r="C15" s="44">
        <v>0</v>
      </c>
      <c r="D15" s="44">
        <f>C15*0.25</f>
        <v>0</v>
      </c>
      <c r="E15" s="44">
        <f>SUM(C15:D15)</f>
        <v>0</v>
      </c>
      <c r="F15" s="44"/>
      <c r="G15" s="44"/>
      <c r="H15" s="44">
        <f aca="true" t="shared" si="0" ref="H15:H29">SUM(C15+F15)</f>
        <v>0</v>
      </c>
      <c r="I15" s="44">
        <f aca="true" t="shared" si="1" ref="I15:I29">SUM(D15+G15)</f>
        <v>0</v>
      </c>
      <c r="J15" s="44">
        <f aca="true" t="shared" si="2" ref="J15:J29">SUM(H15:I15)</f>
        <v>0</v>
      </c>
    </row>
    <row r="16" spans="1:10" ht="12.75">
      <c r="A16" s="42" t="s">
        <v>230</v>
      </c>
      <c r="B16" s="43" t="s">
        <v>287</v>
      </c>
      <c r="C16" s="44">
        <v>480</v>
      </c>
      <c r="D16" s="44">
        <v>120</v>
      </c>
      <c r="E16" s="44">
        <f aca="true" t="shared" si="3" ref="E16:E29">SUM(C16:D16)</f>
        <v>600</v>
      </c>
      <c r="F16" s="44"/>
      <c r="G16" s="44"/>
      <c r="H16" s="44">
        <f t="shared" si="0"/>
        <v>480</v>
      </c>
      <c r="I16" s="44">
        <f t="shared" si="1"/>
        <v>120</v>
      </c>
      <c r="J16" s="44">
        <f t="shared" si="2"/>
        <v>600</v>
      </c>
    </row>
    <row r="17" spans="1:10" ht="12.75">
      <c r="A17" s="42" t="s">
        <v>5</v>
      </c>
      <c r="B17" s="43" t="s">
        <v>38</v>
      </c>
      <c r="C17" s="44">
        <v>6800</v>
      </c>
      <c r="D17" s="44">
        <v>1700</v>
      </c>
      <c r="E17" s="44">
        <f t="shared" si="3"/>
        <v>8500</v>
      </c>
      <c r="F17" s="44"/>
      <c r="G17" s="44"/>
      <c r="H17" s="44">
        <f t="shared" si="0"/>
        <v>6800</v>
      </c>
      <c r="I17" s="44">
        <f t="shared" si="1"/>
        <v>1700</v>
      </c>
      <c r="J17" s="44">
        <f t="shared" si="2"/>
        <v>8500</v>
      </c>
    </row>
    <row r="18" spans="1:10" ht="14.25" customHeight="1">
      <c r="A18" s="42" t="s">
        <v>275</v>
      </c>
      <c r="B18" s="43" t="s">
        <v>261</v>
      </c>
      <c r="C18" s="44">
        <v>9984</v>
      </c>
      <c r="D18" s="44">
        <f>C18*0.25</f>
        <v>2496</v>
      </c>
      <c r="E18" s="44">
        <f t="shared" si="3"/>
        <v>12480</v>
      </c>
      <c r="F18" s="44"/>
      <c r="G18" s="44"/>
      <c r="H18" s="44">
        <f t="shared" si="0"/>
        <v>9984</v>
      </c>
      <c r="I18" s="44">
        <f t="shared" si="1"/>
        <v>2496</v>
      </c>
      <c r="J18" s="44">
        <f t="shared" si="2"/>
        <v>12480</v>
      </c>
    </row>
    <row r="19" spans="1:10" ht="11.25" customHeight="1">
      <c r="A19" s="42" t="s">
        <v>39</v>
      </c>
      <c r="B19" s="43" t="s">
        <v>303</v>
      </c>
      <c r="C19" s="44">
        <v>1720</v>
      </c>
      <c r="D19" s="44">
        <f>C19*0.25</f>
        <v>430</v>
      </c>
      <c r="E19" s="44">
        <f t="shared" si="3"/>
        <v>2150</v>
      </c>
      <c r="F19" s="44">
        <v>-1720</v>
      </c>
      <c r="G19" s="44">
        <v>-430</v>
      </c>
      <c r="H19" s="44">
        <f t="shared" si="0"/>
        <v>0</v>
      </c>
      <c r="I19" s="44">
        <f t="shared" si="1"/>
        <v>0</v>
      </c>
      <c r="J19" s="44">
        <f t="shared" si="2"/>
        <v>0</v>
      </c>
    </row>
    <row r="20" spans="1:10" ht="11.25" customHeight="1">
      <c r="A20" s="42"/>
      <c r="B20" s="43"/>
      <c r="C20" s="44"/>
      <c r="D20" s="44"/>
      <c r="E20" s="44"/>
      <c r="F20" s="44"/>
      <c r="G20" s="44"/>
      <c r="H20" s="44"/>
      <c r="I20" s="44"/>
      <c r="J20" s="44"/>
    </row>
    <row r="21" spans="1:10" ht="12.75">
      <c r="A21" s="42"/>
      <c r="B21" s="45" t="s">
        <v>304</v>
      </c>
      <c r="C21" s="44"/>
      <c r="D21" s="44"/>
      <c r="E21" s="44"/>
      <c r="F21" s="44"/>
      <c r="G21" s="44"/>
      <c r="H21" s="44">
        <f t="shared" si="0"/>
        <v>0</v>
      </c>
      <c r="I21" s="44">
        <f t="shared" si="1"/>
        <v>0</v>
      </c>
      <c r="J21" s="44">
        <f t="shared" si="2"/>
        <v>0</v>
      </c>
    </row>
    <row r="22" spans="1:10" ht="12.75">
      <c r="A22" s="42" t="s">
        <v>40</v>
      </c>
      <c r="B22" s="43" t="s">
        <v>22</v>
      </c>
      <c r="C22" s="44">
        <v>800</v>
      </c>
      <c r="D22" s="44">
        <f aca="true" t="shared" si="4" ref="D22:D29">C22*0.25</f>
        <v>200</v>
      </c>
      <c r="E22" s="44">
        <f t="shared" si="3"/>
        <v>1000</v>
      </c>
      <c r="F22" s="44"/>
      <c r="G22" s="44"/>
      <c r="H22" s="44">
        <f t="shared" si="0"/>
        <v>800</v>
      </c>
      <c r="I22" s="44">
        <f t="shared" si="1"/>
        <v>200</v>
      </c>
      <c r="J22" s="44">
        <f t="shared" si="2"/>
        <v>1000</v>
      </c>
    </row>
    <row r="23" spans="1:10" ht="12.75">
      <c r="A23" s="42" t="s">
        <v>41</v>
      </c>
      <c r="B23" s="43" t="s">
        <v>21</v>
      </c>
      <c r="C23" s="44">
        <v>2400</v>
      </c>
      <c r="D23" s="44">
        <f t="shared" si="4"/>
        <v>600</v>
      </c>
      <c r="E23" s="44">
        <f t="shared" si="3"/>
        <v>3000</v>
      </c>
      <c r="F23" s="44"/>
      <c r="G23" s="44"/>
      <c r="H23" s="44">
        <f t="shared" si="0"/>
        <v>2400</v>
      </c>
      <c r="I23" s="44">
        <f t="shared" si="1"/>
        <v>600</v>
      </c>
      <c r="J23" s="44">
        <f t="shared" si="2"/>
        <v>3000</v>
      </c>
    </row>
    <row r="24" spans="1:10" ht="15" customHeight="1">
      <c r="A24" s="42" t="s">
        <v>42</v>
      </c>
      <c r="B24" s="43" t="s">
        <v>20</v>
      </c>
      <c r="C24" s="44">
        <v>10400</v>
      </c>
      <c r="D24" s="44">
        <f t="shared" si="4"/>
        <v>2600</v>
      </c>
      <c r="E24" s="44">
        <f t="shared" si="3"/>
        <v>13000</v>
      </c>
      <c r="F24" s="44"/>
      <c r="G24" s="44"/>
      <c r="H24" s="44">
        <f t="shared" si="0"/>
        <v>10400</v>
      </c>
      <c r="I24" s="44">
        <f t="shared" si="1"/>
        <v>2600</v>
      </c>
      <c r="J24" s="44">
        <f t="shared" si="2"/>
        <v>13000</v>
      </c>
    </row>
    <row r="25" spans="1:10" ht="15" customHeight="1">
      <c r="A25" s="42" t="s">
        <v>276</v>
      </c>
      <c r="B25" s="43" t="s">
        <v>305</v>
      </c>
      <c r="C25" s="44">
        <v>3200</v>
      </c>
      <c r="D25" s="44">
        <f t="shared" si="4"/>
        <v>800</v>
      </c>
      <c r="E25" s="44">
        <f>SUM(C25:D25)</f>
        <v>4000</v>
      </c>
      <c r="F25" s="44"/>
      <c r="G25" s="44"/>
      <c r="H25" s="44">
        <f>SUM(C25+F25)</f>
        <v>3200</v>
      </c>
      <c r="I25" s="44">
        <f t="shared" si="1"/>
        <v>800</v>
      </c>
      <c r="J25" s="44">
        <f t="shared" si="2"/>
        <v>4000</v>
      </c>
    </row>
    <row r="26" spans="1:10" ht="15" customHeight="1">
      <c r="A26" s="42" t="s">
        <v>277</v>
      </c>
      <c r="B26" s="43" t="s">
        <v>306</v>
      </c>
      <c r="C26" s="44">
        <v>9200</v>
      </c>
      <c r="D26" s="44">
        <f t="shared" si="4"/>
        <v>2300</v>
      </c>
      <c r="E26" s="44">
        <f>SUM(C26:D26)</f>
        <v>11500</v>
      </c>
      <c r="F26" s="44">
        <v>-9200</v>
      </c>
      <c r="G26" s="44">
        <v>-2300</v>
      </c>
      <c r="H26" s="44">
        <f>SUM(C26+F26)</f>
        <v>0</v>
      </c>
      <c r="I26" s="44">
        <f t="shared" si="1"/>
        <v>0</v>
      </c>
      <c r="J26" s="44">
        <f t="shared" si="2"/>
        <v>0</v>
      </c>
    </row>
    <row r="27" spans="1:10" ht="15" customHeight="1">
      <c r="A27" s="42" t="s">
        <v>278</v>
      </c>
      <c r="B27" s="43" t="s">
        <v>307</v>
      </c>
      <c r="C27" s="44">
        <v>1720</v>
      </c>
      <c r="D27" s="44">
        <f t="shared" si="4"/>
        <v>430</v>
      </c>
      <c r="E27" s="44">
        <f>SUM(C27:D27)</f>
        <v>2150</v>
      </c>
      <c r="F27" s="44"/>
      <c r="G27" s="44"/>
      <c r="H27" s="44">
        <f>SUM(C27+F27)</f>
        <v>1720</v>
      </c>
      <c r="I27" s="44">
        <f t="shared" si="1"/>
        <v>430</v>
      </c>
      <c r="J27" s="44">
        <f t="shared" si="2"/>
        <v>2150</v>
      </c>
    </row>
    <row r="28" spans="1:10" ht="18.75" customHeight="1">
      <c r="A28" s="42" t="s">
        <v>279</v>
      </c>
      <c r="B28" s="43" t="s">
        <v>263</v>
      </c>
      <c r="C28" s="44">
        <v>960</v>
      </c>
      <c r="D28" s="44">
        <f t="shared" si="4"/>
        <v>240</v>
      </c>
      <c r="E28" s="44">
        <f t="shared" si="3"/>
        <v>1200</v>
      </c>
      <c r="F28" s="44"/>
      <c r="G28" s="44"/>
      <c r="H28" s="44">
        <f t="shared" si="0"/>
        <v>960</v>
      </c>
      <c r="I28" s="44">
        <f t="shared" si="1"/>
        <v>240</v>
      </c>
      <c r="J28" s="44">
        <f t="shared" si="2"/>
        <v>1200</v>
      </c>
    </row>
    <row r="29" spans="1:10" ht="16.5" customHeight="1">
      <c r="A29" s="42" t="s">
        <v>280</v>
      </c>
      <c r="B29" s="43" t="s">
        <v>258</v>
      </c>
      <c r="C29" s="44">
        <v>1120</v>
      </c>
      <c r="D29" s="44">
        <f t="shared" si="4"/>
        <v>280</v>
      </c>
      <c r="E29" s="44">
        <f t="shared" si="3"/>
        <v>1400</v>
      </c>
      <c r="F29" s="44"/>
      <c r="G29" s="44"/>
      <c r="H29" s="44">
        <f t="shared" si="0"/>
        <v>1120</v>
      </c>
      <c r="I29" s="44">
        <f t="shared" si="1"/>
        <v>280</v>
      </c>
      <c r="J29" s="44">
        <f t="shared" si="2"/>
        <v>1400</v>
      </c>
    </row>
    <row r="30" spans="1:10" ht="13.5" customHeight="1">
      <c r="A30" s="42" t="s">
        <v>281</v>
      </c>
      <c r="B30" s="41" t="s">
        <v>136</v>
      </c>
      <c r="C30" s="60">
        <f aca="true" t="shared" si="5" ref="C30:J30">SUM(C14:C29)</f>
        <v>65184</v>
      </c>
      <c r="D30" s="60">
        <f t="shared" si="5"/>
        <v>16296</v>
      </c>
      <c r="E30" s="60">
        <f t="shared" si="5"/>
        <v>81480</v>
      </c>
      <c r="F30" s="60">
        <f t="shared" si="5"/>
        <v>-10920</v>
      </c>
      <c r="G30" s="60">
        <f t="shared" si="5"/>
        <v>-2730</v>
      </c>
      <c r="H30" s="60">
        <f t="shared" si="5"/>
        <v>54264</v>
      </c>
      <c r="I30" s="60">
        <f t="shared" si="5"/>
        <v>13566</v>
      </c>
      <c r="J30" s="60">
        <f t="shared" si="5"/>
        <v>67830</v>
      </c>
    </row>
    <row r="31" spans="1:10" ht="12.75" customHeight="1">
      <c r="A31" s="42"/>
      <c r="B31" s="41"/>
      <c r="C31" s="44"/>
      <c r="D31" s="44"/>
      <c r="E31" s="44"/>
      <c r="F31" s="44"/>
      <c r="G31" s="44"/>
      <c r="H31" s="44"/>
      <c r="I31" s="44"/>
      <c r="J31" s="44"/>
    </row>
    <row r="32" spans="1:10" ht="13.5" customHeight="1">
      <c r="A32" s="42"/>
      <c r="B32" s="41" t="s">
        <v>174</v>
      </c>
      <c r="C32" s="44"/>
      <c r="D32" s="44"/>
      <c r="E32" s="44"/>
      <c r="F32" s="44"/>
      <c r="G32" s="44"/>
      <c r="H32" s="44"/>
      <c r="I32" s="44"/>
      <c r="J32" s="44"/>
    </row>
    <row r="33" spans="1:10" ht="13.5" customHeight="1">
      <c r="A33" s="42"/>
      <c r="B33" s="45" t="s">
        <v>267</v>
      </c>
      <c r="C33" s="44"/>
      <c r="D33" s="44"/>
      <c r="E33" s="44"/>
      <c r="F33" s="44"/>
      <c r="G33" s="44"/>
      <c r="H33" s="44"/>
      <c r="I33" s="44"/>
      <c r="J33" s="44"/>
    </row>
    <row r="34" spans="1:10" ht="15" customHeight="1">
      <c r="A34" s="42" t="s">
        <v>282</v>
      </c>
      <c r="B34" s="43" t="s">
        <v>253</v>
      </c>
      <c r="C34" s="44">
        <v>4000</v>
      </c>
      <c r="D34" s="44">
        <f>C34*0.25</f>
        <v>1000</v>
      </c>
      <c r="E34" s="44">
        <f aca="true" t="shared" si="6" ref="E34:E40">SUM(C34:D34)</f>
        <v>5000</v>
      </c>
      <c r="F34" s="44"/>
      <c r="G34" s="44"/>
      <c r="H34" s="44">
        <f aca="true" t="shared" si="7" ref="H34:H40">C34+F34</f>
        <v>4000</v>
      </c>
      <c r="I34" s="44">
        <f>H34*0.25</f>
        <v>1000</v>
      </c>
      <c r="J34" s="44">
        <f aca="true" t="shared" si="8" ref="J34:J40">SUM(H34:I34)</f>
        <v>5000</v>
      </c>
    </row>
    <row r="35" spans="1:10" ht="15" customHeight="1">
      <c r="A35" s="40" t="s">
        <v>283</v>
      </c>
      <c r="B35" s="43" t="s">
        <v>308</v>
      </c>
      <c r="C35" s="44">
        <v>0</v>
      </c>
      <c r="D35" s="44">
        <v>0</v>
      </c>
      <c r="E35" s="44">
        <f t="shared" si="6"/>
        <v>0</v>
      </c>
      <c r="F35" s="44"/>
      <c r="G35" s="44"/>
      <c r="H35" s="44">
        <f t="shared" si="7"/>
        <v>0</v>
      </c>
      <c r="I35" s="44">
        <f>H35*0.25</f>
        <v>0</v>
      </c>
      <c r="J35" s="44">
        <f t="shared" si="8"/>
        <v>0</v>
      </c>
    </row>
    <row r="36" spans="1:10" ht="14.25" customHeight="1">
      <c r="A36" s="42" t="s">
        <v>284</v>
      </c>
      <c r="B36" s="43" t="s">
        <v>255</v>
      </c>
      <c r="C36" s="44">
        <v>2430</v>
      </c>
      <c r="D36" s="44">
        <v>607</v>
      </c>
      <c r="E36" s="44">
        <f t="shared" si="6"/>
        <v>3037</v>
      </c>
      <c r="F36" s="44"/>
      <c r="G36" s="44"/>
      <c r="H36" s="44">
        <f t="shared" si="7"/>
        <v>2430</v>
      </c>
      <c r="I36" s="44">
        <v>607</v>
      </c>
      <c r="J36" s="44">
        <f t="shared" si="8"/>
        <v>3037</v>
      </c>
    </row>
    <row r="37" spans="1:10" ht="18" customHeight="1">
      <c r="A37" s="42" t="s">
        <v>90</v>
      </c>
      <c r="B37" s="43" t="s">
        <v>309</v>
      </c>
      <c r="C37" s="44">
        <v>1360</v>
      </c>
      <c r="D37" s="44">
        <f>C37*0.25</f>
        <v>340</v>
      </c>
      <c r="E37" s="44">
        <f t="shared" si="6"/>
        <v>1700</v>
      </c>
      <c r="F37" s="44"/>
      <c r="G37" s="44"/>
      <c r="H37" s="44">
        <f t="shared" si="7"/>
        <v>1360</v>
      </c>
      <c r="I37" s="44">
        <f>H37*0.25</f>
        <v>340</v>
      </c>
      <c r="J37" s="44">
        <f t="shared" si="8"/>
        <v>1700</v>
      </c>
    </row>
    <row r="38" spans="1:10" ht="12.75" customHeight="1">
      <c r="A38" s="42" t="s">
        <v>91</v>
      </c>
      <c r="B38" s="43" t="s">
        <v>254</v>
      </c>
      <c r="C38" s="44">
        <v>780</v>
      </c>
      <c r="D38" s="44">
        <v>20</v>
      </c>
      <c r="E38" s="44">
        <f t="shared" si="6"/>
        <v>800</v>
      </c>
      <c r="F38" s="44"/>
      <c r="G38" s="44"/>
      <c r="H38" s="44">
        <f t="shared" si="7"/>
        <v>780</v>
      </c>
      <c r="I38" s="44">
        <v>20</v>
      </c>
      <c r="J38" s="44">
        <f t="shared" si="8"/>
        <v>800</v>
      </c>
    </row>
    <row r="39" spans="1:10" ht="13.5" customHeight="1">
      <c r="A39" s="42" t="s">
        <v>92</v>
      </c>
      <c r="B39" s="43" t="s">
        <v>238</v>
      </c>
      <c r="C39" s="44">
        <v>1000</v>
      </c>
      <c r="D39" s="44">
        <f>C39*0.25</f>
        <v>250</v>
      </c>
      <c r="E39" s="44">
        <f t="shared" si="6"/>
        <v>1250</v>
      </c>
      <c r="F39" s="44"/>
      <c r="G39" s="44"/>
      <c r="H39" s="44">
        <f t="shared" si="7"/>
        <v>1000</v>
      </c>
      <c r="I39" s="44">
        <f>H39*0.25</f>
        <v>250</v>
      </c>
      <c r="J39" s="44">
        <f t="shared" si="8"/>
        <v>1250</v>
      </c>
    </row>
    <row r="40" spans="1:10" ht="14.25" customHeight="1">
      <c r="A40" s="42" t="s">
        <v>93</v>
      </c>
      <c r="B40" s="43" t="s">
        <v>19</v>
      </c>
      <c r="C40" s="44">
        <v>6100</v>
      </c>
      <c r="D40" s="44">
        <f>C40*0.25</f>
        <v>1525</v>
      </c>
      <c r="E40" s="44">
        <f t="shared" si="6"/>
        <v>7625</v>
      </c>
      <c r="F40" s="44">
        <v>-6000</v>
      </c>
      <c r="G40" s="44">
        <v>-1500</v>
      </c>
      <c r="H40" s="44">
        <f t="shared" si="7"/>
        <v>100</v>
      </c>
      <c r="I40" s="44">
        <f>H40*0.25</f>
        <v>25</v>
      </c>
      <c r="J40" s="44">
        <f t="shared" si="8"/>
        <v>125</v>
      </c>
    </row>
    <row r="41" spans="1:10" ht="13.5" customHeight="1">
      <c r="A41" s="42" t="s">
        <v>94</v>
      </c>
      <c r="B41" s="41" t="s">
        <v>246</v>
      </c>
      <c r="C41" s="60">
        <f aca="true" t="shared" si="9" ref="C41:J41">SUM(C34:C40)</f>
        <v>15670</v>
      </c>
      <c r="D41" s="60">
        <f t="shared" si="9"/>
        <v>3742</v>
      </c>
      <c r="E41" s="60">
        <f t="shared" si="9"/>
        <v>19412</v>
      </c>
      <c r="F41" s="60">
        <f t="shared" si="9"/>
        <v>-6000</v>
      </c>
      <c r="G41" s="60">
        <f t="shared" si="9"/>
        <v>-1500</v>
      </c>
      <c r="H41" s="60">
        <f t="shared" si="9"/>
        <v>9670</v>
      </c>
      <c r="I41" s="60">
        <f t="shared" si="9"/>
        <v>2242</v>
      </c>
      <c r="J41" s="60">
        <f t="shared" si="9"/>
        <v>11912</v>
      </c>
    </row>
    <row r="42" spans="1:10" ht="13.5" customHeight="1">
      <c r="A42" s="42"/>
      <c r="B42" s="41"/>
      <c r="C42" s="60"/>
      <c r="D42" s="60"/>
      <c r="E42" s="60"/>
      <c r="F42" s="60"/>
      <c r="G42" s="60"/>
      <c r="H42" s="60"/>
      <c r="I42" s="60"/>
      <c r="J42" s="60"/>
    </row>
    <row r="43" spans="1:10" ht="13.5" customHeight="1">
      <c r="A43" s="42"/>
      <c r="B43" s="41"/>
      <c r="C43" s="60"/>
      <c r="D43" s="60"/>
      <c r="E43" s="60"/>
      <c r="F43" s="60"/>
      <c r="G43" s="60"/>
      <c r="H43" s="60"/>
      <c r="I43" s="60"/>
      <c r="J43" s="60"/>
    </row>
    <row r="44" spans="1:10" ht="11.25" customHeight="1">
      <c r="A44" s="42"/>
      <c r="B44" s="43"/>
      <c r="C44" s="44"/>
      <c r="D44" s="44"/>
      <c r="E44" s="44"/>
      <c r="F44" s="44"/>
      <c r="G44" s="44"/>
      <c r="H44" s="44"/>
      <c r="I44" s="44"/>
      <c r="J44" s="44"/>
    </row>
    <row r="45" spans="1:10" ht="24.75" customHeight="1">
      <c r="A45" s="282" t="s">
        <v>240</v>
      </c>
      <c r="B45" s="285" t="s">
        <v>187</v>
      </c>
      <c r="C45" s="283" t="s">
        <v>665</v>
      </c>
      <c r="D45" s="283"/>
      <c r="E45" s="284"/>
      <c r="F45" s="253" t="s">
        <v>666</v>
      </c>
      <c r="G45" s="255"/>
      <c r="H45" s="283" t="s">
        <v>667</v>
      </c>
      <c r="I45" s="283"/>
      <c r="J45" s="284"/>
    </row>
    <row r="46" spans="1:10" ht="21" customHeight="1">
      <c r="A46" s="282"/>
      <c r="B46" s="285"/>
      <c r="C46" s="5" t="s">
        <v>260</v>
      </c>
      <c r="D46" s="5" t="s">
        <v>168</v>
      </c>
      <c r="E46" s="5" t="s">
        <v>265</v>
      </c>
      <c r="F46" s="5" t="s">
        <v>260</v>
      </c>
      <c r="G46" s="5" t="s">
        <v>168</v>
      </c>
      <c r="H46" s="5" t="s">
        <v>260</v>
      </c>
      <c r="I46" s="5" t="s">
        <v>168</v>
      </c>
      <c r="J46" s="5" t="s">
        <v>265</v>
      </c>
    </row>
    <row r="47" spans="1:10" ht="6.75" customHeight="1">
      <c r="A47" s="42"/>
      <c r="B47" s="43"/>
      <c r="C47" s="44"/>
      <c r="D47" s="44"/>
      <c r="E47" s="44"/>
      <c r="F47" s="44"/>
      <c r="G47" s="44"/>
      <c r="H47" s="44"/>
      <c r="I47" s="44"/>
      <c r="J47" s="44"/>
    </row>
    <row r="48" spans="1:10" ht="13.5" customHeight="1">
      <c r="A48" s="42"/>
      <c r="B48" s="45" t="s">
        <v>135</v>
      </c>
      <c r="C48" s="44"/>
      <c r="D48" s="44"/>
      <c r="E48" s="44"/>
      <c r="F48" s="44"/>
      <c r="G48" s="44"/>
      <c r="H48" s="44"/>
      <c r="I48" s="44"/>
      <c r="J48" s="44"/>
    </row>
    <row r="49" spans="1:10" ht="17.25" customHeight="1">
      <c r="A49" s="42" t="s">
        <v>95</v>
      </c>
      <c r="B49" s="43" t="s">
        <v>27</v>
      </c>
      <c r="C49" s="44">
        <v>824617</v>
      </c>
      <c r="D49" s="44">
        <v>139155</v>
      </c>
      <c r="E49" s="44">
        <f>SUM(C49:D49)</f>
        <v>963772</v>
      </c>
      <c r="F49" s="44">
        <v>-81500</v>
      </c>
      <c r="G49" s="44">
        <v>-20375</v>
      </c>
      <c r="H49" s="44">
        <f>SUM(C49+F49)</f>
        <v>743117</v>
      </c>
      <c r="I49" s="44">
        <f>SUM(D49+G49)</f>
        <v>118780</v>
      </c>
      <c r="J49" s="44">
        <f>SUM(H49:I49)</f>
        <v>861897</v>
      </c>
    </row>
    <row r="50" spans="1:10" ht="15.75" customHeight="1">
      <c r="A50" s="42" t="s">
        <v>96</v>
      </c>
      <c r="B50" s="43" t="s">
        <v>256</v>
      </c>
      <c r="C50" s="44">
        <v>153</v>
      </c>
      <c r="D50" s="44">
        <v>38</v>
      </c>
      <c r="E50" s="44">
        <f>SUM(C50:D50)</f>
        <v>191</v>
      </c>
      <c r="F50" s="44"/>
      <c r="G50" s="44"/>
      <c r="H50" s="44">
        <f>SUM(C50+F50)</f>
        <v>153</v>
      </c>
      <c r="I50" s="44">
        <f aca="true" t="shared" si="10" ref="I50:I65">SUM(D50+G50)</f>
        <v>38</v>
      </c>
      <c r="J50" s="44">
        <f aca="true" t="shared" si="11" ref="J50:J68">SUM(H50:I50)</f>
        <v>191</v>
      </c>
    </row>
    <row r="51" spans="1:10" ht="17.25" customHeight="1">
      <c r="A51" s="42" t="s">
        <v>97</v>
      </c>
      <c r="B51" s="43" t="s">
        <v>259</v>
      </c>
      <c r="C51" s="44">
        <v>49000</v>
      </c>
      <c r="D51" s="44">
        <f aca="true" t="shared" si="12" ref="D51:D66">C51*0.25</f>
        <v>12250</v>
      </c>
      <c r="E51" s="44">
        <f>SUM(C51:D51)</f>
        <v>61250</v>
      </c>
      <c r="F51" s="44">
        <v>-48000</v>
      </c>
      <c r="G51" s="44">
        <v>-12000</v>
      </c>
      <c r="H51" s="44">
        <f aca="true" t="shared" si="13" ref="H51:H68">SUM(C51+F51)</f>
        <v>1000</v>
      </c>
      <c r="I51" s="44">
        <f t="shared" si="10"/>
        <v>250</v>
      </c>
      <c r="J51" s="44">
        <f t="shared" si="11"/>
        <v>1250</v>
      </c>
    </row>
    <row r="52" spans="1:10" ht="17.25" customHeight="1">
      <c r="A52" s="42" t="s">
        <v>98</v>
      </c>
      <c r="B52" s="43" t="s">
        <v>310</v>
      </c>
      <c r="C52" s="44">
        <v>1600</v>
      </c>
      <c r="D52" s="44">
        <v>400</v>
      </c>
      <c r="E52" s="44">
        <f>SUM(C52:D52)</f>
        <v>2000</v>
      </c>
      <c r="F52" s="44"/>
      <c r="G52" s="44"/>
      <c r="H52" s="44">
        <f t="shared" si="13"/>
        <v>1600</v>
      </c>
      <c r="I52" s="44">
        <f t="shared" si="10"/>
        <v>400</v>
      </c>
      <c r="J52" s="44">
        <f t="shared" si="11"/>
        <v>2000</v>
      </c>
    </row>
    <row r="53" spans="1:10" ht="17.25" customHeight="1">
      <c r="A53" s="42" t="s">
        <v>99</v>
      </c>
      <c r="B53" s="43" t="s">
        <v>644</v>
      </c>
      <c r="C53" s="44">
        <v>2000</v>
      </c>
      <c r="D53" s="44">
        <v>500</v>
      </c>
      <c r="E53" s="44">
        <v>2500</v>
      </c>
      <c r="F53" s="44"/>
      <c r="G53" s="44"/>
      <c r="H53" s="44">
        <f>SUM(C53+F53)</f>
        <v>2000</v>
      </c>
      <c r="I53" s="44">
        <f>SUM(D53+G53)</f>
        <v>500</v>
      </c>
      <c r="J53" s="44">
        <f>SUM(H53:I53)</f>
        <v>2500</v>
      </c>
    </row>
    <row r="54" spans="1:10" ht="15.75" customHeight="1">
      <c r="A54" s="42" t="s">
        <v>100</v>
      </c>
      <c r="B54" s="43" t="s">
        <v>18</v>
      </c>
      <c r="C54" s="44">
        <v>11178</v>
      </c>
      <c r="D54" s="44">
        <v>2794</v>
      </c>
      <c r="E54" s="44">
        <f aca="true" t="shared" si="14" ref="E54:E73">SUM(C54:D54)</f>
        <v>13972</v>
      </c>
      <c r="F54" s="44"/>
      <c r="G54" s="44"/>
      <c r="H54" s="44">
        <f t="shared" si="13"/>
        <v>11178</v>
      </c>
      <c r="I54" s="44">
        <v>2794</v>
      </c>
      <c r="J54" s="44">
        <f t="shared" si="11"/>
        <v>13972</v>
      </c>
    </row>
    <row r="55" spans="1:10" ht="16.5" customHeight="1">
      <c r="A55" s="42" t="s">
        <v>101</v>
      </c>
      <c r="B55" s="43" t="s">
        <v>17</v>
      </c>
      <c r="C55" s="44">
        <v>1757</v>
      </c>
      <c r="D55" s="44">
        <f t="shared" si="12"/>
        <v>439.25</v>
      </c>
      <c r="E55" s="44">
        <f t="shared" si="14"/>
        <v>2196.25</v>
      </c>
      <c r="F55" s="44"/>
      <c r="G55" s="44"/>
      <c r="H55" s="44">
        <f t="shared" si="13"/>
        <v>1757</v>
      </c>
      <c r="I55" s="44">
        <f t="shared" si="10"/>
        <v>439.25</v>
      </c>
      <c r="J55" s="44">
        <f t="shared" si="11"/>
        <v>2196.25</v>
      </c>
    </row>
    <row r="56" spans="1:10" ht="16.5" customHeight="1">
      <c r="A56" s="42" t="s">
        <v>102</v>
      </c>
      <c r="B56" s="43" t="s">
        <v>518</v>
      </c>
      <c r="C56" s="44">
        <v>160</v>
      </c>
      <c r="D56" s="44">
        <v>40</v>
      </c>
      <c r="E56" s="44">
        <f t="shared" si="14"/>
        <v>200</v>
      </c>
      <c r="F56" s="44"/>
      <c r="G56" s="44"/>
      <c r="H56" s="44">
        <f>SUM(C56+F56)</f>
        <v>160</v>
      </c>
      <c r="I56" s="44">
        <f>SUM(D56+G56)</f>
        <v>40</v>
      </c>
      <c r="J56" s="44">
        <f>SUM(H56:I56)</f>
        <v>200</v>
      </c>
    </row>
    <row r="57" spans="1:10" ht="18" customHeight="1">
      <c r="A57" s="42" t="s">
        <v>107</v>
      </c>
      <c r="B57" s="43" t="s">
        <v>182</v>
      </c>
      <c r="C57" s="44">
        <v>3000</v>
      </c>
      <c r="D57" s="44">
        <f t="shared" si="12"/>
        <v>750</v>
      </c>
      <c r="E57" s="44">
        <f t="shared" si="14"/>
        <v>3750</v>
      </c>
      <c r="F57" s="44"/>
      <c r="G57" s="44"/>
      <c r="H57" s="44">
        <f t="shared" si="13"/>
        <v>3000</v>
      </c>
      <c r="I57" s="44">
        <f t="shared" si="10"/>
        <v>750</v>
      </c>
      <c r="J57" s="44">
        <f t="shared" si="11"/>
        <v>3750</v>
      </c>
    </row>
    <row r="58" spans="1:10" ht="18" customHeight="1">
      <c r="A58" s="42" t="s">
        <v>108</v>
      </c>
      <c r="B58" s="43" t="s">
        <v>520</v>
      </c>
      <c r="C58" s="44">
        <v>4000</v>
      </c>
      <c r="D58" s="44">
        <f t="shared" si="12"/>
        <v>1000</v>
      </c>
      <c r="E58" s="44">
        <f>SUM(C58:D58)</f>
        <v>5000</v>
      </c>
      <c r="F58" s="44">
        <v>-4000</v>
      </c>
      <c r="G58" s="44">
        <v>-1000</v>
      </c>
      <c r="H58" s="44">
        <f aca="true" t="shared" si="15" ref="H58:I60">SUM(C58+F58)</f>
        <v>0</v>
      </c>
      <c r="I58" s="44">
        <f t="shared" si="15"/>
        <v>0</v>
      </c>
      <c r="J58" s="44">
        <f>SUM(H58:I58)</f>
        <v>0</v>
      </c>
    </row>
    <row r="59" spans="1:10" ht="18" customHeight="1">
      <c r="A59" s="42" t="s">
        <v>170</v>
      </c>
      <c r="B59" s="43" t="s">
        <v>599</v>
      </c>
      <c r="C59" s="44">
        <v>336</v>
      </c>
      <c r="D59" s="44">
        <v>84</v>
      </c>
      <c r="E59" s="44">
        <v>420</v>
      </c>
      <c r="F59" s="44"/>
      <c r="G59" s="44"/>
      <c r="H59" s="44">
        <f t="shared" si="15"/>
        <v>336</v>
      </c>
      <c r="I59" s="44">
        <f t="shared" si="15"/>
        <v>84</v>
      </c>
      <c r="J59" s="44">
        <f>SUM(H59:I59)</f>
        <v>420</v>
      </c>
    </row>
    <row r="60" spans="1:10" ht="18" customHeight="1">
      <c r="A60" s="42" t="s">
        <v>171</v>
      </c>
      <c r="B60" s="43" t="s">
        <v>600</v>
      </c>
      <c r="C60" s="44">
        <v>284</v>
      </c>
      <c r="D60" s="44">
        <v>71</v>
      </c>
      <c r="E60" s="44">
        <v>355</v>
      </c>
      <c r="F60" s="44"/>
      <c r="G60" s="44"/>
      <c r="H60" s="44">
        <f t="shared" si="15"/>
        <v>284</v>
      </c>
      <c r="I60" s="44">
        <f t="shared" si="15"/>
        <v>71</v>
      </c>
      <c r="J60" s="44">
        <f>SUM(H60:I60)</f>
        <v>355</v>
      </c>
    </row>
    <row r="61" spans="1:10" ht="15" customHeight="1">
      <c r="A61" s="42" t="s">
        <v>300</v>
      </c>
      <c r="B61" s="43" t="s">
        <v>71</v>
      </c>
      <c r="C61" s="44">
        <v>1000</v>
      </c>
      <c r="D61" s="44">
        <f t="shared" si="12"/>
        <v>250</v>
      </c>
      <c r="E61" s="44">
        <f t="shared" si="14"/>
        <v>1250</v>
      </c>
      <c r="F61" s="44">
        <v>-1000</v>
      </c>
      <c r="G61" s="44">
        <v>-250</v>
      </c>
      <c r="H61" s="44">
        <f t="shared" si="13"/>
        <v>0</v>
      </c>
      <c r="I61" s="44">
        <f t="shared" si="10"/>
        <v>0</v>
      </c>
      <c r="J61" s="44">
        <f t="shared" si="11"/>
        <v>0</v>
      </c>
    </row>
    <row r="62" spans="1:10" ht="15" customHeight="1">
      <c r="A62" s="42" t="s">
        <v>172</v>
      </c>
      <c r="B62" s="43" t="s">
        <v>542</v>
      </c>
      <c r="C62" s="44">
        <v>50</v>
      </c>
      <c r="D62" s="44">
        <v>0</v>
      </c>
      <c r="E62" s="44">
        <f t="shared" si="14"/>
        <v>50</v>
      </c>
      <c r="F62" s="44"/>
      <c r="G62" s="44"/>
      <c r="H62" s="44">
        <f>SUM(C62+F62)</f>
        <v>50</v>
      </c>
      <c r="I62" s="44">
        <f>SUM(D62+G62)</f>
        <v>0</v>
      </c>
      <c r="J62" s="44">
        <f>SUM(H62:I62)</f>
        <v>50</v>
      </c>
    </row>
    <row r="63" spans="1:10" ht="15.75" customHeight="1">
      <c r="A63" s="42" t="s">
        <v>6</v>
      </c>
      <c r="B63" s="62" t="s">
        <v>16</v>
      </c>
      <c r="C63" s="44">
        <v>680</v>
      </c>
      <c r="D63" s="44">
        <f t="shared" si="12"/>
        <v>170</v>
      </c>
      <c r="E63" s="44">
        <f t="shared" si="14"/>
        <v>850</v>
      </c>
      <c r="F63" s="44"/>
      <c r="G63" s="44"/>
      <c r="H63" s="44">
        <f t="shared" si="13"/>
        <v>680</v>
      </c>
      <c r="I63" s="44">
        <f t="shared" si="10"/>
        <v>170</v>
      </c>
      <c r="J63" s="44">
        <f t="shared" si="11"/>
        <v>850</v>
      </c>
    </row>
    <row r="64" spans="1:10" ht="15" customHeight="1">
      <c r="A64" s="42" t="s">
        <v>7</v>
      </c>
      <c r="B64" s="62" t="s">
        <v>264</v>
      </c>
      <c r="C64" s="44">
        <v>2000</v>
      </c>
      <c r="D64" s="44">
        <f t="shared" si="12"/>
        <v>500</v>
      </c>
      <c r="E64" s="44">
        <f t="shared" si="14"/>
        <v>2500</v>
      </c>
      <c r="F64" s="44"/>
      <c r="G64" s="44"/>
      <c r="H64" s="44">
        <f t="shared" si="13"/>
        <v>2000</v>
      </c>
      <c r="I64" s="44">
        <f t="shared" si="10"/>
        <v>500</v>
      </c>
      <c r="J64" s="44">
        <f t="shared" si="11"/>
        <v>2500</v>
      </c>
    </row>
    <row r="65" spans="1:10" ht="15" customHeight="1">
      <c r="A65" s="42" t="s">
        <v>8</v>
      </c>
      <c r="B65" s="62" t="s">
        <v>266</v>
      </c>
      <c r="C65" s="44">
        <v>240</v>
      </c>
      <c r="D65" s="44">
        <v>60</v>
      </c>
      <c r="E65" s="44">
        <f t="shared" si="14"/>
        <v>300</v>
      </c>
      <c r="F65" s="44"/>
      <c r="G65" s="44"/>
      <c r="H65" s="44">
        <f t="shared" si="13"/>
        <v>240</v>
      </c>
      <c r="I65" s="44">
        <f t="shared" si="10"/>
        <v>60</v>
      </c>
      <c r="J65" s="44">
        <f t="shared" si="11"/>
        <v>300</v>
      </c>
    </row>
    <row r="66" spans="1:10" ht="17.25" customHeight="1">
      <c r="A66" s="42" t="s">
        <v>9</v>
      </c>
      <c r="B66" s="43" t="s">
        <v>252</v>
      </c>
      <c r="C66" s="44">
        <v>8000</v>
      </c>
      <c r="D66" s="44">
        <f t="shared" si="12"/>
        <v>2000</v>
      </c>
      <c r="E66" s="44">
        <f t="shared" si="14"/>
        <v>10000</v>
      </c>
      <c r="F66" s="44">
        <v>-8000</v>
      </c>
      <c r="G66" s="44">
        <v>-2000</v>
      </c>
      <c r="H66" s="44">
        <f t="shared" si="13"/>
        <v>0</v>
      </c>
      <c r="I66" s="44">
        <f aca="true" t="shared" si="16" ref="I66:I73">SUM(D66+G66)</f>
        <v>0</v>
      </c>
      <c r="J66" s="44">
        <f t="shared" si="11"/>
        <v>0</v>
      </c>
    </row>
    <row r="67" spans="1:10" ht="15" customHeight="1">
      <c r="A67" s="42" t="s">
        <v>10</v>
      </c>
      <c r="B67" s="43" t="s">
        <v>311</v>
      </c>
      <c r="C67" s="44">
        <v>2660</v>
      </c>
      <c r="D67" s="44">
        <v>40</v>
      </c>
      <c r="E67" s="44">
        <f t="shared" si="14"/>
        <v>2700</v>
      </c>
      <c r="F67" s="44"/>
      <c r="G67" s="44"/>
      <c r="H67" s="44">
        <f t="shared" si="13"/>
        <v>2660</v>
      </c>
      <c r="I67" s="44">
        <f t="shared" si="16"/>
        <v>40</v>
      </c>
      <c r="J67" s="44">
        <f t="shared" si="11"/>
        <v>2700</v>
      </c>
    </row>
    <row r="68" spans="1:10" ht="14.25" customHeight="1">
      <c r="A68" s="42" t="s">
        <v>274</v>
      </c>
      <c r="B68" s="43" t="s">
        <v>312</v>
      </c>
      <c r="C68" s="44">
        <v>200</v>
      </c>
      <c r="D68" s="44"/>
      <c r="E68" s="44">
        <f t="shared" si="14"/>
        <v>200</v>
      </c>
      <c r="F68" s="44"/>
      <c r="G68" s="44"/>
      <c r="H68" s="44">
        <f t="shared" si="13"/>
        <v>200</v>
      </c>
      <c r="I68" s="44">
        <f t="shared" si="16"/>
        <v>0</v>
      </c>
      <c r="J68" s="44">
        <f t="shared" si="11"/>
        <v>200</v>
      </c>
    </row>
    <row r="69" spans="1:10" ht="15" customHeight="1">
      <c r="A69" s="42" t="s">
        <v>11</v>
      </c>
      <c r="B69" s="43" t="s">
        <v>527</v>
      </c>
      <c r="C69" s="44">
        <v>300</v>
      </c>
      <c r="D69" s="44">
        <f>C69*0.25</f>
        <v>75</v>
      </c>
      <c r="E69" s="44">
        <f t="shared" si="14"/>
        <v>375</v>
      </c>
      <c r="F69" s="44"/>
      <c r="G69" s="44"/>
      <c r="H69" s="44">
        <f>SUM(C69+F69)</f>
        <v>300</v>
      </c>
      <c r="I69" s="44">
        <f t="shared" si="16"/>
        <v>75</v>
      </c>
      <c r="J69" s="44">
        <f>SUM(H69:I69)</f>
        <v>375</v>
      </c>
    </row>
    <row r="70" spans="1:10" ht="26.25" customHeight="1">
      <c r="A70" s="42" t="s">
        <v>12</v>
      </c>
      <c r="B70" s="43" t="s">
        <v>528</v>
      </c>
      <c r="C70" s="44">
        <v>200</v>
      </c>
      <c r="D70" s="44">
        <v>0</v>
      </c>
      <c r="E70" s="44">
        <f t="shared" si="14"/>
        <v>200</v>
      </c>
      <c r="F70" s="44">
        <v>-28</v>
      </c>
      <c r="G70" s="44">
        <v>28</v>
      </c>
      <c r="H70" s="44">
        <f>SUM(C70+F70)</f>
        <v>172</v>
      </c>
      <c r="I70" s="44">
        <f t="shared" si="16"/>
        <v>28</v>
      </c>
      <c r="J70" s="44">
        <f>SUM(H70:I70)</f>
        <v>200</v>
      </c>
    </row>
    <row r="71" spans="1:10" ht="15" customHeight="1">
      <c r="A71" s="42" t="s">
        <v>13</v>
      </c>
      <c r="B71" s="43" t="s">
        <v>529</v>
      </c>
      <c r="C71" s="44">
        <v>2042</v>
      </c>
      <c r="D71" s="44">
        <v>0</v>
      </c>
      <c r="E71" s="44">
        <f t="shared" si="14"/>
        <v>2042</v>
      </c>
      <c r="F71" s="44"/>
      <c r="G71" s="44"/>
      <c r="H71" s="44">
        <f>SUM(C71+F71)</f>
        <v>2042</v>
      </c>
      <c r="I71" s="44">
        <f t="shared" si="16"/>
        <v>0</v>
      </c>
      <c r="J71" s="44">
        <f>SUM(H71:I71)</f>
        <v>2042</v>
      </c>
    </row>
    <row r="72" spans="1:10" ht="27" customHeight="1">
      <c r="A72" s="42" t="s">
        <v>516</v>
      </c>
      <c r="B72" s="43" t="s">
        <v>530</v>
      </c>
      <c r="C72" s="44">
        <v>150</v>
      </c>
      <c r="D72" s="44">
        <v>0</v>
      </c>
      <c r="E72" s="44">
        <f t="shared" si="14"/>
        <v>150</v>
      </c>
      <c r="F72" s="44"/>
      <c r="G72" s="44"/>
      <c r="H72" s="44">
        <f>SUM(C72+F72)</f>
        <v>150</v>
      </c>
      <c r="I72" s="44">
        <f t="shared" si="16"/>
        <v>0</v>
      </c>
      <c r="J72" s="44">
        <f>SUM(H72:I72)</f>
        <v>150</v>
      </c>
    </row>
    <row r="73" spans="1:10" ht="27" customHeight="1">
      <c r="A73" s="42" t="s">
        <v>316</v>
      </c>
      <c r="B73" s="43" t="s">
        <v>543</v>
      </c>
      <c r="C73" s="44">
        <v>0</v>
      </c>
      <c r="D73" s="44">
        <v>67000</v>
      </c>
      <c r="E73" s="44">
        <f t="shared" si="14"/>
        <v>67000</v>
      </c>
      <c r="F73" s="44"/>
      <c r="G73" s="44"/>
      <c r="H73" s="44">
        <f>SUM(C73+F73)</f>
        <v>0</v>
      </c>
      <c r="I73" s="44">
        <f t="shared" si="16"/>
        <v>67000</v>
      </c>
      <c r="J73" s="44">
        <f>SUM(H73:I73)</f>
        <v>67000</v>
      </c>
    </row>
    <row r="74" spans="1:10" ht="12.75">
      <c r="A74" s="42" t="s">
        <v>317</v>
      </c>
      <c r="B74" s="41" t="s">
        <v>137</v>
      </c>
      <c r="C74" s="60">
        <f aca="true" t="shared" si="17" ref="C74:J74">SUM(C49:C73)</f>
        <v>915607</v>
      </c>
      <c r="D74" s="60">
        <f t="shared" si="17"/>
        <v>227616.25</v>
      </c>
      <c r="E74" s="60">
        <f t="shared" si="17"/>
        <v>1143223.25</v>
      </c>
      <c r="F74" s="60">
        <f t="shared" si="17"/>
        <v>-142528</v>
      </c>
      <c r="G74" s="60">
        <f t="shared" si="17"/>
        <v>-35597</v>
      </c>
      <c r="H74" s="60">
        <f t="shared" si="17"/>
        <v>773079</v>
      </c>
      <c r="I74" s="60">
        <f t="shared" si="17"/>
        <v>192019.25</v>
      </c>
      <c r="J74" s="60">
        <f t="shared" si="17"/>
        <v>965098.25</v>
      </c>
    </row>
    <row r="75" spans="1:10" ht="9" customHeight="1">
      <c r="A75" s="42"/>
      <c r="B75" s="41"/>
      <c r="C75" s="60"/>
      <c r="D75" s="60"/>
      <c r="E75" s="60"/>
      <c r="F75" s="60"/>
      <c r="G75" s="60"/>
      <c r="H75" s="60"/>
      <c r="I75" s="60"/>
      <c r="J75" s="60"/>
    </row>
    <row r="76" spans="1:10" ht="13.5" customHeight="1">
      <c r="A76" s="42"/>
      <c r="B76" s="45" t="s">
        <v>173</v>
      </c>
      <c r="C76" s="44"/>
      <c r="D76" s="44"/>
      <c r="E76" s="44"/>
      <c r="F76" s="44"/>
      <c r="G76" s="44"/>
      <c r="H76" s="44"/>
      <c r="I76" s="44"/>
      <c r="J76" s="44"/>
    </row>
    <row r="77" spans="1:10" ht="15.75" customHeight="1">
      <c r="A77" s="42" t="s">
        <v>318</v>
      </c>
      <c r="B77" s="43" t="s">
        <v>257</v>
      </c>
      <c r="C77" s="44">
        <v>0</v>
      </c>
      <c r="D77" s="44">
        <f>C77*0.25</f>
        <v>0</v>
      </c>
      <c r="E77" s="44">
        <f>SUM(C77:D77)</f>
        <v>0</v>
      </c>
      <c r="F77" s="44"/>
      <c r="G77" s="44"/>
      <c r="H77" s="44">
        <f aca="true" t="shared" si="18" ref="H77:H82">C77+F77</f>
        <v>0</v>
      </c>
      <c r="I77" s="44">
        <f>H77*0.25</f>
        <v>0</v>
      </c>
      <c r="J77" s="44">
        <f aca="true" t="shared" si="19" ref="J77:J82">SUM(H77:I77)</f>
        <v>0</v>
      </c>
    </row>
    <row r="78" spans="1:10" ht="13.5" customHeight="1">
      <c r="A78" s="42" t="s">
        <v>319</v>
      </c>
      <c r="B78" s="43" t="s">
        <v>89</v>
      </c>
      <c r="C78" s="44">
        <v>300</v>
      </c>
      <c r="D78" s="44">
        <f>C78*0.25</f>
        <v>75</v>
      </c>
      <c r="E78" s="44">
        <f>SUM(C78:D78)</f>
        <v>375</v>
      </c>
      <c r="F78" s="40"/>
      <c r="G78" s="40"/>
      <c r="H78" s="44">
        <f t="shared" si="18"/>
        <v>300</v>
      </c>
      <c r="I78" s="44">
        <f>H78*0.25</f>
        <v>75</v>
      </c>
      <c r="J78" s="44">
        <f t="shared" si="19"/>
        <v>375</v>
      </c>
    </row>
    <row r="79" spans="1:10" ht="13.5" customHeight="1">
      <c r="A79" s="42" t="s">
        <v>320</v>
      </c>
      <c r="B79" s="43" t="s">
        <v>125</v>
      </c>
      <c r="C79" s="44">
        <v>5720</v>
      </c>
      <c r="D79" s="44">
        <f>C79*0.25</f>
        <v>1430</v>
      </c>
      <c r="E79" s="44">
        <f>SUM(C79:D79)</f>
        <v>7150</v>
      </c>
      <c r="F79" s="44">
        <v>-1617</v>
      </c>
      <c r="G79" s="44">
        <v>-509</v>
      </c>
      <c r="H79" s="44">
        <f t="shared" si="18"/>
        <v>4103</v>
      </c>
      <c r="I79" s="44">
        <f>SUM(D79+G79)</f>
        <v>921</v>
      </c>
      <c r="J79" s="44">
        <f t="shared" si="19"/>
        <v>5024</v>
      </c>
    </row>
    <row r="80" spans="1:10" ht="15" customHeight="1">
      <c r="A80" s="42" t="s">
        <v>321</v>
      </c>
      <c r="B80" s="43" t="s">
        <v>313</v>
      </c>
      <c r="C80" s="44">
        <v>9500</v>
      </c>
      <c r="D80" s="44">
        <f>C80*0.25</f>
        <v>2375</v>
      </c>
      <c r="E80" s="44">
        <f>SUM(C80:D80)</f>
        <v>11875</v>
      </c>
      <c r="F80" s="44"/>
      <c r="G80" s="44"/>
      <c r="H80" s="44">
        <f t="shared" si="18"/>
        <v>9500</v>
      </c>
      <c r="I80" s="44">
        <f>SUM(D80+G80)</f>
        <v>2375</v>
      </c>
      <c r="J80" s="44">
        <f t="shared" si="19"/>
        <v>11875</v>
      </c>
    </row>
    <row r="81" spans="1:10" ht="12.75">
      <c r="A81" s="40" t="s">
        <v>323</v>
      </c>
      <c r="B81" s="43" t="s">
        <v>226</v>
      </c>
      <c r="C81" s="44">
        <v>250</v>
      </c>
      <c r="D81" s="44">
        <f>C81*0.25</f>
        <v>62.5</v>
      </c>
      <c r="E81" s="44">
        <f>SUM(C81:D81)</f>
        <v>312.5</v>
      </c>
      <c r="F81" s="44"/>
      <c r="G81" s="44"/>
      <c r="H81" s="44">
        <f t="shared" si="18"/>
        <v>250</v>
      </c>
      <c r="I81" s="44">
        <f>SUM(D81+G81)</f>
        <v>62.5</v>
      </c>
      <c r="J81" s="44">
        <f t="shared" si="19"/>
        <v>312.5</v>
      </c>
    </row>
    <row r="82" spans="1:10" ht="12.75">
      <c r="A82" s="40" t="s">
        <v>324</v>
      </c>
      <c r="B82" s="43" t="s">
        <v>668</v>
      </c>
      <c r="C82" s="44"/>
      <c r="D82" s="44"/>
      <c r="E82" s="44"/>
      <c r="F82" s="44">
        <v>115</v>
      </c>
      <c r="G82" s="44">
        <v>29</v>
      </c>
      <c r="H82" s="44">
        <f t="shared" si="18"/>
        <v>115</v>
      </c>
      <c r="I82" s="44">
        <f>SUM(D82+G82)</f>
        <v>29</v>
      </c>
      <c r="J82" s="44">
        <f t="shared" si="19"/>
        <v>144</v>
      </c>
    </row>
    <row r="83" spans="1:10" ht="12.75">
      <c r="A83" s="40"/>
      <c r="B83" s="43"/>
      <c r="C83" s="44"/>
      <c r="D83" s="44"/>
      <c r="E83" s="44"/>
      <c r="F83" s="44"/>
      <c r="G83" s="44"/>
      <c r="H83" s="44"/>
      <c r="I83" s="44"/>
      <c r="J83" s="44"/>
    </row>
    <row r="84" spans="1:10" ht="24.75" customHeight="1">
      <c r="A84" s="282" t="s">
        <v>240</v>
      </c>
      <c r="B84" s="285" t="s">
        <v>187</v>
      </c>
      <c r="C84" s="283" t="s">
        <v>665</v>
      </c>
      <c r="D84" s="283"/>
      <c r="E84" s="284"/>
      <c r="F84" s="253" t="s">
        <v>666</v>
      </c>
      <c r="G84" s="255"/>
      <c r="H84" s="283" t="s">
        <v>667</v>
      </c>
      <c r="I84" s="283"/>
      <c r="J84" s="284"/>
    </row>
    <row r="85" spans="1:10" ht="21" customHeight="1">
      <c r="A85" s="282"/>
      <c r="B85" s="285"/>
      <c r="C85" s="5" t="s">
        <v>260</v>
      </c>
      <c r="D85" s="5" t="s">
        <v>168</v>
      </c>
      <c r="E85" s="5" t="s">
        <v>265</v>
      </c>
      <c r="F85" s="5" t="s">
        <v>260</v>
      </c>
      <c r="G85" s="5" t="s">
        <v>168</v>
      </c>
      <c r="H85" s="5" t="s">
        <v>260</v>
      </c>
      <c r="I85" s="5" t="s">
        <v>168</v>
      </c>
      <c r="J85" s="5" t="s">
        <v>265</v>
      </c>
    </row>
    <row r="86" spans="1:10" s="40" customFormat="1" ht="12.75">
      <c r="A86" s="40" t="s">
        <v>325</v>
      </c>
      <c r="B86" s="43" t="s">
        <v>314</v>
      </c>
      <c r="C86" s="44">
        <v>225</v>
      </c>
      <c r="D86" s="44">
        <f>C86*0.25</f>
        <v>56.25</v>
      </c>
      <c r="E86" s="44">
        <f aca="true" t="shared" si="20" ref="E86:E92">SUM(C86:D86)</f>
        <v>281.25</v>
      </c>
      <c r="F86" s="44"/>
      <c r="G86" s="44"/>
      <c r="H86" s="44">
        <f aca="true" t="shared" si="21" ref="H86:H92">C86+F86</f>
        <v>225</v>
      </c>
      <c r="I86" s="44">
        <f aca="true" t="shared" si="22" ref="I86:I92">H86*0.25</f>
        <v>56.25</v>
      </c>
      <c r="J86" s="44">
        <f aca="true" t="shared" si="23" ref="J86:J92">SUM(H86:I86)</f>
        <v>281.25</v>
      </c>
    </row>
    <row r="87" spans="1:10" s="40" customFormat="1" ht="12.75">
      <c r="A87" s="40" t="s">
        <v>326</v>
      </c>
      <c r="B87" s="43" t="s">
        <v>315</v>
      </c>
      <c r="C87" s="44">
        <v>1900</v>
      </c>
      <c r="D87" s="44">
        <f>C87*0.25</f>
        <v>475</v>
      </c>
      <c r="E87" s="44">
        <f t="shared" si="20"/>
        <v>2375</v>
      </c>
      <c r="F87" s="44"/>
      <c r="G87" s="44"/>
      <c r="H87" s="44">
        <f t="shared" si="21"/>
        <v>1900</v>
      </c>
      <c r="I87" s="44">
        <f t="shared" si="22"/>
        <v>475</v>
      </c>
      <c r="J87" s="44">
        <f t="shared" si="23"/>
        <v>2375</v>
      </c>
    </row>
    <row r="88" spans="1:10" s="40" customFormat="1" ht="12.75">
      <c r="A88" s="40" t="s">
        <v>327</v>
      </c>
      <c r="B88" s="43" t="s">
        <v>601</v>
      </c>
      <c r="C88" s="44">
        <v>1600</v>
      </c>
      <c r="D88" s="44">
        <v>400</v>
      </c>
      <c r="E88" s="44">
        <f t="shared" si="20"/>
        <v>2000</v>
      </c>
      <c r="F88" s="44"/>
      <c r="G88" s="44"/>
      <c r="H88" s="44">
        <f t="shared" si="21"/>
        <v>1600</v>
      </c>
      <c r="I88" s="44">
        <f t="shared" si="22"/>
        <v>400</v>
      </c>
      <c r="J88" s="44">
        <f t="shared" si="23"/>
        <v>2000</v>
      </c>
    </row>
    <row r="89" spans="1:10" s="40" customFormat="1" ht="12.75">
      <c r="A89" s="40" t="s">
        <v>328</v>
      </c>
      <c r="B89" s="43" t="s">
        <v>532</v>
      </c>
      <c r="C89" s="44">
        <v>4528</v>
      </c>
      <c r="D89" s="44">
        <v>1132</v>
      </c>
      <c r="E89" s="44">
        <f t="shared" si="20"/>
        <v>5660</v>
      </c>
      <c r="F89" s="44"/>
      <c r="G89" s="44"/>
      <c r="H89" s="44">
        <f t="shared" si="21"/>
        <v>4528</v>
      </c>
      <c r="I89" s="44">
        <f t="shared" si="22"/>
        <v>1132</v>
      </c>
      <c r="J89" s="44">
        <f t="shared" si="23"/>
        <v>5660</v>
      </c>
    </row>
    <row r="90" spans="1:10" s="40" customFormat="1" ht="12.75">
      <c r="A90" s="40" t="s">
        <v>517</v>
      </c>
      <c r="B90" s="43" t="s">
        <v>534</v>
      </c>
      <c r="C90" s="44">
        <v>8615</v>
      </c>
      <c r="D90" s="44">
        <v>2154</v>
      </c>
      <c r="E90" s="44">
        <f t="shared" si="20"/>
        <v>10769</v>
      </c>
      <c r="F90" s="44"/>
      <c r="G90" s="44"/>
      <c r="H90" s="44">
        <f t="shared" si="21"/>
        <v>8615</v>
      </c>
      <c r="I90" s="44">
        <f t="shared" si="22"/>
        <v>2153.75</v>
      </c>
      <c r="J90" s="44">
        <f t="shared" si="23"/>
        <v>10768.75</v>
      </c>
    </row>
    <row r="91" spans="1:10" s="40" customFormat="1" ht="12.75">
      <c r="A91" s="40" t="s">
        <v>519</v>
      </c>
      <c r="B91" s="43" t="s">
        <v>535</v>
      </c>
      <c r="C91" s="44">
        <v>900</v>
      </c>
      <c r="D91" s="44">
        <v>225</v>
      </c>
      <c r="E91" s="44">
        <f t="shared" si="20"/>
        <v>1125</v>
      </c>
      <c r="F91" s="44"/>
      <c r="G91" s="44"/>
      <c r="H91" s="44">
        <f t="shared" si="21"/>
        <v>900</v>
      </c>
      <c r="I91" s="44">
        <f t="shared" si="22"/>
        <v>225</v>
      </c>
      <c r="J91" s="44">
        <f t="shared" si="23"/>
        <v>1125</v>
      </c>
    </row>
    <row r="92" spans="1:10" s="40" customFormat="1" ht="12.75">
      <c r="A92" s="40" t="s">
        <v>521</v>
      </c>
      <c r="B92" s="43" t="s">
        <v>536</v>
      </c>
      <c r="C92" s="44">
        <v>200</v>
      </c>
      <c r="D92" s="44">
        <v>50</v>
      </c>
      <c r="E92" s="44">
        <f t="shared" si="20"/>
        <v>250</v>
      </c>
      <c r="F92" s="44"/>
      <c r="G92" s="44"/>
      <c r="H92" s="44">
        <f t="shared" si="21"/>
        <v>200</v>
      </c>
      <c r="I92" s="44">
        <f t="shared" si="22"/>
        <v>50</v>
      </c>
      <c r="J92" s="44">
        <f t="shared" si="23"/>
        <v>250</v>
      </c>
    </row>
    <row r="93" spans="1:10" s="40" customFormat="1" ht="13.5" customHeight="1">
      <c r="A93" s="40" t="s">
        <v>522</v>
      </c>
      <c r="B93" s="41" t="s">
        <v>175</v>
      </c>
      <c r="C93" s="60">
        <f>SUM(C77:C92)</f>
        <v>33738</v>
      </c>
      <c r="D93" s="60">
        <f aca="true" t="shared" si="24" ref="D93:J93">SUM(D77:D92)</f>
        <v>8434.75</v>
      </c>
      <c r="E93" s="60">
        <f t="shared" si="24"/>
        <v>42172.75</v>
      </c>
      <c r="F93" s="60">
        <f t="shared" si="24"/>
        <v>-1502</v>
      </c>
      <c r="G93" s="60">
        <f t="shared" si="24"/>
        <v>-480</v>
      </c>
      <c r="H93" s="60">
        <f t="shared" si="24"/>
        <v>32236</v>
      </c>
      <c r="I93" s="60">
        <f t="shared" si="24"/>
        <v>7954.5</v>
      </c>
      <c r="J93" s="60">
        <f t="shared" si="24"/>
        <v>40190.5</v>
      </c>
    </row>
    <row r="94" spans="1:10" s="40" customFormat="1" ht="13.5" customHeight="1">
      <c r="A94" s="40" t="s">
        <v>523</v>
      </c>
      <c r="B94" s="41" t="s">
        <v>176</v>
      </c>
      <c r="C94" s="60">
        <f aca="true" t="shared" si="25" ref="C94:J94">C41+C74+C93</f>
        <v>965015</v>
      </c>
      <c r="D94" s="60">
        <f t="shared" si="25"/>
        <v>239793</v>
      </c>
      <c r="E94" s="60">
        <f t="shared" si="25"/>
        <v>1204808</v>
      </c>
      <c r="F94" s="60">
        <f t="shared" si="25"/>
        <v>-150030</v>
      </c>
      <c r="G94" s="60">
        <f t="shared" si="25"/>
        <v>-37577</v>
      </c>
      <c r="H94" s="60">
        <f t="shared" si="25"/>
        <v>814985</v>
      </c>
      <c r="I94" s="60">
        <f t="shared" si="25"/>
        <v>202215.75</v>
      </c>
      <c r="J94" s="60">
        <f t="shared" si="25"/>
        <v>1017200.75</v>
      </c>
    </row>
    <row r="95" spans="1:10" s="40" customFormat="1" ht="10.5" customHeight="1">
      <c r="A95" s="42"/>
      <c r="B95" s="43"/>
      <c r="C95" s="44"/>
      <c r="D95" s="44"/>
      <c r="E95" s="44"/>
      <c r="F95" s="44"/>
      <c r="G95" s="44"/>
      <c r="H95" s="44"/>
      <c r="I95" s="44"/>
      <c r="J95" s="44"/>
    </row>
    <row r="96" spans="1:10" s="40" customFormat="1" ht="12.75">
      <c r="A96" s="42"/>
      <c r="B96" s="41" t="s">
        <v>133</v>
      </c>
      <c r="C96" s="44"/>
      <c r="D96" s="44"/>
      <c r="E96" s="44"/>
      <c r="F96" s="44"/>
      <c r="G96" s="44"/>
      <c r="H96" s="44"/>
      <c r="I96" s="44"/>
      <c r="J96" s="44"/>
    </row>
    <row r="97" spans="1:10" s="40" customFormat="1" ht="12.75">
      <c r="A97" s="42" t="s">
        <v>524</v>
      </c>
      <c r="B97" s="43" t="s">
        <v>225</v>
      </c>
      <c r="C97" s="44">
        <v>0</v>
      </c>
      <c r="D97" s="44"/>
      <c r="E97" s="44">
        <f>SUM(C97:D97)</f>
        <v>0</v>
      </c>
      <c r="F97" s="44"/>
      <c r="G97" s="44"/>
      <c r="H97" s="44">
        <f>C97+F97</f>
        <v>0</v>
      </c>
      <c r="I97" s="44"/>
      <c r="J97" s="44">
        <f>SUM(H97:I97)</f>
        <v>0</v>
      </c>
    </row>
    <row r="98" spans="1:10" s="40" customFormat="1" ht="12.75">
      <c r="A98" s="42" t="s">
        <v>525</v>
      </c>
      <c r="B98" s="43" t="s">
        <v>268</v>
      </c>
      <c r="C98" s="44">
        <v>700</v>
      </c>
      <c r="D98" s="44"/>
      <c r="E98" s="44">
        <v>700</v>
      </c>
      <c r="F98" s="44"/>
      <c r="G98" s="44"/>
      <c r="H98" s="44">
        <v>700</v>
      </c>
      <c r="I98" s="44"/>
      <c r="J98" s="44">
        <f aca="true" t="shared" si="26" ref="J98:J104">SUM(H98:I98)</f>
        <v>700</v>
      </c>
    </row>
    <row r="99" spans="1:10" s="40" customFormat="1" ht="12.75">
      <c r="A99" s="42" t="s">
        <v>526</v>
      </c>
      <c r="B99" s="41" t="s">
        <v>134</v>
      </c>
      <c r="C99" s="60">
        <f>SUM(C97:C98)</f>
        <v>700</v>
      </c>
      <c r="D99" s="60">
        <f>SUM(D97:D97)</f>
        <v>0</v>
      </c>
      <c r="E99" s="60">
        <f>SUM(E97:E98)</f>
        <v>700</v>
      </c>
      <c r="F99" s="60">
        <f>SUM(F97+F98)</f>
        <v>0</v>
      </c>
      <c r="G99" s="60"/>
      <c r="H99" s="60">
        <f>SUM(H97+H98)</f>
        <v>700</v>
      </c>
      <c r="I99" s="60"/>
      <c r="J99" s="46">
        <f t="shared" si="26"/>
        <v>700</v>
      </c>
    </row>
    <row r="100" spans="1:10" s="40" customFormat="1" ht="7.5" customHeight="1">
      <c r="A100" s="42"/>
      <c r="B100" s="41"/>
      <c r="C100" s="60"/>
      <c r="D100" s="60"/>
      <c r="E100" s="60"/>
      <c r="F100" s="60"/>
      <c r="G100" s="60"/>
      <c r="H100" s="60"/>
      <c r="I100" s="60"/>
      <c r="J100" s="44"/>
    </row>
    <row r="101" spans="1:10" s="40" customFormat="1" ht="12.75">
      <c r="A101" s="65"/>
      <c r="B101" s="41" t="s">
        <v>224</v>
      </c>
      <c r="C101" s="44"/>
      <c r="D101" s="44"/>
      <c r="E101" s="44"/>
      <c r="F101" s="44"/>
      <c r="G101" s="44"/>
      <c r="H101" s="44"/>
      <c r="I101" s="44"/>
      <c r="J101" s="44">
        <f t="shared" si="26"/>
        <v>0</v>
      </c>
    </row>
    <row r="102" spans="1:10" s="40" customFormat="1" ht="12.75">
      <c r="A102" s="42" t="s">
        <v>531</v>
      </c>
      <c r="B102" s="43" t="s">
        <v>223</v>
      </c>
      <c r="C102" s="44">
        <v>457</v>
      </c>
      <c r="D102" s="44"/>
      <c r="E102" s="44">
        <f>SUM(C102:D102)</f>
        <v>457</v>
      </c>
      <c r="F102" s="44"/>
      <c r="G102" s="44"/>
      <c r="H102" s="44">
        <f>SUM(C102+F102)</f>
        <v>457</v>
      </c>
      <c r="I102" s="44"/>
      <c r="J102" s="44">
        <f t="shared" si="26"/>
        <v>457</v>
      </c>
    </row>
    <row r="103" spans="1:10" s="40" customFormat="1" ht="12.75">
      <c r="A103" s="42" t="s">
        <v>533</v>
      </c>
      <c r="B103" s="43" t="s">
        <v>322</v>
      </c>
      <c r="C103" s="44">
        <v>1717</v>
      </c>
      <c r="D103" s="44"/>
      <c r="E103" s="44">
        <f>SUM(C103:D103)</f>
        <v>1717</v>
      </c>
      <c r="F103" s="44"/>
      <c r="G103" s="44"/>
      <c r="H103" s="44">
        <f>C103+F103</f>
        <v>1717</v>
      </c>
      <c r="I103" s="44"/>
      <c r="J103" s="44">
        <f t="shared" si="26"/>
        <v>1717</v>
      </c>
    </row>
    <row r="104" spans="1:10" s="40" customFormat="1" ht="12.75">
      <c r="A104" s="42" t="s">
        <v>602</v>
      </c>
      <c r="B104" s="41" t="s">
        <v>222</v>
      </c>
      <c r="C104" s="60">
        <f>SUM(C101:C103)</f>
        <v>2174</v>
      </c>
      <c r="D104" s="60">
        <f>SUM(D101:D103)</f>
        <v>0</v>
      </c>
      <c r="E104" s="60">
        <f>SUM(E101:E103)</f>
        <v>2174</v>
      </c>
      <c r="F104" s="60">
        <f>SUM(F102+F103)</f>
        <v>0</v>
      </c>
      <c r="G104" s="60"/>
      <c r="H104" s="60">
        <f>SUM(H102:H103)</f>
        <v>2174</v>
      </c>
      <c r="I104" s="60"/>
      <c r="J104" s="46">
        <f t="shared" si="26"/>
        <v>2174</v>
      </c>
    </row>
    <row r="105" spans="1:10" s="40" customFormat="1" ht="9.75" customHeight="1">
      <c r="A105" s="42"/>
      <c r="B105" s="41"/>
      <c r="C105" s="60"/>
      <c r="D105" s="60"/>
      <c r="E105" s="60"/>
      <c r="F105" s="60"/>
      <c r="G105" s="60"/>
      <c r="H105" s="60"/>
      <c r="I105" s="60"/>
      <c r="J105" s="46"/>
    </row>
    <row r="106" spans="1:10" s="40" customFormat="1" ht="12.75">
      <c r="A106" s="42"/>
      <c r="B106" s="41" t="s">
        <v>239</v>
      </c>
      <c r="C106" s="44"/>
      <c r="D106" s="44"/>
      <c r="E106" s="44"/>
      <c r="F106" s="44"/>
      <c r="G106" s="44"/>
      <c r="H106" s="44"/>
      <c r="I106" s="44"/>
      <c r="J106" s="44"/>
    </row>
    <row r="107" spans="1:10" s="40" customFormat="1" ht="12.75">
      <c r="A107" s="42" t="s">
        <v>603</v>
      </c>
      <c r="B107" s="43" t="s">
        <v>221</v>
      </c>
      <c r="C107" s="44">
        <v>6600</v>
      </c>
      <c r="D107" s="44">
        <v>0</v>
      </c>
      <c r="E107" s="44">
        <f>SUM(C107:D107)</f>
        <v>6600</v>
      </c>
      <c r="F107" s="44"/>
      <c r="G107" s="44"/>
      <c r="H107" s="44">
        <v>6600</v>
      </c>
      <c r="I107" s="44">
        <v>0</v>
      </c>
      <c r="J107" s="44">
        <f>SUM(H107:I107)</f>
        <v>6600</v>
      </c>
    </row>
    <row r="108" spans="1:10" s="40" customFormat="1" ht="12.75">
      <c r="A108" s="42" t="s">
        <v>604</v>
      </c>
      <c r="B108" s="43" t="s">
        <v>220</v>
      </c>
      <c r="C108" s="281">
        <v>4000</v>
      </c>
      <c r="D108" s="61"/>
      <c r="E108" s="281">
        <f>SUM(C108:D109)</f>
        <v>4000</v>
      </c>
      <c r="F108" s="61"/>
      <c r="G108" s="61"/>
      <c r="H108" s="281">
        <v>4000</v>
      </c>
      <c r="I108" s="61"/>
      <c r="J108" s="281">
        <f>SUM(H108:I109)</f>
        <v>4000</v>
      </c>
    </row>
    <row r="109" spans="1:10" s="40" customFormat="1" ht="12.75">
      <c r="A109" s="42" t="s">
        <v>605</v>
      </c>
      <c r="B109" s="43" t="s">
        <v>219</v>
      </c>
      <c r="C109" s="281"/>
      <c r="D109" s="61"/>
      <c r="E109" s="281"/>
      <c r="F109" s="61"/>
      <c r="G109" s="61"/>
      <c r="H109" s="281"/>
      <c r="I109" s="61"/>
      <c r="J109" s="281"/>
    </row>
    <row r="110" spans="1:10" s="40" customFormat="1" ht="12.75">
      <c r="A110" s="42" t="s">
        <v>606</v>
      </c>
      <c r="B110" s="41" t="s">
        <v>218</v>
      </c>
      <c r="C110" s="60">
        <f>SUM(C106:C108)</f>
        <v>10600</v>
      </c>
      <c r="D110" s="60">
        <f>SUM(D106:D109)</f>
        <v>0</v>
      </c>
      <c r="E110" s="60">
        <f>SUM(E106:E109)</f>
        <v>10600</v>
      </c>
      <c r="F110" s="60"/>
      <c r="G110" s="60"/>
      <c r="H110" s="60">
        <f>SUM(H106:H108)</f>
        <v>10600</v>
      </c>
      <c r="I110" s="60">
        <f>SUM(I106:I109)</f>
        <v>0</v>
      </c>
      <c r="J110" s="60">
        <f>SUM(J106:J109)</f>
        <v>10600</v>
      </c>
    </row>
    <row r="111" spans="1:10" s="40" customFormat="1" ht="12.75">
      <c r="A111" s="42"/>
      <c r="B111" s="41"/>
      <c r="C111" s="60"/>
      <c r="D111" s="60"/>
      <c r="E111" s="60"/>
      <c r="F111" s="60"/>
      <c r="G111" s="60"/>
      <c r="H111" s="60"/>
      <c r="I111" s="60"/>
      <c r="J111" s="60"/>
    </row>
    <row r="112" spans="1:10" s="47" customFormat="1" ht="13.5" customHeight="1">
      <c r="A112" s="64"/>
      <c r="B112" s="41" t="s">
        <v>607</v>
      </c>
      <c r="C112" s="60">
        <v>2200</v>
      </c>
      <c r="D112" s="60"/>
      <c r="E112" s="60">
        <v>2200</v>
      </c>
      <c r="F112" s="60"/>
      <c r="G112" s="60"/>
      <c r="H112" s="60">
        <f>C112+F112</f>
        <v>2200</v>
      </c>
      <c r="I112" s="60">
        <f>D112+G112</f>
        <v>0</v>
      </c>
      <c r="J112" s="60">
        <f>E112+I112</f>
        <v>2200</v>
      </c>
    </row>
    <row r="113" spans="1:10" s="47" customFormat="1" ht="13.5" customHeight="1">
      <c r="A113" s="64" t="s">
        <v>621</v>
      </c>
      <c r="B113" s="41" t="s">
        <v>177</v>
      </c>
      <c r="C113" s="60">
        <f aca="true" t="shared" si="27" ref="C113:J113">C30+C94+C99+C110+C104+C112</f>
        <v>1045873</v>
      </c>
      <c r="D113" s="60">
        <f t="shared" si="27"/>
        <v>256089</v>
      </c>
      <c r="E113" s="60">
        <f t="shared" si="27"/>
        <v>1301962</v>
      </c>
      <c r="F113" s="60">
        <f t="shared" si="27"/>
        <v>-160950</v>
      </c>
      <c r="G113" s="60">
        <f t="shared" si="27"/>
        <v>-40307</v>
      </c>
      <c r="H113" s="60">
        <f t="shared" si="27"/>
        <v>884923</v>
      </c>
      <c r="I113" s="60">
        <f t="shared" si="27"/>
        <v>215781.75</v>
      </c>
      <c r="J113" s="60">
        <f t="shared" si="27"/>
        <v>1100704.75</v>
      </c>
    </row>
    <row r="114" spans="1:10" s="183" customFormat="1" ht="7.5" customHeight="1">
      <c r="A114" s="182"/>
      <c r="B114" s="180"/>
      <c r="C114" s="181"/>
      <c r="D114" s="181"/>
      <c r="E114" s="181"/>
      <c r="F114" s="181"/>
      <c r="G114" s="181"/>
      <c r="H114" s="181"/>
      <c r="I114" s="181"/>
      <c r="J114" s="181"/>
    </row>
    <row r="115" spans="1:10" s="184" customFormat="1" ht="13.5" customHeight="1">
      <c r="A115" s="144"/>
      <c r="B115" s="145" t="s">
        <v>608</v>
      </c>
      <c r="C115" s="146"/>
      <c r="D115" s="146"/>
      <c r="E115" s="146"/>
      <c r="F115" s="146"/>
      <c r="G115" s="146"/>
      <c r="H115" s="146"/>
      <c r="I115" s="146"/>
      <c r="J115" s="146"/>
    </row>
    <row r="116" spans="1:10" ht="13.5" customHeight="1">
      <c r="A116" s="138" t="s">
        <v>622</v>
      </c>
      <c r="B116" s="43" t="s">
        <v>609</v>
      </c>
      <c r="C116" s="44">
        <v>360</v>
      </c>
      <c r="D116" s="44">
        <v>90</v>
      </c>
      <c r="E116" s="44">
        <f>SUM(C116:D116)</f>
        <v>450</v>
      </c>
      <c r="F116" s="143"/>
      <c r="G116" s="143"/>
      <c r="H116" s="143">
        <f aca="true" t="shared" si="28" ref="H116:I120">C116+F116</f>
        <v>360</v>
      </c>
      <c r="I116" s="143">
        <f t="shared" si="28"/>
        <v>90</v>
      </c>
      <c r="J116" s="143">
        <f>SUM(H116:I116)</f>
        <v>450</v>
      </c>
    </row>
    <row r="117" spans="1:10" ht="13.5" customHeight="1">
      <c r="A117" s="138" t="s">
        <v>623</v>
      </c>
      <c r="B117" s="43" t="s">
        <v>610</v>
      </c>
      <c r="C117" s="44">
        <v>80</v>
      </c>
      <c r="D117" s="44">
        <v>20</v>
      </c>
      <c r="E117" s="44">
        <f>SUM(C117:D117)</f>
        <v>100</v>
      </c>
      <c r="F117" s="143"/>
      <c r="G117" s="143"/>
      <c r="H117" s="143">
        <f t="shared" si="28"/>
        <v>80</v>
      </c>
      <c r="I117" s="143">
        <f t="shared" si="28"/>
        <v>20</v>
      </c>
      <c r="J117" s="143">
        <f>SUM(H117:I117)</f>
        <v>100</v>
      </c>
    </row>
    <row r="118" spans="1:10" ht="13.5" customHeight="1">
      <c r="A118" s="138" t="s">
        <v>624</v>
      </c>
      <c r="B118" s="43" t="s">
        <v>611</v>
      </c>
      <c r="C118" s="44">
        <v>200</v>
      </c>
      <c r="D118" s="44">
        <v>50</v>
      </c>
      <c r="E118" s="44">
        <f>SUM(C118:D118)</f>
        <v>250</v>
      </c>
      <c r="F118" s="143"/>
      <c r="G118" s="143"/>
      <c r="H118" s="143">
        <f t="shared" si="28"/>
        <v>200</v>
      </c>
      <c r="I118" s="143">
        <f t="shared" si="28"/>
        <v>50</v>
      </c>
      <c r="J118" s="143">
        <f>SUM(H118:I118)</f>
        <v>250</v>
      </c>
    </row>
    <row r="119" spans="1:10" ht="13.5" customHeight="1">
      <c r="A119" s="138" t="s">
        <v>625</v>
      </c>
      <c r="B119" s="43" t="s">
        <v>693</v>
      </c>
      <c r="C119" s="44">
        <v>160</v>
      </c>
      <c r="D119" s="44">
        <v>40</v>
      </c>
      <c r="E119" s="44">
        <f>SUM(C119:D119)</f>
        <v>200</v>
      </c>
      <c r="F119" s="143"/>
      <c r="G119" s="143"/>
      <c r="H119" s="143">
        <f t="shared" si="28"/>
        <v>160</v>
      </c>
      <c r="I119" s="143">
        <f t="shared" si="28"/>
        <v>40</v>
      </c>
      <c r="J119" s="143">
        <f>SUM(H119:I119)</f>
        <v>200</v>
      </c>
    </row>
    <row r="120" spans="1:10" s="183" customFormat="1" ht="13.5" customHeight="1">
      <c r="A120" s="138" t="s">
        <v>626</v>
      </c>
      <c r="B120" s="41" t="s">
        <v>612</v>
      </c>
      <c r="C120" s="60">
        <f>SUM(C116:C119)</f>
        <v>800</v>
      </c>
      <c r="D120" s="60">
        <f>SUM(D116:D119)</f>
        <v>200</v>
      </c>
      <c r="E120" s="60">
        <f>SUM(E116:E119)</f>
        <v>1000</v>
      </c>
      <c r="F120" s="60"/>
      <c r="G120" s="60"/>
      <c r="H120" s="60">
        <f t="shared" si="28"/>
        <v>800</v>
      </c>
      <c r="I120" s="60">
        <f t="shared" si="28"/>
        <v>200</v>
      </c>
      <c r="J120" s="60">
        <f>SUM(H120:I120)</f>
        <v>1000</v>
      </c>
    </row>
    <row r="121" spans="1:10" s="184" customFormat="1" ht="13.5" customHeight="1">
      <c r="A121" s="144"/>
      <c r="B121" s="145" t="s">
        <v>613</v>
      </c>
      <c r="C121" s="146"/>
      <c r="D121" s="146"/>
      <c r="E121" s="146"/>
      <c r="F121" s="146"/>
      <c r="G121" s="146"/>
      <c r="H121" s="146"/>
      <c r="I121" s="146"/>
      <c r="J121" s="146"/>
    </row>
    <row r="122" spans="1:10" ht="13.5" customHeight="1">
      <c r="A122" s="138" t="s">
        <v>627</v>
      </c>
      <c r="B122" s="43" t="s">
        <v>614</v>
      </c>
      <c r="C122" s="44">
        <v>640</v>
      </c>
      <c r="D122" s="44">
        <v>160</v>
      </c>
      <c r="E122" s="44">
        <f>SUM(C122:D122)</f>
        <v>800</v>
      </c>
      <c r="F122" s="143"/>
      <c r="G122" s="143"/>
      <c r="H122" s="143">
        <f>C122+F122</f>
        <v>640</v>
      </c>
      <c r="I122" s="143">
        <f>D122+G122</f>
        <v>160</v>
      </c>
      <c r="J122" s="143">
        <f>SUM(H122:I122)</f>
        <v>800</v>
      </c>
    </row>
    <row r="123" spans="1:10" ht="13.5" customHeight="1">
      <c r="A123" s="138" t="s">
        <v>628</v>
      </c>
      <c r="B123" s="43" t="s">
        <v>693</v>
      </c>
      <c r="C123" s="143">
        <v>160</v>
      </c>
      <c r="D123" s="143">
        <v>40</v>
      </c>
      <c r="E123" s="44">
        <f>SUM(C123:D123)</f>
        <v>200</v>
      </c>
      <c r="F123" s="143"/>
      <c r="G123" s="143"/>
      <c r="H123" s="143">
        <f>C123+F123</f>
        <v>160</v>
      </c>
      <c r="I123" s="143">
        <f>D123+G123</f>
        <v>40</v>
      </c>
      <c r="J123" s="143">
        <f>SUM(H123:I123)</f>
        <v>200</v>
      </c>
    </row>
    <row r="124" spans="1:10" s="183" customFormat="1" ht="13.5" customHeight="1">
      <c r="A124" s="138" t="s">
        <v>629</v>
      </c>
      <c r="B124" s="41" t="s">
        <v>615</v>
      </c>
      <c r="C124" s="60">
        <f aca="true" t="shared" si="29" ref="C124:J124">SUM(C122:C123)</f>
        <v>800</v>
      </c>
      <c r="D124" s="60">
        <f t="shared" si="29"/>
        <v>200</v>
      </c>
      <c r="E124" s="60">
        <f t="shared" si="29"/>
        <v>1000</v>
      </c>
      <c r="F124" s="60">
        <f t="shared" si="29"/>
        <v>0</v>
      </c>
      <c r="G124" s="60">
        <f t="shared" si="29"/>
        <v>0</v>
      </c>
      <c r="H124" s="60">
        <f t="shared" si="29"/>
        <v>800</v>
      </c>
      <c r="I124" s="60">
        <f t="shared" si="29"/>
        <v>200</v>
      </c>
      <c r="J124" s="60">
        <f t="shared" si="29"/>
        <v>1000</v>
      </c>
    </row>
    <row r="125" spans="1:10" s="183" customFormat="1" ht="13.5" customHeight="1">
      <c r="A125" s="64"/>
      <c r="B125" s="145" t="s">
        <v>616</v>
      </c>
      <c r="C125" s="60"/>
      <c r="D125" s="60"/>
      <c r="E125" s="60"/>
      <c r="F125" s="60"/>
      <c r="G125" s="60"/>
      <c r="H125" s="60"/>
      <c r="I125" s="60"/>
      <c r="J125" s="60"/>
    </row>
    <row r="126" spans="1:10" ht="13.5" customHeight="1">
      <c r="A126" s="138" t="s">
        <v>630</v>
      </c>
      <c r="B126" s="43" t="s">
        <v>617</v>
      </c>
      <c r="C126" s="44">
        <v>160</v>
      </c>
      <c r="D126" s="44">
        <v>40</v>
      </c>
      <c r="E126" s="44">
        <f>SUM(C126:D126)</f>
        <v>200</v>
      </c>
      <c r="F126" s="143"/>
      <c r="G126" s="143"/>
      <c r="H126" s="143">
        <f>C126+F126</f>
        <v>160</v>
      </c>
      <c r="I126" s="143">
        <f>D126+G126</f>
        <v>40</v>
      </c>
      <c r="J126" s="143">
        <f>SUM(H126:I126)</f>
        <v>200</v>
      </c>
    </row>
    <row r="127" spans="1:10" s="183" customFormat="1" ht="16.5" customHeight="1">
      <c r="A127" s="138" t="s">
        <v>631</v>
      </c>
      <c r="B127" s="41" t="s">
        <v>618</v>
      </c>
      <c r="C127" s="60">
        <f aca="true" t="shared" si="30" ref="C127:J127">SUM(C126)</f>
        <v>160</v>
      </c>
      <c r="D127" s="60">
        <f t="shared" si="30"/>
        <v>40</v>
      </c>
      <c r="E127" s="60">
        <f t="shared" si="30"/>
        <v>200</v>
      </c>
      <c r="F127" s="60">
        <f t="shared" si="30"/>
        <v>0</v>
      </c>
      <c r="G127" s="60">
        <f t="shared" si="30"/>
        <v>0</v>
      </c>
      <c r="H127" s="60">
        <f t="shared" si="30"/>
        <v>160</v>
      </c>
      <c r="I127" s="60">
        <f t="shared" si="30"/>
        <v>40</v>
      </c>
      <c r="J127" s="60">
        <f t="shared" si="30"/>
        <v>200</v>
      </c>
    </row>
    <row r="128" spans="1:10" s="183" customFormat="1" ht="13.5" customHeight="1">
      <c r="A128" s="138" t="s">
        <v>632</v>
      </c>
      <c r="B128" s="41" t="s">
        <v>619</v>
      </c>
      <c r="C128" s="60">
        <f aca="true" t="shared" si="31" ref="C128:J128">C120+C124+C127</f>
        <v>1760</v>
      </c>
      <c r="D128" s="60">
        <f t="shared" si="31"/>
        <v>440</v>
      </c>
      <c r="E128" s="60">
        <f t="shared" si="31"/>
        <v>2200</v>
      </c>
      <c r="F128" s="60">
        <f t="shared" si="31"/>
        <v>0</v>
      </c>
      <c r="G128" s="60">
        <f t="shared" si="31"/>
        <v>0</v>
      </c>
      <c r="H128" s="60">
        <f t="shared" si="31"/>
        <v>1760</v>
      </c>
      <c r="I128" s="60">
        <f t="shared" si="31"/>
        <v>440</v>
      </c>
      <c r="J128" s="60">
        <f t="shared" si="31"/>
        <v>2200</v>
      </c>
    </row>
    <row r="129" spans="1:10" s="183" customFormat="1" ht="13.5" customHeight="1">
      <c r="A129" s="138" t="s">
        <v>670</v>
      </c>
      <c r="B129" s="41" t="s">
        <v>620</v>
      </c>
      <c r="C129" s="60">
        <v>-2200</v>
      </c>
      <c r="D129" s="60">
        <v>0</v>
      </c>
      <c r="E129" s="60">
        <v>-2200</v>
      </c>
      <c r="F129" s="60"/>
      <c r="G129" s="60"/>
      <c r="H129" s="60">
        <f>C129+F129</f>
        <v>-2200</v>
      </c>
      <c r="I129" s="60">
        <f>D129+G129</f>
        <v>0</v>
      </c>
      <c r="J129" s="60">
        <v>-2200</v>
      </c>
    </row>
    <row r="130" spans="1:10" s="183" customFormat="1" ht="9" customHeight="1">
      <c r="A130" s="64"/>
      <c r="B130" s="41"/>
      <c r="C130" s="60"/>
      <c r="D130" s="60"/>
      <c r="E130" s="60"/>
      <c r="F130" s="60"/>
      <c r="G130" s="60"/>
      <c r="H130" s="60"/>
      <c r="I130" s="60"/>
      <c r="J130" s="60"/>
    </row>
    <row r="131" spans="1:10" s="183" customFormat="1" ht="12.75">
      <c r="A131" s="64"/>
      <c r="B131" s="41" t="s">
        <v>147</v>
      </c>
      <c r="C131" s="46">
        <f aca="true" t="shared" si="32" ref="C131:J131">C113+C128+C129</f>
        <v>1045433</v>
      </c>
      <c r="D131" s="46">
        <f t="shared" si="32"/>
        <v>256529</v>
      </c>
      <c r="E131" s="46">
        <f t="shared" si="32"/>
        <v>1301962</v>
      </c>
      <c r="F131" s="46">
        <f t="shared" si="32"/>
        <v>-160950</v>
      </c>
      <c r="G131" s="46">
        <f t="shared" si="32"/>
        <v>-40307</v>
      </c>
      <c r="H131" s="46">
        <f t="shared" si="32"/>
        <v>884483</v>
      </c>
      <c r="I131" s="46">
        <f t="shared" si="32"/>
        <v>216221.75</v>
      </c>
      <c r="J131" s="46">
        <f t="shared" si="32"/>
        <v>1100704.75</v>
      </c>
    </row>
    <row r="134" spans="2:3" ht="13.5" customHeight="1">
      <c r="B134" s="40" t="s">
        <v>558</v>
      </c>
      <c r="C134" s="138" t="s">
        <v>557</v>
      </c>
    </row>
    <row r="135" spans="2:3" ht="13.5" customHeight="1">
      <c r="B135" s="40" t="s">
        <v>165</v>
      </c>
      <c r="C135" s="67">
        <v>950</v>
      </c>
    </row>
    <row r="136" spans="2:3" ht="13.5" customHeight="1">
      <c r="B136" s="40" t="s">
        <v>82</v>
      </c>
      <c r="C136" s="67">
        <v>10</v>
      </c>
    </row>
    <row r="137" spans="2:3" ht="13.5" customHeight="1">
      <c r="B137" s="40" t="s">
        <v>83</v>
      </c>
      <c r="C137" s="67">
        <v>1.875</v>
      </c>
    </row>
    <row r="138" spans="2:3" ht="13.5" customHeight="1">
      <c r="B138" s="40" t="s">
        <v>84</v>
      </c>
      <c r="C138" s="67">
        <v>3.75</v>
      </c>
    </row>
    <row r="139" spans="2:3" ht="13.5" customHeight="1">
      <c r="B139" s="40" t="s">
        <v>85</v>
      </c>
      <c r="C139" s="67">
        <v>3.5</v>
      </c>
    </row>
    <row r="140" spans="2:3" ht="13.5" customHeight="1">
      <c r="B140" s="40" t="s">
        <v>86</v>
      </c>
      <c r="C140" s="67">
        <v>9.525</v>
      </c>
    </row>
    <row r="141" spans="2:3" ht="13.5" customHeight="1">
      <c r="B141" s="40" t="s">
        <v>329</v>
      </c>
      <c r="C141" s="67">
        <v>4.001</v>
      </c>
    </row>
    <row r="142" spans="2:3" ht="13.5" customHeight="1">
      <c r="B142" s="40" t="s">
        <v>87</v>
      </c>
      <c r="C142" s="67">
        <v>3.61</v>
      </c>
    </row>
    <row r="143" spans="1:3" ht="13.5" customHeight="1">
      <c r="A143" s="177" t="s">
        <v>269</v>
      </c>
      <c r="B143" s="40" t="s">
        <v>270</v>
      </c>
      <c r="C143" s="67">
        <v>5</v>
      </c>
    </row>
    <row r="144" spans="2:3" ht="13.5" customHeight="1">
      <c r="B144" s="40" t="s">
        <v>330</v>
      </c>
      <c r="C144" s="67">
        <v>36.085</v>
      </c>
    </row>
    <row r="145" spans="2:3" ht="13.5" customHeight="1">
      <c r="B145" s="40" t="s">
        <v>331</v>
      </c>
      <c r="C145" s="67">
        <v>0.313</v>
      </c>
    </row>
    <row r="146" spans="2:3" ht="13.5" customHeight="1">
      <c r="B146" s="40" t="s">
        <v>537</v>
      </c>
      <c r="C146" s="67">
        <v>1.25</v>
      </c>
    </row>
    <row r="147" spans="2:3" ht="13.5" customHeight="1">
      <c r="B147" s="40" t="s">
        <v>538</v>
      </c>
      <c r="C147" s="67">
        <v>0.75</v>
      </c>
    </row>
    <row r="148" spans="2:3" ht="13.5" customHeight="1">
      <c r="B148" s="40" t="s">
        <v>539</v>
      </c>
      <c r="C148" s="67">
        <v>0.3</v>
      </c>
    </row>
    <row r="149" spans="2:3" ht="15.75" customHeight="1">
      <c r="B149" s="128" t="s">
        <v>540</v>
      </c>
      <c r="C149" s="67">
        <v>0.813</v>
      </c>
    </row>
    <row r="150" spans="2:3" ht="13.5" customHeight="1">
      <c r="B150" s="40" t="s">
        <v>541</v>
      </c>
      <c r="C150" s="67">
        <v>-67</v>
      </c>
    </row>
    <row r="151" spans="2:3" ht="13.5" customHeight="1">
      <c r="B151" s="40" t="s">
        <v>669</v>
      </c>
      <c r="C151" s="67">
        <v>-101.875</v>
      </c>
    </row>
    <row r="152" spans="2:3" ht="13.5" customHeight="1">
      <c r="B152" s="47" t="s">
        <v>88</v>
      </c>
      <c r="C152" s="68">
        <f>SUM(C135:C151)</f>
        <v>861.8970000000002</v>
      </c>
    </row>
    <row r="153" spans="1:10" ht="13.5" customHeight="1">
      <c r="A153" s="40"/>
      <c r="B153" s="40"/>
      <c r="C153" s="40"/>
      <c r="D153" s="40"/>
      <c r="E153" s="40"/>
      <c r="F153" s="40"/>
      <c r="G153" s="40"/>
      <c r="H153" s="40"/>
      <c r="I153" s="40"/>
      <c r="J153" s="40"/>
    </row>
    <row r="154" spans="1:10" ht="13.5" customHeight="1">
      <c r="A154" s="40"/>
      <c r="B154" s="40"/>
      <c r="C154" s="40"/>
      <c r="D154" s="40"/>
      <c r="E154" s="40"/>
      <c r="F154" s="40"/>
      <c r="G154" s="40"/>
      <c r="H154" s="40"/>
      <c r="I154" s="40"/>
      <c r="J154" s="40"/>
    </row>
    <row r="155" spans="1:10" ht="13.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</row>
    <row r="156" spans="1:10" ht="13.5" customHeight="1">
      <c r="A156" s="40"/>
      <c r="B156" s="40"/>
      <c r="C156" s="40"/>
      <c r="D156" s="40"/>
      <c r="E156" s="40"/>
      <c r="F156" s="40"/>
      <c r="G156" s="40"/>
      <c r="H156" s="40"/>
      <c r="I156" s="40"/>
      <c r="J156" s="40"/>
    </row>
    <row r="157" spans="1:10" ht="13.5" customHeight="1">
      <c r="A157" s="40"/>
      <c r="B157" s="40"/>
      <c r="C157" s="40"/>
      <c r="D157" s="40"/>
      <c r="E157" s="40"/>
      <c r="F157" s="40"/>
      <c r="G157" s="40"/>
      <c r="H157" s="40"/>
      <c r="I157" s="40"/>
      <c r="J157" s="40"/>
    </row>
    <row r="158" spans="1:10" ht="13.5" customHeight="1">
      <c r="A158" s="40"/>
      <c r="B158" s="40"/>
      <c r="C158" s="40"/>
      <c r="D158" s="40"/>
      <c r="E158" s="40"/>
      <c r="F158" s="40"/>
      <c r="G158" s="40"/>
      <c r="H158" s="40"/>
      <c r="I158" s="40"/>
      <c r="J158" s="40"/>
    </row>
    <row r="159" spans="1:10" ht="13.5" customHeight="1">
      <c r="A159" s="40"/>
      <c r="B159" s="40"/>
      <c r="C159" s="40"/>
      <c r="D159" s="40"/>
      <c r="E159" s="40"/>
      <c r="F159" s="40"/>
      <c r="G159" s="40"/>
      <c r="H159" s="40"/>
      <c r="I159" s="40"/>
      <c r="J159" s="40"/>
    </row>
    <row r="160" spans="1:10" ht="13.5" customHeight="1">
      <c r="A160" s="40"/>
      <c r="B160" s="40"/>
      <c r="C160" s="40"/>
      <c r="D160" s="40"/>
      <c r="E160" s="40"/>
      <c r="F160" s="40"/>
      <c r="G160" s="40"/>
      <c r="H160" s="40"/>
      <c r="I160" s="40"/>
      <c r="J160" s="40"/>
    </row>
    <row r="161" spans="1:10" ht="13.5" customHeight="1">
      <c r="A161" s="40"/>
      <c r="B161" s="40"/>
      <c r="C161" s="40"/>
      <c r="D161" s="40"/>
      <c r="E161" s="40"/>
      <c r="F161" s="40"/>
      <c r="G161" s="40"/>
      <c r="H161" s="40"/>
      <c r="I161" s="40"/>
      <c r="J161" s="40"/>
    </row>
    <row r="162" spans="1:10" ht="13.5" customHeight="1">
      <c r="A162" s="40"/>
      <c r="B162" s="40"/>
      <c r="C162" s="40"/>
      <c r="D162" s="40"/>
      <c r="E162" s="40"/>
      <c r="F162" s="40"/>
      <c r="G162" s="40"/>
      <c r="H162" s="40"/>
      <c r="I162" s="40"/>
      <c r="J162" s="40"/>
    </row>
    <row r="163" spans="1:10" ht="13.5" customHeight="1">
      <c r="A163" s="40"/>
      <c r="B163" s="40"/>
      <c r="C163" s="40"/>
      <c r="D163" s="40"/>
      <c r="E163" s="40"/>
      <c r="F163" s="40"/>
      <c r="G163" s="40"/>
      <c r="H163" s="40"/>
      <c r="I163" s="40"/>
      <c r="J163" s="40"/>
    </row>
    <row r="164" spans="1:10" ht="13.5" customHeight="1">
      <c r="A164" s="40"/>
      <c r="B164" s="40"/>
      <c r="C164" s="40"/>
      <c r="D164" s="40"/>
      <c r="E164" s="40"/>
      <c r="F164" s="40"/>
      <c r="G164" s="40"/>
      <c r="H164" s="40"/>
      <c r="I164" s="40"/>
      <c r="J164" s="40"/>
    </row>
    <row r="165" spans="1:10" ht="13.5" customHeight="1">
      <c r="A165" s="40"/>
      <c r="B165" s="40"/>
      <c r="C165" s="40"/>
      <c r="D165" s="40"/>
      <c r="E165" s="40"/>
      <c r="F165" s="40"/>
      <c r="G165" s="40"/>
      <c r="H165" s="40"/>
      <c r="I165" s="40"/>
      <c r="J165" s="40"/>
    </row>
    <row r="166" spans="1:10" ht="13.5" customHeight="1">
      <c r="A166" s="40"/>
      <c r="B166" s="40"/>
      <c r="C166" s="40"/>
      <c r="D166" s="40"/>
      <c r="E166" s="40"/>
      <c r="F166" s="40"/>
      <c r="G166" s="40"/>
      <c r="H166" s="40"/>
      <c r="I166" s="40"/>
      <c r="J166" s="40"/>
    </row>
    <row r="167" spans="1:10" ht="13.5" customHeight="1">
      <c r="A167" s="40"/>
      <c r="B167" s="40"/>
      <c r="C167" s="40"/>
      <c r="D167" s="40"/>
      <c r="E167" s="40"/>
      <c r="F167" s="40"/>
      <c r="G167" s="40"/>
      <c r="H167" s="40"/>
      <c r="I167" s="40"/>
      <c r="J167" s="40"/>
    </row>
    <row r="168" spans="1:10" ht="13.5" customHeight="1">
      <c r="A168" s="40"/>
      <c r="B168" s="40"/>
      <c r="C168" s="40"/>
      <c r="D168" s="40"/>
      <c r="E168" s="40"/>
      <c r="F168" s="40"/>
      <c r="G168" s="40"/>
      <c r="H168" s="40"/>
      <c r="I168" s="40"/>
      <c r="J168" s="40"/>
    </row>
    <row r="169" spans="1:10" ht="13.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</row>
    <row r="170" spans="1:10" ht="13.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</row>
    <row r="171" spans="1:10" ht="13.5" customHeight="1">
      <c r="A171" s="40"/>
      <c r="B171" s="40"/>
      <c r="C171" s="40"/>
      <c r="D171" s="40"/>
      <c r="E171" s="40"/>
      <c r="F171" s="40"/>
      <c r="G171" s="40"/>
      <c r="H171" s="40"/>
      <c r="I171" s="40"/>
      <c r="J171" s="40"/>
    </row>
    <row r="172" spans="1:10" ht="13.5" customHeight="1">
      <c r="A172" s="40"/>
      <c r="B172" s="40"/>
      <c r="C172" s="40"/>
      <c r="D172" s="40"/>
      <c r="E172" s="40"/>
      <c r="F172" s="40"/>
      <c r="G172" s="40"/>
      <c r="H172" s="40"/>
      <c r="I172" s="40"/>
      <c r="J172" s="40"/>
    </row>
    <row r="173" spans="1:10" ht="13.5" customHeight="1">
      <c r="A173" s="40"/>
      <c r="B173" s="40"/>
      <c r="C173" s="40"/>
      <c r="D173" s="40"/>
      <c r="E173" s="40"/>
      <c r="F173" s="40"/>
      <c r="G173" s="40"/>
      <c r="H173" s="40"/>
      <c r="I173" s="40"/>
      <c r="J173" s="40"/>
    </row>
    <row r="174" spans="1:10" ht="13.5" customHeight="1">
      <c r="A174" s="40"/>
      <c r="B174" s="40"/>
      <c r="C174" s="40"/>
      <c r="D174" s="40"/>
      <c r="E174" s="40"/>
      <c r="F174" s="40"/>
      <c r="G174" s="40"/>
      <c r="H174" s="40"/>
      <c r="I174" s="40"/>
      <c r="J174" s="40"/>
    </row>
    <row r="175" spans="1:10" ht="13.5" customHeight="1">
      <c r="A175" s="40"/>
      <c r="B175" s="40"/>
      <c r="C175" s="40"/>
      <c r="D175" s="40"/>
      <c r="E175" s="40"/>
      <c r="F175" s="40"/>
      <c r="G175" s="40"/>
      <c r="H175" s="40"/>
      <c r="I175" s="40"/>
      <c r="J175" s="40"/>
    </row>
    <row r="176" spans="1:10" ht="13.5" customHeight="1">
      <c r="A176" s="40"/>
      <c r="B176" s="40"/>
      <c r="C176" s="40"/>
      <c r="D176" s="40"/>
      <c r="E176" s="40"/>
      <c r="F176" s="40"/>
      <c r="G176" s="40"/>
      <c r="H176" s="40"/>
      <c r="I176" s="40"/>
      <c r="J176" s="40"/>
    </row>
    <row r="177" spans="1:10" ht="13.5" customHeight="1">
      <c r="A177" s="40"/>
      <c r="B177" s="40"/>
      <c r="C177" s="40"/>
      <c r="D177" s="40"/>
      <c r="E177" s="40"/>
      <c r="F177" s="40"/>
      <c r="G177" s="40"/>
      <c r="H177" s="40"/>
      <c r="I177" s="40"/>
      <c r="J177" s="40"/>
    </row>
    <row r="178" spans="1:10" ht="13.5" customHeight="1">
      <c r="A178" s="40"/>
      <c r="B178" s="40"/>
      <c r="C178" s="40"/>
      <c r="D178" s="40"/>
      <c r="E178" s="40"/>
      <c r="F178" s="40"/>
      <c r="G178" s="40"/>
      <c r="H178" s="40"/>
      <c r="I178" s="40"/>
      <c r="J178" s="40"/>
    </row>
    <row r="179" spans="1:10" ht="13.5" customHeight="1">
      <c r="A179" s="40"/>
      <c r="B179" s="40"/>
      <c r="C179" s="40"/>
      <c r="D179" s="40"/>
      <c r="E179" s="40"/>
      <c r="F179" s="40"/>
      <c r="G179" s="40"/>
      <c r="H179" s="40"/>
      <c r="I179" s="40"/>
      <c r="J179" s="40"/>
    </row>
    <row r="180" spans="1:10" ht="13.5" customHeight="1">
      <c r="A180" s="40"/>
      <c r="B180" s="40"/>
      <c r="C180" s="40"/>
      <c r="D180" s="40"/>
      <c r="E180" s="40"/>
      <c r="F180" s="40"/>
      <c r="G180" s="40"/>
      <c r="H180" s="40"/>
      <c r="I180" s="40"/>
      <c r="J180" s="40"/>
    </row>
    <row r="181" spans="1:10" ht="13.5" customHeight="1">
      <c r="A181" s="40"/>
      <c r="B181" s="40"/>
      <c r="C181" s="40"/>
      <c r="D181" s="40"/>
      <c r="E181" s="40"/>
      <c r="F181" s="40"/>
      <c r="G181" s="40"/>
      <c r="H181" s="40"/>
      <c r="I181" s="40"/>
      <c r="J181" s="40"/>
    </row>
    <row r="182" spans="1:10" ht="13.5" customHeight="1">
      <c r="A182" s="40"/>
      <c r="B182" s="40"/>
      <c r="C182" s="40"/>
      <c r="D182" s="40"/>
      <c r="E182" s="40"/>
      <c r="F182" s="40"/>
      <c r="G182" s="40"/>
      <c r="H182" s="40"/>
      <c r="I182" s="40"/>
      <c r="J182" s="40"/>
    </row>
    <row r="183" spans="1:10" ht="13.5" customHeight="1">
      <c r="A183" s="40"/>
      <c r="B183" s="40"/>
      <c r="C183" s="40"/>
      <c r="D183" s="40"/>
      <c r="E183" s="40"/>
      <c r="F183" s="40"/>
      <c r="G183" s="40"/>
      <c r="H183" s="40"/>
      <c r="I183" s="40"/>
      <c r="J183" s="40"/>
    </row>
    <row r="184" spans="1:10" ht="13.5" customHeight="1">
      <c r="A184" s="40"/>
      <c r="B184" s="40"/>
      <c r="C184" s="40"/>
      <c r="D184" s="40"/>
      <c r="E184" s="40"/>
      <c r="F184" s="40"/>
      <c r="G184" s="40"/>
      <c r="H184" s="40"/>
      <c r="I184" s="40"/>
      <c r="J184" s="40"/>
    </row>
    <row r="185" spans="1:10" ht="13.5" customHeight="1">
      <c r="A185" s="40"/>
      <c r="B185" s="40"/>
      <c r="C185" s="40"/>
      <c r="D185" s="40"/>
      <c r="E185" s="40"/>
      <c r="F185" s="40"/>
      <c r="G185" s="40"/>
      <c r="H185" s="40"/>
      <c r="I185" s="40"/>
      <c r="J185" s="40"/>
    </row>
    <row r="186" spans="1:10" ht="13.5" customHeight="1">
      <c r="A186" s="40"/>
      <c r="B186" s="40"/>
      <c r="C186" s="40"/>
      <c r="D186" s="40"/>
      <c r="E186" s="40"/>
      <c r="F186" s="40"/>
      <c r="G186" s="40"/>
      <c r="H186" s="40"/>
      <c r="I186" s="40"/>
      <c r="J186" s="40"/>
    </row>
    <row r="187" spans="1:10" ht="13.5" customHeight="1">
      <c r="A187" s="40"/>
      <c r="B187" s="40"/>
      <c r="C187" s="40"/>
      <c r="D187" s="40"/>
      <c r="E187" s="40"/>
      <c r="F187" s="40"/>
      <c r="G187" s="40"/>
      <c r="H187" s="40"/>
      <c r="I187" s="40"/>
      <c r="J187" s="40"/>
    </row>
    <row r="188" spans="1:10" ht="13.5" customHeight="1">
      <c r="A188" s="40"/>
      <c r="B188" s="40"/>
      <c r="C188" s="40"/>
      <c r="D188" s="40"/>
      <c r="E188" s="40"/>
      <c r="F188" s="40"/>
      <c r="G188" s="40"/>
      <c r="H188" s="40"/>
      <c r="I188" s="40"/>
      <c r="J188" s="40"/>
    </row>
    <row r="189" spans="1:10" ht="13.5" customHeight="1">
      <c r="A189" s="40"/>
      <c r="B189" s="40"/>
      <c r="C189" s="40"/>
      <c r="D189" s="40"/>
      <c r="E189" s="40"/>
      <c r="F189" s="40"/>
      <c r="G189" s="40"/>
      <c r="H189" s="40"/>
      <c r="I189" s="40"/>
      <c r="J189" s="40"/>
    </row>
    <row r="190" spans="1:10" ht="13.5" customHeight="1">
      <c r="A190" s="40"/>
      <c r="B190" s="40"/>
      <c r="C190" s="40"/>
      <c r="D190" s="40"/>
      <c r="E190" s="40"/>
      <c r="F190" s="40"/>
      <c r="G190" s="40"/>
      <c r="H190" s="40"/>
      <c r="I190" s="40"/>
      <c r="J190" s="40"/>
    </row>
    <row r="191" spans="1:10" ht="13.5" customHeight="1">
      <c r="A191" s="40"/>
      <c r="B191" s="40"/>
      <c r="C191" s="40"/>
      <c r="D191" s="40"/>
      <c r="E191" s="40"/>
      <c r="F191" s="40"/>
      <c r="G191" s="40"/>
      <c r="H191" s="40"/>
      <c r="I191" s="40"/>
      <c r="J191" s="40"/>
    </row>
    <row r="192" spans="1:10" ht="13.5" customHeight="1">
      <c r="A192" s="40"/>
      <c r="B192" s="40"/>
      <c r="C192" s="40"/>
      <c r="D192" s="40"/>
      <c r="E192" s="40"/>
      <c r="F192" s="40"/>
      <c r="G192" s="40"/>
      <c r="H192" s="40"/>
      <c r="I192" s="40"/>
      <c r="J192" s="40"/>
    </row>
    <row r="193" spans="1:10" ht="13.5" customHeight="1">
      <c r="A193" s="40"/>
      <c r="B193" s="40"/>
      <c r="C193" s="40"/>
      <c r="D193" s="40"/>
      <c r="E193" s="40"/>
      <c r="F193" s="40"/>
      <c r="G193" s="40"/>
      <c r="H193" s="40"/>
      <c r="I193" s="40"/>
      <c r="J193" s="40"/>
    </row>
    <row r="194" spans="1:10" ht="13.5" customHeight="1">
      <c r="A194" s="40"/>
      <c r="B194" s="40"/>
      <c r="C194" s="40"/>
      <c r="D194" s="40"/>
      <c r="E194" s="40"/>
      <c r="F194" s="40"/>
      <c r="G194" s="40"/>
      <c r="H194" s="40"/>
      <c r="I194" s="40"/>
      <c r="J194" s="40"/>
    </row>
    <row r="195" spans="1:10" ht="13.5" customHeight="1">
      <c r="A195" s="40"/>
      <c r="B195" s="40"/>
      <c r="C195" s="40"/>
      <c r="D195" s="40"/>
      <c r="E195" s="40"/>
      <c r="F195" s="40"/>
      <c r="G195" s="40"/>
      <c r="H195" s="40"/>
      <c r="I195" s="40"/>
      <c r="J195" s="40"/>
    </row>
    <row r="196" spans="1:10" ht="13.5" customHeight="1">
      <c r="A196" s="40"/>
      <c r="B196" s="40"/>
      <c r="C196" s="40"/>
      <c r="D196" s="40"/>
      <c r="E196" s="40"/>
      <c r="F196" s="40"/>
      <c r="G196" s="40"/>
      <c r="H196" s="40"/>
      <c r="I196" s="40"/>
      <c r="J196" s="40"/>
    </row>
    <row r="197" spans="1:10" ht="13.5" customHeight="1">
      <c r="A197" s="40"/>
      <c r="B197" s="40"/>
      <c r="C197" s="40"/>
      <c r="D197" s="40"/>
      <c r="E197" s="40"/>
      <c r="F197" s="40"/>
      <c r="G197" s="40"/>
      <c r="H197" s="40"/>
      <c r="I197" s="40"/>
      <c r="J197" s="40"/>
    </row>
    <row r="198" spans="1:10" ht="13.5" customHeight="1">
      <c r="A198" s="40"/>
      <c r="B198" s="40"/>
      <c r="C198" s="40"/>
      <c r="D198" s="40"/>
      <c r="E198" s="40"/>
      <c r="F198" s="40"/>
      <c r="G198" s="40"/>
      <c r="H198" s="40"/>
      <c r="I198" s="40"/>
      <c r="J198" s="40"/>
    </row>
    <row r="199" spans="1:10" ht="13.5" customHeight="1">
      <c r="A199" s="40"/>
      <c r="B199" s="40"/>
      <c r="C199" s="40"/>
      <c r="D199" s="40"/>
      <c r="E199" s="40"/>
      <c r="F199" s="40"/>
      <c r="G199" s="40"/>
      <c r="H199" s="40"/>
      <c r="I199" s="40"/>
      <c r="J199" s="40"/>
    </row>
    <row r="200" spans="1:10" ht="13.5" customHeight="1">
      <c r="A200" s="40"/>
      <c r="B200" s="40"/>
      <c r="C200" s="40"/>
      <c r="D200" s="40"/>
      <c r="E200" s="40"/>
      <c r="F200" s="40"/>
      <c r="G200" s="40"/>
      <c r="H200" s="40"/>
      <c r="I200" s="40"/>
      <c r="J200" s="40"/>
    </row>
    <row r="201" spans="1:10" ht="13.5" customHeight="1">
      <c r="A201" s="40"/>
      <c r="B201" s="40"/>
      <c r="C201" s="40"/>
      <c r="D201" s="40"/>
      <c r="E201" s="40"/>
      <c r="F201" s="40"/>
      <c r="G201" s="40"/>
      <c r="H201" s="40"/>
      <c r="I201" s="40"/>
      <c r="J201" s="40"/>
    </row>
    <row r="202" spans="1:10" ht="13.5" customHeight="1">
      <c r="A202" s="40"/>
      <c r="B202" s="40"/>
      <c r="C202" s="40"/>
      <c r="D202" s="40"/>
      <c r="E202" s="40"/>
      <c r="F202" s="40"/>
      <c r="G202" s="40"/>
      <c r="H202" s="40"/>
      <c r="I202" s="40"/>
      <c r="J202" s="40"/>
    </row>
    <row r="203" spans="1:10" ht="13.5" customHeight="1">
      <c r="A203" s="40"/>
      <c r="B203" s="40"/>
      <c r="C203" s="40"/>
      <c r="D203" s="40"/>
      <c r="E203" s="40"/>
      <c r="F203" s="40"/>
      <c r="G203" s="40"/>
      <c r="H203" s="40"/>
      <c r="I203" s="40"/>
      <c r="J203" s="40"/>
    </row>
  </sheetData>
  <mergeCells count="25">
    <mergeCell ref="H45:J45"/>
    <mergeCell ref="A84:A85"/>
    <mergeCell ref="B84:B85"/>
    <mergeCell ref="C84:E84"/>
    <mergeCell ref="F84:G84"/>
    <mergeCell ref="H84:J84"/>
    <mergeCell ref="A45:A46"/>
    <mergeCell ref="B45:B46"/>
    <mergeCell ref="C45:E45"/>
    <mergeCell ref="F45:G45"/>
    <mergeCell ref="C7:E7"/>
    <mergeCell ref="A3:J3"/>
    <mergeCell ref="A4:J4"/>
    <mergeCell ref="A5:J5"/>
    <mergeCell ref="A6:B6"/>
    <mergeCell ref="A1:J1"/>
    <mergeCell ref="C108:C109"/>
    <mergeCell ref="A7:A8"/>
    <mergeCell ref="E108:E109"/>
    <mergeCell ref="F7:G7"/>
    <mergeCell ref="H7:J7"/>
    <mergeCell ref="H108:H109"/>
    <mergeCell ref="J108:J109"/>
    <mergeCell ref="B7:B8"/>
    <mergeCell ref="A2:J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2"/>
  </sheetPr>
  <dimension ref="A1:N29"/>
  <sheetViews>
    <sheetView workbookViewId="0" topLeftCell="A1">
      <selection activeCell="A27" sqref="A27"/>
    </sheetView>
  </sheetViews>
  <sheetFormatPr defaultColWidth="9.140625" defaultRowHeight="12.75"/>
  <cols>
    <col min="1" max="1" width="2.8515625" style="83" customWidth="1"/>
    <col min="2" max="3" width="9.140625" style="83" customWidth="1"/>
    <col min="4" max="4" width="12.140625" style="83" customWidth="1"/>
    <col min="5" max="5" width="11.421875" style="83" customWidth="1"/>
    <col min="6" max="6" width="10.57421875" style="83" customWidth="1"/>
    <col min="7" max="7" width="11.140625" style="83" customWidth="1"/>
    <col min="8" max="8" width="13.8515625" style="83" customWidth="1"/>
    <col min="9" max="9" width="10.00390625" style="83" customWidth="1"/>
    <col min="10" max="10" width="10.140625" style="83" customWidth="1"/>
    <col min="11" max="11" width="10.00390625" style="83" customWidth="1"/>
    <col min="12" max="12" width="12.8515625" style="83" customWidth="1"/>
    <col min="13" max="13" width="12.57421875" style="83" customWidth="1"/>
    <col min="14" max="16384" width="9.140625" style="83" customWidth="1"/>
  </cols>
  <sheetData>
    <row r="1" spans="1:13" ht="12.75">
      <c r="A1" s="11"/>
      <c r="B1" s="58"/>
      <c r="C1" s="58"/>
      <c r="D1" s="58"/>
      <c r="E1" s="58"/>
      <c r="F1" s="58"/>
      <c r="G1" s="271" t="s">
        <v>515</v>
      </c>
      <c r="H1" s="271"/>
      <c r="I1" s="271"/>
      <c r="J1" s="271"/>
      <c r="K1" s="271"/>
      <c r="L1" s="271"/>
      <c r="M1" s="271"/>
    </row>
    <row r="2" spans="1:13" ht="12.75">
      <c r="A2" s="82"/>
      <c r="B2" s="82"/>
      <c r="C2" s="82"/>
      <c r="D2" s="82"/>
      <c r="E2" s="82"/>
      <c r="F2" s="82"/>
      <c r="G2" s="82"/>
      <c r="H2" s="82"/>
      <c r="I2" s="82"/>
      <c r="J2" s="11"/>
      <c r="K2" s="11"/>
      <c r="L2" s="11"/>
      <c r="M2" s="11"/>
    </row>
    <row r="3" spans="1:13" s="84" customFormat="1" ht="14.25">
      <c r="A3" s="264" t="s">
        <v>249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s="84" customFormat="1" ht="12.75">
      <c r="A4" s="244" t="s">
        <v>243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</row>
    <row r="5" spans="1:13" s="84" customFormat="1" ht="12.75">
      <c r="A5" s="244" t="s">
        <v>340</v>
      </c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</row>
    <row r="6" spans="1:13" s="84" customFormat="1" ht="12.75">
      <c r="A6" s="297" t="s">
        <v>186</v>
      </c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</row>
    <row r="7" spans="1:14" ht="23.25" customHeight="1">
      <c r="A7" s="298" t="s">
        <v>341</v>
      </c>
      <c r="B7" s="257" t="s">
        <v>342</v>
      </c>
      <c r="C7" s="257"/>
      <c r="D7" s="257"/>
      <c r="E7" s="257" t="s">
        <v>643</v>
      </c>
      <c r="F7" s="257"/>
      <c r="G7" s="257"/>
      <c r="H7" s="149"/>
      <c r="I7" s="257" t="s">
        <v>544</v>
      </c>
      <c r="J7" s="257"/>
      <c r="K7" s="257"/>
      <c r="L7" s="256" t="s">
        <v>547</v>
      </c>
      <c r="M7" s="256" t="s">
        <v>545</v>
      </c>
      <c r="N7" s="150"/>
    </row>
    <row r="8" spans="1:14" ht="40.5" customHeight="1">
      <c r="A8" s="298"/>
      <c r="B8" s="257"/>
      <c r="C8" s="257"/>
      <c r="D8" s="257"/>
      <c r="E8" s="24" t="s">
        <v>343</v>
      </c>
      <c r="F8" s="130" t="s">
        <v>344</v>
      </c>
      <c r="G8" s="24" t="s">
        <v>345</v>
      </c>
      <c r="H8" s="130" t="s">
        <v>346</v>
      </c>
      <c r="I8" s="24" t="s">
        <v>343</v>
      </c>
      <c r="J8" s="130" t="s">
        <v>344</v>
      </c>
      <c r="K8" s="24" t="s">
        <v>345</v>
      </c>
      <c r="L8" s="256"/>
      <c r="M8" s="256"/>
      <c r="N8" s="150"/>
    </row>
    <row r="9" spans="1:13" ht="10.5" customHeight="1">
      <c r="A9" s="131"/>
      <c r="B9" s="82"/>
      <c r="C9" s="82"/>
      <c r="D9" s="82"/>
      <c r="E9" s="11"/>
      <c r="F9" s="132"/>
      <c r="G9" s="11"/>
      <c r="H9" s="132"/>
      <c r="I9" s="11"/>
      <c r="J9" s="11"/>
      <c r="K9" s="11"/>
      <c r="L9" s="11"/>
      <c r="M9" s="11"/>
    </row>
    <row r="10" spans="1:13" ht="29.25" customHeight="1">
      <c r="A10" s="133" t="s">
        <v>244</v>
      </c>
      <c r="B10" s="293" t="s">
        <v>347</v>
      </c>
      <c r="C10" s="293"/>
      <c r="D10" s="293"/>
      <c r="E10" s="134">
        <v>10000</v>
      </c>
      <c r="F10" s="134">
        <v>9200</v>
      </c>
      <c r="G10" s="134">
        <f>E10-F10</f>
        <v>800</v>
      </c>
      <c r="H10" s="135" t="s">
        <v>348</v>
      </c>
      <c r="I10" s="135">
        <v>9800</v>
      </c>
      <c r="J10" s="135">
        <v>8998</v>
      </c>
      <c r="K10" s="135">
        <v>802</v>
      </c>
      <c r="L10" s="135" t="s">
        <v>544</v>
      </c>
      <c r="M10" s="136">
        <v>42004</v>
      </c>
    </row>
    <row r="11" spans="1:13" ht="23.25" customHeight="1">
      <c r="A11" s="291" t="s">
        <v>245</v>
      </c>
      <c r="B11" s="293" t="s">
        <v>349</v>
      </c>
      <c r="C11" s="293"/>
      <c r="D11" s="293"/>
      <c r="E11" s="292">
        <v>963772</v>
      </c>
      <c r="F11" s="292">
        <v>471204</v>
      </c>
      <c r="G11" s="292">
        <f>E11-F11</f>
        <v>492568</v>
      </c>
      <c r="H11" s="290" t="s">
        <v>348</v>
      </c>
      <c r="I11" s="289"/>
      <c r="J11" s="289"/>
      <c r="K11" s="289"/>
      <c r="L11" s="290" t="s">
        <v>546</v>
      </c>
      <c r="M11" s="289"/>
    </row>
    <row r="12" spans="1:13" ht="9" customHeight="1">
      <c r="A12" s="291"/>
      <c r="B12" s="293"/>
      <c r="C12" s="293"/>
      <c r="D12" s="293"/>
      <c r="E12" s="292"/>
      <c r="F12" s="292"/>
      <c r="G12" s="292"/>
      <c r="H12" s="290"/>
      <c r="I12" s="289"/>
      <c r="J12" s="289"/>
      <c r="K12" s="289"/>
      <c r="L12" s="290"/>
      <c r="M12" s="289"/>
    </row>
    <row r="13" spans="1:13" ht="27" customHeight="1">
      <c r="A13" s="133" t="s">
        <v>230</v>
      </c>
      <c r="B13" s="293" t="s">
        <v>671</v>
      </c>
      <c r="C13" s="293"/>
      <c r="D13" s="293"/>
      <c r="E13" s="134">
        <v>64000</v>
      </c>
      <c r="F13" s="134">
        <v>59155</v>
      </c>
      <c r="G13" s="134">
        <f>E13-F13</f>
        <v>4845</v>
      </c>
      <c r="H13" s="133" t="s">
        <v>348</v>
      </c>
      <c r="I13" s="11"/>
      <c r="J13" s="11"/>
      <c r="K13" s="11"/>
      <c r="L13" s="135" t="s">
        <v>546</v>
      </c>
      <c r="M13" s="11"/>
    </row>
    <row r="14" spans="1:13" ht="29.25" customHeight="1">
      <c r="A14" s="133" t="s">
        <v>5</v>
      </c>
      <c r="B14" s="293" t="s">
        <v>25</v>
      </c>
      <c r="C14" s="293"/>
      <c r="D14" s="293"/>
      <c r="E14" s="134">
        <v>105301</v>
      </c>
      <c r="F14" s="134">
        <v>80000</v>
      </c>
      <c r="G14" s="134">
        <f>E14-F14</f>
        <v>25301</v>
      </c>
      <c r="H14" s="133" t="s">
        <v>348</v>
      </c>
      <c r="I14" s="11"/>
      <c r="J14" s="11"/>
      <c r="K14" s="11"/>
      <c r="L14" s="135" t="s">
        <v>546</v>
      </c>
      <c r="M14" s="11"/>
    </row>
    <row r="15" spans="1:13" ht="17.25" customHeight="1">
      <c r="A15" s="291" t="s">
        <v>275</v>
      </c>
      <c r="B15" s="293" t="s">
        <v>350</v>
      </c>
      <c r="C15" s="293"/>
      <c r="D15" s="293"/>
      <c r="E15" s="292">
        <v>164770</v>
      </c>
      <c r="F15" s="49">
        <v>56022</v>
      </c>
      <c r="G15" s="49">
        <v>9886</v>
      </c>
      <c r="H15" s="82" t="s">
        <v>351</v>
      </c>
      <c r="I15" s="11"/>
      <c r="J15" s="11"/>
      <c r="K15" s="11"/>
      <c r="L15" s="135" t="s">
        <v>546</v>
      </c>
      <c r="M15" s="11"/>
    </row>
    <row r="16" spans="1:13" ht="12.75">
      <c r="A16" s="291"/>
      <c r="B16" s="293"/>
      <c r="C16" s="293"/>
      <c r="D16" s="293"/>
      <c r="E16" s="292"/>
      <c r="F16" s="49">
        <v>84033</v>
      </c>
      <c r="G16" s="49">
        <v>14829</v>
      </c>
      <c r="H16" s="82" t="s">
        <v>348</v>
      </c>
      <c r="I16" s="11"/>
      <c r="J16" s="11"/>
      <c r="K16" s="11"/>
      <c r="L16" s="135"/>
      <c r="M16" s="11"/>
    </row>
    <row r="17" spans="1:13" ht="12.75">
      <c r="A17" s="11"/>
      <c r="B17" s="291" t="s">
        <v>352</v>
      </c>
      <c r="C17" s="291"/>
      <c r="D17" s="291"/>
      <c r="E17" s="292">
        <v>6842</v>
      </c>
      <c r="F17" s="292">
        <v>0</v>
      </c>
      <c r="G17" s="49">
        <v>2737</v>
      </c>
      <c r="H17" s="82" t="s">
        <v>351</v>
      </c>
      <c r="I17" s="11"/>
      <c r="J17" s="11"/>
      <c r="K17" s="11"/>
      <c r="L17" s="11"/>
      <c r="M17" s="11"/>
    </row>
    <row r="18" spans="1:13" ht="12.75">
      <c r="A18" s="11"/>
      <c r="B18" s="291"/>
      <c r="C18" s="291"/>
      <c r="D18" s="291"/>
      <c r="E18" s="292"/>
      <c r="F18" s="292"/>
      <c r="G18" s="49">
        <v>4105</v>
      </c>
      <c r="H18" s="82" t="s">
        <v>348</v>
      </c>
      <c r="I18" s="11"/>
      <c r="J18" s="11"/>
      <c r="K18" s="11"/>
      <c r="L18" s="11"/>
      <c r="M18" s="11"/>
    </row>
    <row r="19" spans="1:13" ht="17.25" customHeight="1">
      <c r="A19" s="11"/>
      <c r="B19" s="243" t="s">
        <v>248</v>
      </c>
      <c r="C19" s="243"/>
      <c r="D19" s="243"/>
      <c r="E19" s="137">
        <f>SUM(E15:E18)</f>
        <v>171612</v>
      </c>
      <c r="F19" s="137">
        <f>SUM(F15:F18)</f>
        <v>140055</v>
      </c>
      <c r="G19" s="137">
        <f>SUM(G15:G18)</f>
        <v>31557</v>
      </c>
      <c r="H19" s="11"/>
      <c r="I19" s="49">
        <f>SUM(I10:I18)</f>
        <v>9800</v>
      </c>
      <c r="J19" s="49">
        <f>SUM(J10:J18)</f>
        <v>8998</v>
      </c>
      <c r="K19" s="49">
        <f>SUM(K10:K18)</f>
        <v>802</v>
      </c>
      <c r="L19" s="11"/>
      <c r="M19" s="11"/>
    </row>
    <row r="20" spans="1:13" ht="27" customHeight="1">
      <c r="A20" s="82" t="s">
        <v>39</v>
      </c>
      <c r="B20" s="296" t="s">
        <v>520</v>
      </c>
      <c r="C20" s="296"/>
      <c r="D20" s="296"/>
      <c r="E20" s="49">
        <v>71638</v>
      </c>
      <c r="F20" s="49">
        <v>58119</v>
      </c>
      <c r="G20" s="49">
        <v>13519</v>
      </c>
      <c r="H20" s="133" t="s">
        <v>348</v>
      </c>
      <c r="I20" s="49"/>
      <c r="J20" s="49"/>
      <c r="K20" s="49"/>
      <c r="L20" s="11"/>
      <c r="M20" s="11"/>
    </row>
    <row r="21" spans="1:13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2.75">
      <c r="A22" s="11"/>
      <c r="B22" s="294" t="s">
        <v>154</v>
      </c>
      <c r="C22" s="294"/>
      <c r="D22" s="294"/>
      <c r="E22" s="48">
        <f>E10+E11+E13+E14+E19+E20</f>
        <v>1386323</v>
      </c>
      <c r="F22" s="48">
        <f>F10+F11+F13+F14+F19+F20</f>
        <v>817733</v>
      </c>
      <c r="G22" s="48">
        <f>G10+G11+G13+G14+G19+G20</f>
        <v>568590</v>
      </c>
      <c r="H22" s="11"/>
      <c r="I22" s="11"/>
      <c r="J22" s="11"/>
      <c r="K22" s="11"/>
      <c r="L22" s="11"/>
      <c r="M22" s="11"/>
    </row>
    <row r="23" spans="1:13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2.75">
      <c r="A24" s="11"/>
      <c r="B24" s="295" t="s">
        <v>353</v>
      </c>
      <c r="C24" s="295"/>
      <c r="D24" s="295"/>
      <c r="E24" s="11"/>
      <c r="F24" s="11"/>
      <c r="G24" s="49">
        <f>G10+G11+G13+G14+G16+G18+G20</f>
        <v>555967</v>
      </c>
      <c r="H24" s="11"/>
      <c r="I24" s="11"/>
      <c r="J24" s="11"/>
      <c r="K24" s="11">
        <v>802</v>
      </c>
      <c r="L24" s="11"/>
      <c r="M24" s="11"/>
    </row>
    <row r="25" spans="1:13" ht="12.75">
      <c r="A25" s="11"/>
      <c r="B25" s="295" t="s">
        <v>354</v>
      </c>
      <c r="C25" s="295"/>
      <c r="D25" s="295"/>
      <c r="E25" s="11"/>
      <c r="F25" s="11"/>
      <c r="G25" s="49">
        <f>G15+G17</f>
        <v>12623</v>
      </c>
      <c r="H25" s="11"/>
      <c r="I25" s="11"/>
      <c r="J25" s="11"/>
      <c r="K25" s="11"/>
      <c r="L25" s="11"/>
      <c r="M25" s="11"/>
    </row>
    <row r="26" spans="1:1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2.75">
      <c r="A27" s="11"/>
      <c r="B27" s="98" t="s">
        <v>672</v>
      </c>
      <c r="C27" s="98"/>
      <c r="D27" s="98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</sheetData>
  <mergeCells count="36">
    <mergeCell ref="A5:M5"/>
    <mergeCell ref="A6:M6"/>
    <mergeCell ref="B7:D8"/>
    <mergeCell ref="A7:A8"/>
    <mergeCell ref="I7:K7"/>
    <mergeCell ref="L7:L8"/>
    <mergeCell ref="B19:D19"/>
    <mergeCell ref="B22:D22"/>
    <mergeCell ref="B24:D24"/>
    <mergeCell ref="B25:D25"/>
    <mergeCell ref="B20:D20"/>
    <mergeCell ref="B10:D10"/>
    <mergeCell ref="A11:A12"/>
    <mergeCell ref="E7:G7"/>
    <mergeCell ref="A15:A16"/>
    <mergeCell ref="E15:E16"/>
    <mergeCell ref="B13:D13"/>
    <mergeCell ref="G11:G12"/>
    <mergeCell ref="B17:D18"/>
    <mergeCell ref="E17:E18"/>
    <mergeCell ref="F17:F18"/>
    <mergeCell ref="E11:E12"/>
    <mergeCell ref="F11:F12"/>
    <mergeCell ref="B11:D12"/>
    <mergeCell ref="B14:D14"/>
    <mergeCell ref="B15:D16"/>
    <mergeCell ref="G1:M1"/>
    <mergeCell ref="I11:I12"/>
    <mergeCell ref="J11:J12"/>
    <mergeCell ref="K11:K12"/>
    <mergeCell ref="M11:M12"/>
    <mergeCell ref="L11:L12"/>
    <mergeCell ref="H11:H12"/>
    <mergeCell ref="M7:M8"/>
    <mergeCell ref="A3:M3"/>
    <mergeCell ref="A4:M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2"/>
  </sheetPr>
  <dimension ref="A1:X102"/>
  <sheetViews>
    <sheetView workbookViewId="0" topLeftCell="F1">
      <selection activeCell="A8" sqref="A8:A9"/>
    </sheetView>
  </sheetViews>
  <sheetFormatPr defaultColWidth="9.140625" defaultRowHeight="12.75"/>
  <cols>
    <col min="1" max="1" width="25.140625" style="83" customWidth="1"/>
    <col min="2" max="2" width="8.57421875" style="83" customWidth="1"/>
    <col min="3" max="3" width="7.8515625" style="83" customWidth="1"/>
    <col min="4" max="4" width="9.57421875" style="83" customWidth="1"/>
    <col min="5" max="5" width="8.421875" style="83" customWidth="1"/>
    <col min="6" max="6" width="7.8515625" style="83" customWidth="1"/>
    <col min="7" max="7" width="8.421875" style="83" customWidth="1"/>
    <col min="8" max="8" width="9.28125" style="83" customWidth="1"/>
    <col min="9" max="9" width="7.8515625" style="83" customWidth="1"/>
    <col min="10" max="10" width="9.57421875" style="83" customWidth="1"/>
    <col min="11" max="11" width="9.00390625" style="83" customWidth="1"/>
    <col min="12" max="12" width="7.7109375" style="83" customWidth="1"/>
    <col min="13" max="14" width="8.7109375" style="83" customWidth="1"/>
    <col min="15" max="15" width="7.421875" style="83" customWidth="1"/>
    <col min="16" max="16" width="8.28125" style="83" customWidth="1"/>
    <col min="17" max="17" width="8.00390625" style="83" customWidth="1"/>
    <col min="18" max="19" width="7.7109375" style="83" customWidth="1"/>
    <col min="20" max="20" width="11.57421875" style="83" customWidth="1"/>
    <col min="21" max="21" width="10.28125" style="83" customWidth="1"/>
    <col min="22" max="22" width="12.421875" style="83" customWidth="1"/>
    <col min="23" max="23" width="11.421875" style="83" customWidth="1"/>
    <col min="24" max="16384" width="9.140625" style="83" customWidth="1"/>
  </cols>
  <sheetData>
    <row r="1" spans="1:23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252" t="s">
        <v>411</v>
      </c>
      <c r="R1" s="252"/>
      <c r="S1" s="252"/>
      <c r="T1" s="252"/>
      <c r="U1" s="252"/>
      <c r="V1" s="252"/>
      <c r="W1" s="172"/>
    </row>
    <row r="2" spans="1:23" s="50" customFormat="1" ht="15.75">
      <c r="A2" s="251" t="s">
        <v>249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173"/>
    </row>
    <row r="3" spans="1:23" s="50" customFormat="1" ht="15.75">
      <c r="A3" s="251" t="s">
        <v>243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173"/>
    </row>
    <row r="4" spans="1:23" s="50" customFormat="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73"/>
    </row>
    <row r="5" spans="1:23" s="50" customFormat="1" ht="15.75">
      <c r="A5" s="251" t="s">
        <v>412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1"/>
      <c r="W5" s="173"/>
    </row>
    <row r="6" spans="1:22" s="50" customFormat="1" ht="15.75">
      <c r="A6" s="251" t="s">
        <v>186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1"/>
      <c r="T6" s="251"/>
      <c r="U6" s="251"/>
      <c r="V6" s="251"/>
    </row>
    <row r="7" spans="1:22" ht="24.75" customHeight="1">
      <c r="A7" s="82"/>
      <c r="B7" s="82"/>
      <c r="C7" s="82"/>
      <c r="D7" s="82"/>
      <c r="E7" s="82"/>
      <c r="F7" s="82"/>
      <c r="G7" s="82"/>
      <c r="H7" s="3"/>
      <c r="I7" s="3"/>
      <c r="J7" s="3"/>
      <c r="K7" s="3"/>
      <c r="L7" s="3"/>
      <c r="M7" s="3"/>
      <c r="N7" s="3"/>
      <c r="O7" s="3"/>
      <c r="P7" s="3"/>
      <c r="Q7" s="1"/>
      <c r="R7" s="1"/>
      <c r="S7" s="1"/>
      <c r="T7" s="1"/>
      <c r="U7" s="1"/>
      <c r="V7" s="1"/>
    </row>
    <row r="8" spans="1:24" ht="39.75" customHeight="1">
      <c r="A8" s="275" t="s">
        <v>187</v>
      </c>
      <c r="B8" s="258" t="s">
        <v>413</v>
      </c>
      <c r="C8" s="259"/>
      <c r="D8" s="260"/>
      <c r="E8" s="258" t="s">
        <v>414</v>
      </c>
      <c r="F8" s="259"/>
      <c r="G8" s="260"/>
      <c r="H8" s="261" t="s">
        <v>415</v>
      </c>
      <c r="I8" s="262"/>
      <c r="J8" s="263"/>
      <c r="K8" s="258" t="s">
        <v>416</v>
      </c>
      <c r="L8" s="259"/>
      <c r="M8" s="260"/>
      <c r="N8" s="299" t="s">
        <v>417</v>
      </c>
      <c r="O8" s="300"/>
      <c r="P8" s="301"/>
      <c r="Q8" s="261" t="s">
        <v>678</v>
      </c>
      <c r="R8" s="262"/>
      <c r="S8" s="263"/>
      <c r="T8" s="258" t="s">
        <v>251</v>
      </c>
      <c r="U8" s="259"/>
      <c r="V8" s="260"/>
      <c r="W8" s="11"/>
      <c r="X8" s="11"/>
    </row>
    <row r="9" spans="1:24" ht="51" customHeight="1">
      <c r="A9" s="276"/>
      <c r="B9" s="17" t="s">
        <v>662</v>
      </c>
      <c r="C9" s="80" t="s">
        <v>271</v>
      </c>
      <c r="D9" s="17" t="s">
        <v>660</v>
      </c>
      <c r="E9" s="17" t="s">
        <v>662</v>
      </c>
      <c r="F9" s="80" t="s">
        <v>271</v>
      </c>
      <c r="G9" s="17" t="s">
        <v>660</v>
      </c>
      <c r="H9" s="17" t="s">
        <v>662</v>
      </c>
      <c r="I9" s="80" t="s">
        <v>271</v>
      </c>
      <c r="J9" s="17" t="s">
        <v>660</v>
      </c>
      <c r="K9" s="17" t="s">
        <v>662</v>
      </c>
      <c r="L9" s="80" t="s">
        <v>271</v>
      </c>
      <c r="M9" s="17" t="s">
        <v>660</v>
      </c>
      <c r="N9" s="17" t="s">
        <v>662</v>
      </c>
      <c r="O9" s="80" t="s">
        <v>271</v>
      </c>
      <c r="P9" s="17" t="s">
        <v>660</v>
      </c>
      <c r="Q9" s="17" t="s">
        <v>662</v>
      </c>
      <c r="R9" s="80" t="s">
        <v>271</v>
      </c>
      <c r="S9" s="17" t="s">
        <v>660</v>
      </c>
      <c r="T9" s="17" t="s">
        <v>662</v>
      </c>
      <c r="U9" s="80" t="s">
        <v>271</v>
      </c>
      <c r="V9" s="17" t="s">
        <v>660</v>
      </c>
      <c r="W9" s="11"/>
      <c r="X9" s="11"/>
    </row>
    <row r="10" spans="1:22" ht="15" customHeight="1">
      <c r="A10" s="174"/>
      <c r="B10" s="174"/>
      <c r="C10" s="174"/>
      <c r="D10" s="174"/>
      <c r="E10" s="174"/>
      <c r="F10" s="174"/>
      <c r="G10" s="174"/>
      <c r="H10" s="174"/>
      <c r="I10" s="175"/>
      <c r="J10" s="175"/>
      <c r="K10" s="175"/>
      <c r="L10" s="175"/>
      <c r="M10" s="175"/>
      <c r="N10" s="174"/>
      <c r="O10" s="174"/>
      <c r="P10" s="174"/>
      <c r="Q10" s="174"/>
      <c r="R10" s="174"/>
      <c r="S10" s="174"/>
      <c r="T10" s="174"/>
      <c r="U10" s="174"/>
      <c r="V10" s="174"/>
    </row>
    <row r="11" spans="1:24" s="50" customFormat="1" ht="15.75" customHeight="1">
      <c r="A11" s="96"/>
      <c r="B11" s="96"/>
      <c r="C11" s="96"/>
      <c r="D11" s="96"/>
      <c r="E11" s="96"/>
      <c r="F11" s="96"/>
      <c r="G11" s="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"/>
      <c r="X11" s="1"/>
    </row>
    <row r="12" spans="1:24" s="50" customFormat="1" ht="24.75" customHeight="1">
      <c r="A12" s="74" t="s">
        <v>0</v>
      </c>
      <c r="B12" s="77">
        <v>280933</v>
      </c>
      <c r="C12" s="77"/>
      <c r="D12" s="77">
        <f aca="true" t="shared" si="0" ref="D12:D19">B12+C12</f>
        <v>280933</v>
      </c>
      <c r="E12" s="77">
        <v>71262</v>
      </c>
      <c r="F12" s="74"/>
      <c r="G12" s="77">
        <f aca="true" t="shared" si="1" ref="G12:G20">E12+F12</f>
        <v>71262</v>
      </c>
      <c r="H12" s="77">
        <v>556342</v>
      </c>
      <c r="I12" s="77">
        <v>1982</v>
      </c>
      <c r="J12" s="77">
        <f aca="true" t="shared" si="2" ref="J12:J19">SUM(H12:I12)</f>
        <v>558324</v>
      </c>
      <c r="K12" s="77">
        <v>134831</v>
      </c>
      <c r="L12" s="77">
        <v>170</v>
      </c>
      <c r="M12" s="77">
        <f>SUM(K12:L12)</f>
        <v>135001</v>
      </c>
      <c r="N12" s="77">
        <v>0</v>
      </c>
      <c r="O12" s="77"/>
      <c r="P12" s="77">
        <f>SUM(N12:O12)</f>
        <v>0</v>
      </c>
      <c r="Q12" s="198">
        <v>35673</v>
      </c>
      <c r="R12" s="198">
        <v>-1156</v>
      </c>
      <c r="S12" s="198">
        <f>SUM(Q12:R12)</f>
        <v>34517</v>
      </c>
      <c r="T12" s="75">
        <f>B12+E12+H12+K12+N12+Q12</f>
        <v>1079041</v>
      </c>
      <c r="U12" s="75">
        <f>C12+F12+I12+L12+R12+O12</f>
        <v>996</v>
      </c>
      <c r="V12" s="75">
        <f aca="true" t="shared" si="3" ref="V12:V20">SUM(T12+U12)</f>
        <v>1080037</v>
      </c>
      <c r="W12" s="1"/>
      <c r="X12" s="1"/>
    </row>
    <row r="13" spans="1:24" s="50" customFormat="1" ht="24.75" customHeight="1">
      <c r="A13" s="16" t="s">
        <v>1</v>
      </c>
      <c r="B13" s="78">
        <v>170283</v>
      </c>
      <c r="C13" s="78">
        <v>-165</v>
      </c>
      <c r="D13" s="78">
        <f t="shared" si="0"/>
        <v>170118</v>
      </c>
      <c r="E13" s="78">
        <v>39305</v>
      </c>
      <c r="F13" s="78">
        <v>165</v>
      </c>
      <c r="G13" s="78">
        <f t="shared" si="1"/>
        <v>39470</v>
      </c>
      <c r="H13" s="78">
        <v>151867</v>
      </c>
      <c r="I13" s="78">
        <v>10837</v>
      </c>
      <c r="J13" s="77">
        <f t="shared" si="2"/>
        <v>162704</v>
      </c>
      <c r="K13" s="78"/>
      <c r="L13" s="78"/>
      <c r="M13" s="78"/>
      <c r="N13" s="78"/>
      <c r="O13" s="78"/>
      <c r="P13" s="77">
        <f aca="true" t="shared" si="4" ref="P13:P18">SUM(N13:O13)</f>
        <v>0</v>
      </c>
      <c r="Q13" s="199"/>
      <c r="R13" s="199"/>
      <c r="S13" s="199"/>
      <c r="T13" s="75">
        <f aca="true" t="shared" si="5" ref="T13:T19">B13+E13+H13+K13+N13+Q13</f>
        <v>361455</v>
      </c>
      <c r="U13" s="75">
        <f aca="true" t="shared" si="6" ref="U13:U20">C13+F13+I13+L13+R13+O13</f>
        <v>10837</v>
      </c>
      <c r="V13" s="75">
        <f t="shared" si="3"/>
        <v>372292</v>
      </c>
      <c r="W13" s="1"/>
      <c r="X13" s="1"/>
    </row>
    <row r="14" spans="1:24" s="50" customFormat="1" ht="24.75" customHeight="1">
      <c r="A14" s="16" t="s">
        <v>2</v>
      </c>
      <c r="B14" s="78">
        <v>102172</v>
      </c>
      <c r="C14" s="78">
        <v>111</v>
      </c>
      <c r="D14" s="78">
        <f t="shared" si="0"/>
        <v>102283</v>
      </c>
      <c r="E14" s="78">
        <v>25661</v>
      </c>
      <c r="F14" s="78"/>
      <c r="G14" s="78">
        <f t="shared" si="1"/>
        <v>25661</v>
      </c>
      <c r="H14" s="78">
        <v>21280</v>
      </c>
      <c r="I14" s="78"/>
      <c r="J14" s="77">
        <f t="shared" si="2"/>
        <v>21280</v>
      </c>
      <c r="K14" s="78"/>
      <c r="L14" s="78"/>
      <c r="M14" s="78"/>
      <c r="N14" s="78">
        <v>1200</v>
      </c>
      <c r="O14" s="78"/>
      <c r="P14" s="77">
        <f t="shared" si="4"/>
        <v>1200</v>
      </c>
      <c r="Q14" s="199"/>
      <c r="R14" s="199"/>
      <c r="S14" s="199"/>
      <c r="T14" s="75">
        <f t="shared" si="5"/>
        <v>150313</v>
      </c>
      <c r="U14" s="75">
        <f t="shared" si="6"/>
        <v>111</v>
      </c>
      <c r="V14" s="75">
        <f t="shared" si="3"/>
        <v>150424</v>
      </c>
      <c r="W14" s="1"/>
      <c r="X14" s="1"/>
    </row>
    <row r="15" spans="1:24" s="50" customFormat="1" ht="24.75" customHeight="1">
      <c r="A15" s="16" t="s">
        <v>364</v>
      </c>
      <c r="B15" s="78">
        <v>176576</v>
      </c>
      <c r="C15" s="78">
        <v>-48</v>
      </c>
      <c r="D15" s="78">
        <f t="shared" si="0"/>
        <v>176528</v>
      </c>
      <c r="E15" s="78">
        <v>42856</v>
      </c>
      <c r="F15" s="78">
        <v>35</v>
      </c>
      <c r="G15" s="78">
        <f t="shared" si="1"/>
        <v>42891</v>
      </c>
      <c r="H15" s="78">
        <v>41272</v>
      </c>
      <c r="I15" s="78">
        <v>440</v>
      </c>
      <c r="J15" s="77">
        <f t="shared" si="2"/>
        <v>41712</v>
      </c>
      <c r="K15" s="78"/>
      <c r="L15" s="78"/>
      <c r="M15" s="78"/>
      <c r="N15" s="78">
        <v>1872</v>
      </c>
      <c r="O15" s="78"/>
      <c r="P15" s="77">
        <f t="shared" si="4"/>
        <v>1872</v>
      </c>
      <c r="Q15" s="199"/>
      <c r="R15" s="199"/>
      <c r="S15" s="199"/>
      <c r="T15" s="75">
        <f t="shared" si="5"/>
        <v>262576</v>
      </c>
      <c r="U15" s="75">
        <f t="shared" si="6"/>
        <v>427</v>
      </c>
      <c r="V15" s="75">
        <f t="shared" si="3"/>
        <v>263003</v>
      </c>
      <c r="W15" s="1"/>
      <c r="X15" s="1"/>
    </row>
    <row r="16" spans="1:24" s="50" customFormat="1" ht="24.75" customHeight="1">
      <c r="A16" s="16" t="s">
        <v>418</v>
      </c>
      <c r="B16" s="78">
        <v>75169</v>
      </c>
      <c r="C16" s="78">
        <v>100</v>
      </c>
      <c r="D16" s="16">
        <f t="shared" si="0"/>
        <v>75269</v>
      </c>
      <c r="E16" s="78">
        <v>17911</v>
      </c>
      <c r="F16" s="78">
        <v>230</v>
      </c>
      <c r="G16" s="78">
        <f t="shared" si="1"/>
        <v>18141</v>
      </c>
      <c r="H16" s="78">
        <v>17359</v>
      </c>
      <c r="I16" s="78">
        <v>-299</v>
      </c>
      <c r="J16" s="77">
        <f t="shared" si="2"/>
        <v>17060</v>
      </c>
      <c r="K16" s="78"/>
      <c r="L16" s="78"/>
      <c r="M16" s="78"/>
      <c r="N16" s="78"/>
      <c r="O16" s="78"/>
      <c r="P16" s="77">
        <f t="shared" si="4"/>
        <v>0</v>
      </c>
      <c r="Q16" s="199"/>
      <c r="R16" s="199"/>
      <c r="S16" s="199"/>
      <c r="T16" s="75">
        <f t="shared" si="5"/>
        <v>110439</v>
      </c>
      <c r="U16" s="75">
        <f t="shared" si="6"/>
        <v>31</v>
      </c>
      <c r="V16" s="75">
        <f t="shared" si="3"/>
        <v>110470</v>
      </c>
      <c r="W16" s="1"/>
      <c r="X16" s="1"/>
    </row>
    <row r="17" spans="1:24" s="50" customFormat="1" ht="24.75" customHeight="1">
      <c r="A17" s="16" t="s">
        <v>419</v>
      </c>
      <c r="B17" s="78">
        <v>119547</v>
      </c>
      <c r="C17" s="78">
        <v>-367</v>
      </c>
      <c r="D17" s="16">
        <f t="shared" si="0"/>
        <v>119180</v>
      </c>
      <c r="E17" s="78">
        <v>28094</v>
      </c>
      <c r="F17" s="78"/>
      <c r="G17" s="78">
        <f t="shared" si="1"/>
        <v>28094</v>
      </c>
      <c r="H17" s="78">
        <v>67684</v>
      </c>
      <c r="I17" s="78"/>
      <c r="J17" s="77">
        <f t="shared" si="2"/>
        <v>67684</v>
      </c>
      <c r="K17" s="78"/>
      <c r="L17" s="78"/>
      <c r="M17" s="78"/>
      <c r="N17" s="78"/>
      <c r="O17" s="78"/>
      <c r="P17" s="77">
        <f t="shared" si="4"/>
        <v>0</v>
      </c>
      <c r="Q17" s="199"/>
      <c r="R17" s="199"/>
      <c r="S17" s="199"/>
      <c r="T17" s="75">
        <f t="shared" si="5"/>
        <v>215325</v>
      </c>
      <c r="U17" s="75">
        <f t="shared" si="6"/>
        <v>-367</v>
      </c>
      <c r="V17" s="75">
        <f t="shared" si="3"/>
        <v>214958</v>
      </c>
      <c r="W17" s="1"/>
      <c r="X17" s="1"/>
    </row>
    <row r="18" spans="1:24" s="50" customFormat="1" ht="24.75" customHeight="1">
      <c r="A18" s="16" t="s">
        <v>420</v>
      </c>
      <c r="B18" s="78">
        <v>35098</v>
      </c>
      <c r="C18" s="78">
        <v>35</v>
      </c>
      <c r="D18" s="16">
        <f t="shared" si="0"/>
        <v>35133</v>
      </c>
      <c r="E18" s="78">
        <v>8292</v>
      </c>
      <c r="F18" s="78">
        <v>50</v>
      </c>
      <c r="G18" s="78">
        <f t="shared" si="1"/>
        <v>8342</v>
      </c>
      <c r="H18" s="78">
        <v>33845</v>
      </c>
      <c r="I18" s="78">
        <v>915</v>
      </c>
      <c r="J18" s="77">
        <f t="shared" si="2"/>
        <v>34760</v>
      </c>
      <c r="K18" s="78"/>
      <c r="L18" s="78"/>
      <c r="M18" s="78"/>
      <c r="N18" s="78"/>
      <c r="O18" s="78"/>
      <c r="P18" s="77">
        <f t="shared" si="4"/>
        <v>0</v>
      </c>
      <c r="Q18" s="199"/>
      <c r="R18" s="199"/>
      <c r="S18" s="199"/>
      <c r="T18" s="75">
        <f t="shared" si="5"/>
        <v>77235</v>
      </c>
      <c r="U18" s="75">
        <f t="shared" si="6"/>
        <v>1000</v>
      </c>
      <c r="V18" s="75">
        <f t="shared" si="3"/>
        <v>78235</v>
      </c>
      <c r="W18" s="1"/>
      <c r="X18" s="1"/>
    </row>
    <row r="19" spans="1:24" s="50" customFormat="1" ht="24.75" customHeight="1">
      <c r="A19" s="74" t="s">
        <v>421</v>
      </c>
      <c r="B19" s="77">
        <f>SUM(B13:B18)</f>
        <v>678845</v>
      </c>
      <c r="C19" s="77">
        <f>SUM(C13:C18)</f>
        <v>-334</v>
      </c>
      <c r="D19" s="74">
        <f t="shared" si="0"/>
        <v>678511</v>
      </c>
      <c r="E19" s="77">
        <f>SUM(E13:E18)</f>
        <v>162119</v>
      </c>
      <c r="F19" s="77">
        <f>SUM(F13:F18)</f>
        <v>480</v>
      </c>
      <c r="G19" s="77">
        <f t="shared" si="1"/>
        <v>162599</v>
      </c>
      <c r="H19" s="77">
        <f>SUM(H13:H18)</f>
        <v>333307</v>
      </c>
      <c r="I19" s="77">
        <f>SUM(I13:I18)</f>
        <v>11893</v>
      </c>
      <c r="J19" s="77">
        <f t="shared" si="2"/>
        <v>345200</v>
      </c>
      <c r="K19" s="77">
        <f aca="true" t="shared" si="7" ref="K19:S19">SUM(K13:K18)</f>
        <v>0</v>
      </c>
      <c r="L19" s="77">
        <f t="shared" si="7"/>
        <v>0</v>
      </c>
      <c r="M19" s="77">
        <f t="shared" si="7"/>
        <v>0</v>
      </c>
      <c r="N19" s="77">
        <f>SUM(N13:N18)</f>
        <v>3072</v>
      </c>
      <c r="O19" s="77">
        <f>SUM(O13:O18)</f>
        <v>0</v>
      </c>
      <c r="P19" s="77">
        <f>SUM(P13:P18)</f>
        <v>3072</v>
      </c>
      <c r="Q19" s="200">
        <f t="shared" si="7"/>
        <v>0</v>
      </c>
      <c r="R19" s="200">
        <f t="shared" si="7"/>
        <v>0</v>
      </c>
      <c r="S19" s="200">
        <f t="shared" si="7"/>
        <v>0</v>
      </c>
      <c r="T19" s="75">
        <f t="shared" si="5"/>
        <v>1177343</v>
      </c>
      <c r="U19" s="75">
        <f t="shared" si="6"/>
        <v>12039</v>
      </c>
      <c r="V19" s="75">
        <f t="shared" si="3"/>
        <v>1189382</v>
      </c>
      <c r="W19" s="1"/>
      <c r="X19" s="1"/>
    </row>
    <row r="20" spans="1:24" ht="19.5" customHeight="1">
      <c r="A20" s="74" t="s">
        <v>368</v>
      </c>
      <c r="B20" s="77">
        <f>B12+B19</f>
        <v>959778</v>
      </c>
      <c r="C20" s="77">
        <f>C12+C19</f>
        <v>-334</v>
      </c>
      <c r="D20" s="77">
        <f>D12+D19</f>
        <v>959444</v>
      </c>
      <c r="E20" s="77">
        <f>E12+E19</f>
        <v>233381</v>
      </c>
      <c r="F20" s="77">
        <f>F12+F19</f>
        <v>480</v>
      </c>
      <c r="G20" s="77">
        <f t="shared" si="1"/>
        <v>233861</v>
      </c>
      <c r="H20" s="77">
        <f aca="true" t="shared" si="8" ref="H20:Q20">H12+H19</f>
        <v>889649</v>
      </c>
      <c r="I20" s="77">
        <f t="shared" si="8"/>
        <v>13875</v>
      </c>
      <c r="J20" s="77">
        <f t="shared" si="8"/>
        <v>903524</v>
      </c>
      <c r="K20" s="77">
        <f t="shared" si="8"/>
        <v>134831</v>
      </c>
      <c r="L20" s="77">
        <f t="shared" si="8"/>
        <v>170</v>
      </c>
      <c r="M20" s="77">
        <f t="shared" si="8"/>
        <v>135001</v>
      </c>
      <c r="N20" s="77">
        <f>N12+N19</f>
        <v>3072</v>
      </c>
      <c r="O20" s="77">
        <f>O12+O19</f>
        <v>0</v>
      </c>
      <c r="P20" s="77">
        <f>P12+P19</f>
        <v>3072</v>
      </c>
      <c r="Q20" s="200">
        <f t="shared" si="8"/>
        <v>35673</v>
      </c>
      <c r="R20" s="200">
        <f>R12+R19</f>
        <v>-1156</v>
      </c>
      <c r="S20" s="200">
        <f>S12+S19</f>
        <v>34517</v>
      </c>
      <c r="T20" s="75">
        <f>B20+E20+H20+K20+N20+Q20</f>
        <v>2256384</v>
      </c>
      <c r="U20" s="75">
        <f t="shared" si="6"/>
        <v>13035</v>
      </c>
      <c r="V20" s="75">
        <f t="shared" si="3"/>
        <v>2269419</v>
      </c>
      <c r="W20" s="11"/>
      <c r="X20" s="11"/>
    </row>
    <row r="21" spans="1:24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97"/>
      <c r="R21" s="197"/>
      <c r="S21" s="197"/>
      <c r="T21" s="11"/>
      <c r="U21" s="11"/>
      <c r="V21" s="11"/>
      <c r="W21" s="11"/>
      <c r="X21" s="11"/>
    </row>
    <row r="22" spans="2:24" ht="12.7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97"/>
      <c r="R22" s="197"/>
      <c r="S22" s="197"/>
      <c r="T22" s="11"/>
      <c r="U22" s="11"/>
      <c r="V22" s="11"/>
      <c r="W22" s="11"/>
      <c r="X22" s="11"/>
    </row>
    <row r="23" spans="2:24" ht="12.7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2:24" ht="12.7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2:24" ht="12.7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  <row r="26" spans="2:24" ht="12.7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  <row r="27" spans="2:24" ht="12.7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2:24" ht="12.7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2:24" ht="12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2:24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2:24" ht="12.7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2:24" ht="12.7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2:24" ht="12.7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2:24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2:24" ht="12.7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2:24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2:24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2:24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2:24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2:24" ht="12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</row>
    <row r="41" spans="2:24" ht="12.7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</row>
    <row r="42" spans="2:24" ht="12.7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</row>
    <row r="43" spans="2:24" ht="12.7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</row>
    <row r="44" spans="2:24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</row>
    <row r="45" spans="2:24" ht="12.7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</row>
    <row r="46" spans="2:24" ht="12.7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</row>
    <row r="47" spans="2:24" ht="12.7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</row>
    <row r="48" spans="2:24" ht="12.7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</row>
    <row r="49" spans="2:24" ht="12.7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2.7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</row>
    <row r="51" spans="2:24" ht="12.7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</row>
    <row r="53" spans="2:24" ht="12.7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</row>
    <row r="54" spans="2:24" ht="12.7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  <row r="55" spans="2:24" ht="12.7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</row>
    <row r="56" spans="2:24" ht="12.7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</row>
    <row r="57" spans="2:24" ht="12.7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</row>
    <row r="58" spans="2:24" ht="12.7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</row>
    <row r="59" spans="2:24" ht="12.7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</row>
    <row r="60" spans="2:24" ht="12.7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2:24" ht="12.7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</row>
    <row r="62" spans="2:24" ht="12.7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</row>
    <row r="63" spans="2:24" ht="12.7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</row>
    <row r="64" spans="2:24" ht="12.7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2:24" ht="12.7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</row>
    <row r="66" spans="2:24" ht="12.7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</row>
    <row r="67" spans="2:24" ht="12.7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</row>
    <row r="68" spans="2:24" ht="12.7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</row>
    <row r="69" spans="2:24" ht="12.7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</row>
    <row r="70" spans="2:24" ht="12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2:24" ht="12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2:24" ht="12.7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2:24" ht="12.7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2:24" ht="12.7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2:24" ht="12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2:24" ht="12.7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2:24" ht="12.7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  <row r="78" spans="2:24" ht="12.7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</row>
    <row r="79" spans="2:24" ht="12.7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</row>
    <row r="80" spans="2:24" ht="12.7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</row>
    <row r="81" spans="2:24" ht="12.7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</row>
    <row r="82" spans="2:24" ht="12.7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</row>
    <row r="83" spans="2:24" ht="12.7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</row>
    <row r="84" spans="2:24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</row>
    <row r="85" spans="2:24" ht="12.7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</row>
    <row r="86" spans="2:24" ht="12.7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</row>
    <row r="87" spans="2:24" ht="12.7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</row>
    <row r="88" spans="2:24" ht="12.7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</row>
    <row r="89" spans="2:24" ht="12.7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</row>
    <row r="90" spans="2:24" ht="12.7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</row>
    <row r="91" spans="2:24" ht="12.7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</row>
    <row r="92" spans="2:24" ht="12.7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</row>
    <row r="93" spans="2:24" ht="12.7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</row>
    <row r="94" spans="2:24" ht="12.7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</row>
    <row r="95" spans="2:24" ht="12.7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</row>
    <row r="96" spans="2:24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</row>
    <row r="97" spans="2:24" ht="12.75"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</row>
    <row r="98" spans="2:24" ht="12.75"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</row>
    <row r="99" spans="2:24" ht="12.75"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</row>
    <row r="100" spans="2:24" ht="12.75"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</row>
    <row r="101" spans="2:24" ht="12.7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</row>
    <row r="102" spans="2:24" ht="12.75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</row>
  </sheetData>
  <mergeCells count="13">
    <mergeCell ref="H8:J8"/>
    <mergeCell ref="K8:M8"/>
    <mergeCell ref="T8:V8"/>
    <mergeCell ref="A8:A9"/>
    <mergeCell ref="B8:D8"/>
    <mergeCell ref="E8:G8"/>
    <mergeCell ref="Q8:S8"/>
    <mergeCell ref="N8:P8"/>
    <mergeCell ref="A6:V6"/>
    <mergeCell ref="Q1:V1"/>
    <mergeCell ref="A2:V2"/>
    <mergeCell ref="A3:V3"/>
    <mergeCell ref="A5:V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kovacs.melinda</cp:lastModifiedBy>
  <cp:lastPrinted>2011-02-07T15:28:55Z</cp:lastPrinted>
  <dcterms:created xsi:type="dcterms:W3CDTF">2007-01-15T16:24:15Z</dcterms:created>
  <dcterms:modified xsi:type="dcterms:W3CDTF">2011-02-07T15:29:32Z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