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15480" windowHeight="11640" firstSheet="20" activeTab="29"/>
  </bookViews>
  <sheets>
    <sheet name="új m" sheetId="1" r:id="rId1"/>
    <sheet name="m.m" sheetId="2" r:id="rId2"/>
    <sheet name="f.m." sheetId="3" r:id="rId3"/>
    <sheet name="m-főbb jogcím" sheetId="4" r:id="rId4"/>
    <sheet name="tám, végl. pe.átv" sheetId="5" r:id="rId5"/>
    <sheet name="Normatíva" sheetId="6" r:id="rId6"/>
    <sheet name="felh. bev." sheetId="7" r:id="rId7"/>
    <sheet name="mc. pe. átad" sheetId="8" r:id="rId8"/>
    <sheet name="felhalm. kiad." sheetId="9" r:id="rId9"/>
    <sheet name="Eu-s" sheetId="10" r:id="rId10"/>
    <sheet name="tartalék" sheetId="11" r:id="rId11"/>
    <sheet name="püim-ph" sheetId="12" r:id="rId12"/>
    <sheet name="m.c.bev PH szf." sheetId="13" r:id="rId13"/>
    <sheet name="sajátos műk.bev" sheetId="14" r:id="rId14"/>
    <sheet name="m.c.kiad. PH szf." sheetId="15" r:id="rId15"/>
    <sheet name="ellátottak " sheetId="16" r:id="rId16"/>
    <sheet name="püim-intössz" sheetId="17" r:id="rId17"/>
    <sheet name="püim-Gamesz" sheetId="18" r:id="rId18"/>
    <sheet name="püim-Bibó" sheetId="19" r:id="rId19"/>
    <sheet name="püim-Illyés" sheetId="20" r:id="rId20"/>
    <sheet name="püim-Óvoda" sheetId="21" r:id="rId21"/>
    <sheet name="püim-TASZII" sheetId="22" r:id="rId22"/>
    <sheet name="püim-Művkp" sheetId="23" r:id="rId23"/>
    <sheet name="likvid" sheetId="24" r:id="rId24"/>
    <sheet name="likvid int" sheetId="25" r:id="rId25"/>
    <sheet name="gördülő" sheetId="26" r:id="rId26"/>
    <sheet name="létszám" sheetId="27" r:id="rId27"/>
    <sheet name="vagyonmérleg" sheetId="28" r:id="rId28"/>
    <sheet name="kötváll. " sheetId="29" r:id="rId29"/>
    <sheet name="közvetett t." sheetId="30" r:id="rId30"/>
    <sheet name="hitelállomány" sheetId="31" r:id="rId31"/>
    <sheet name="rend. felsor" sheetId="32" r:id="rId32"/>
  </sheets>
  <definedNames>
    <definedName name="_xlnm.Print_Titles" localSheetId="15">'ellátottak '!$9:$10</definedName>
    <definedName name="_xlnm.Print_Titles" localSheetId="6">'felh. bev.'!$7:$7</definedName>
    <definedName name="_xlnm.Print_Titles" localSheetId="8">'felhalm. kiad.'!$7:$7</definedName>
    <definedName name="_xlnm.Print_Titles" localSheetId="28">'kötváll. '!$7:$8</definedName>
    <definedName name="_xlnm.Print_Titles" localSheetId="26">'létszám'!$6:$7</definedName>
    <definedName name="_xlnm.Print_Titles" localSheetId="7">'mc. pe. átad'!$8:$8</definedName>
    <definedName name="_xlnm.Print_Titles" localSheetId="4">'tám, végl. pe.átv'!$8:$8</definedName>
  </definedNames>
  <calcPr fullCalcOnLoad="1"/>
</workbook>
</file>

<file path=xl/sharedStrings.xml><?xml version="1.0" encoding="utf-8"?>
<sst xmlns="http://schemas.openxmlformats.org/spreadsheetml/2006/main" count="5067" uniqueCount="1762">
  <si>
    <t xml:space="preserve">     b, Forgatási célú értékpapír vásárlás</t>
  </si>
  <si>
    <t>Előző évi kifizetések</t>
  </si>
  <si>
    <t xml:space="preserve">Festetics Görgy Művelődési Központ </t>
  </si>
  <si>
    <t>Vagyon átadás 242/2010.(XII.22.) hat. alapján jegyzett tőke 6 %</t>
  </si>
  <si>
    <t>OKM Támogatáskezelő Igazgatóság TÁMOP 3.1.5-09/2010-0365</t>
  </si>
  <si>
    <t>5.) Az önkormányzat beruházásában megvalósuló út- és közműépítés költségeiről szóló</t>
  </si>
  <si>
    <t>6.) A köztisztviselők juttatásairól és támogatásairól szóló</t>
  </si>
  <si>
    <t>7.) Az önkormányzati biztosról szóló</t>
  </si>
  <si>
    <t>8.) Helyi kitüntető cím és kitüntetési díjak alapításáról szóló</t>
  </si>
  <si>
    <t xml:space="preserve">9.) A vagyongazdálkodásról szóló </t>
  </si>
  <si>
    <t>10.) Az önkormányzat tulajdonában lévő lakások és nem lakás célú helyiségek bérletéről,</t>
  </si>
  <si>
    <t>11.) A talajterhelési díjról szóló</t>
  </si>
  <si>
    <t>12.) A gépjármű várakozóhely megváltásáról szóló</t>
  </si>
  <si>
    <t>13.) A lakáscélú helyi támogatásokról szóló</t>
  </si>
  <si>
    <t>14.) A gyermekek pénzbeli, természetbeni ellátásáról és a személyes gondoskodásról szóló</t>
  </si>
  <si>
    <t xml:space="preserve">15.) A közterületek használatáról szóló </t>
  </si>
  <si>
    <t>16.) A szociális ellátásokról  szóló</t>
  </si>
  <si>
    <t xml:space="preserve">17.) Az intézményi térítési díjakról szóló </t>
  </si>
  <si>
    <t>18.) Bursa Hungarica Felsőoktatási Önkormányzati ösztöndíj</t>
  </si>
  <si>
    <t>19.) Az épített örökség értékeinek helyi védelméről szóló</t>
  </si>
  <si>
    <t>20.) Az önkormányzati fenntartású nevelési-oktatási intézményekben</t>
  </si>
  <si>
    <t>21.) Hévíz város közterületein a járművel való várakozás rendjéről szóló</t>
  </si>
  <si>
    <t>22.) Az önkormányzati intézményekben folyó munkahelyi étkeztetésről szóló</t>
  </si>
  <si>
    <r>
      <t>24.)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A helyi adókról szóló</t>
    </r>
  </si>
  <si>
    <t>23.) A közalkalmazottak lakáscélú támogatásáról</t>
  </si>
  <si>
    <t>26.) Hévíz Hazavár Önkormányzati útiköltség hozzájárulás és ösztöndíj elbírálásának helyi szabályozásáról</t>
  </si>
  <si>
    <t>4/2010.(II.10.) Ökt. rendelet</t>
  </si>
  <si>
    <t>36/2010.(XII.3.) Ökt. rendelet</t>
  </si>
  <si>
    <r>
      <t xml:space="preserve">Önkorm. költségvetési tám. és </t>
    </r>
    <r>
      <rPr>
        <sz val="12"/>
        <color indexed="10"/>
        <rFont val="Times New Roman"/>
        <family val="1"/>
      </rPr>
      <t>átengedett SZJA</t>
    </r>
  </si>
  <si>
    <t>c.) Támogatás értékű felhalmozási pénzeszköz-átadás</t>
  </si>
  <si>
    <t>d.) ÁHT-n kívüli felhalmozási pénzeszköz-átadás</t>
  </si>
  <si>
    <t>e.) Felhalmozási célú kölcsön nyújtása</t>
  </si>
  <si>
    <t>f.) Pénzügyi befektetések</t>
  </si>
  <si>
    <t>2011. évi előirányz.</t>
  </si>
  <si>
    <t>1/1. melléklet a ………./………….(…………..) rendelethez</t>
  </si>
  <si>
    <t>1/2. melléklet a ………/………..(………..) rendelethez</t>
  </si>
  <si>
    <t>1/3. melléklet a ………/………(……….) rendelethez</t>
  </si>
  <si>
    <t>73.</t>
  </si>
  <si>
    <t>87.</t>
  </si>
  <si>
    <t>Működési bevételek összesen</t>
  </si>
  <si>
    <t>Pénzformalom nélküli működési kiadások</t>
  </si>
  <si>
    <t>*Tartalmazza:                                                                       millió Ft</t>
  </si>
  <si>
    <t>induló fejl.</t>
  </si>
  <si>
    <t>3.mell.16.6.1.(2)pont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</si>
  <si>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</si>
  <si>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</si>
  <si>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</si>
  <si>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</si>
  <si>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Óvodai nev. napi  8 órát meghaladó nyitvat. 1-3. nev-i év 4 hó</t>
  </si>
  <si>
    <t>Testi, érzékszervi, súlyos, közpsúlyos ért. fogy., autista gyermekek nev. 8 hó</t>
  </si>
  <si>
    <t>Testi, érzékszervi, súlyos, közpsúlyos ért. fogy., autista gyermekek nev. 4 hó</t>
  </si>
  <si>
    <t>Iskola Összesen:</t>
  </si>
  <si>
    <t>Kollégium összesen:</t>
  </si>
  <si>
    <t>tavalyi adat</t>
  </si>
  <si>
    <t>nem kész</t>
  </si>
  <si>
    <t>Szeghalmy Bálint Ref.Egyházközség Közh.Al. 0045/2010 polg.keret</t>
  </si>
  <si>
    <t>Újkori Középisk.Helikon Ünneps.Al. 0042/2010 polg.keret</t>
  </si>
  <si>
    <t>Da Bibere Zalai Borlovagrend 0031/2010 polg. keret</t>
  </si>
  <si>
    <t>Magyar Polg.Véd.Szöv.Zala m. Szervezete 0034/2010polg.keret</t>
  </si>
  <si>
    <t>Gála Társastáncklub E. 0041/2010 polg.keret</t>
  </si>
  <si>
    <t>Hévízért Városvéd.Fejl.Kult.E. 0037/2010(pály.hj.)</t>
  </si>
  <si>
    <t>Római KatolikusPlébánia Hivala Hévíz 0030/2010 templom belső festésre</t>
  </si>
  <si>
    <t>Nemzetközi Szent György Lovagrend 0054/2010. polg.keret</t>
  </si>
  <si>
    <t>Szent Benedek Gyermekalapítvány</t>
  </si>
  <si>
    <t>Pénzforgalom nélküli kiadás (tartalék)</t>
  </si>
  <si>
    <t xml:space="preserve">          II/5.   Teréz Anya Szociális Integrált Intézmény</t>
  </si>
  <si>
    <t>Polgármesteri Hivatal</t>
  </si>
  <si>
    <t>Támogatás értékű kiadás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</si>
  <si>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</si>
  <si>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</si>
  <si>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</si>
  <si>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>Kisvárosi Önkormányzatok Országos Szövetsége - tagdíj</t>
  </si>
  <si>
    <t>II/2. Bibó István Alternatív Gimnázium és Szakközépiskola</t>
  </si>
  <si>
    <t>Működési célú bevételek és kiadások</t>
  </si>
  <si>
    <t>Önkormányzatok sajátos működési bevételei</t>
  </si>
  <si>
    <t>Bibó István AGSZ ÁHT-n kívüli műk. pénzeszk.-átv. ö.:</t>
  </si>
  <si>
    <t>Nemzeti Utánpótlás-nevelési Intézet</t>
  </si>
  <si>
    <t>Finanszírozási bevételek forgatási célú</t>
  </si>
  <si>
    <t>Tulajdoni részesedést jelentő befektetések</t>
  </si>
  <si>
    <t>Támogatás értékű felh. pénze.-átadás</t>
  </si>
  <si>
    <t>370000 Szennyvízelvezetés- és kezelés</t>
  </si>
  <si>
    <t>421100 Út, autópálya építése</t>
  </si>
  <si>
    <t>Összesen</t>
  </si>
  <si>
    <t>Főfoglalkozású</t>
  </si>
  <si>
    <t>Részfoglalkozású</t>
  </si>
  <si>
    <t>Polgármesteri Hiv. összesen:</t>
  </si>
  <si>
    <t>GAMESZ</t>
  </si>
  <si>
    <t>ÁFA</t>
  </si>
  <si>
    <t>Egyéb központi támogatás</t>
  </si>
  <si>
    <t>5.) Pénzforgalom nélküli  kiadás (tartalék)</t>
  </si>
  <si>
    <t>3.mell.8.pont</t>
  </si>
  <si>
    <t xml:space="preserve">     Kompetencia alapú oktatás (TÁMOP-3.1.4-8/2-2009-0134)</t>
  </si>
  <si>
    <t>99.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</si>
  <si>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</si>
  <si>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</si>
  <si>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</si>
  <si>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</si>
  <si>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</si>
  <si>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</si>
  <si>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</si>
  <si>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közvetett támogatás</t>
  </si>
  <si>
    <t>Közvetett támogatás</t>
  </si>
  <si>
    <t>Művelődési Központ</t>
  </si>
  <si>
    <t>művelődésszervező (igazgatói feladat)</t>
  </si>
  <si>
    <t>művelődésszervező</t>
  </si>
  <si>
    <t>programszervező</t>
  </si>
  <si>
    <t>programszervező, informatikus</t>
  </si>
  <si>
    <t>vezető könyvtáros</t>
  </si>
  <si>
    <t>könyvtáros</t>
  </si>
  <si>
    <t>mozgókönyvtári könyvtáros</t>
  </si>
  <si>
    <t>takarítónő</t>
  </si>
  <si>
    <t>múzeumőr</t>
  </si>
  <si>
    <t xml:space="preserve">történész-muzeológus </t>
  </si>
  <si>
    <t>szakmai vezető, pénztáros</t>
  </si>
  <si>
    <t>mozigépész</t>
  </si>
  <si>
    <t>Intézményi társulás óvodájába járó gyermek 8 hó</t>
  </si>
  <si>
    <t>Intézményi társulás óvodájába járó gyermek 4 hó</t>
  </si>
  <si>
    <t>Építményadó</t>
  </si>
  <si>
    <t xml:space="preserve">Idegenforgalmi adó </t>
  </si>
  <si>
    <t>Iparűzési adó</t>
  </si>
  <si>
    <t>Helyi adók összesen:</t>
  </si>
  <si>
    <t>Összesen:</t>
  </si>
  <si>
    <t>Hévíz Város Önkormányzat</t>
  </si>
  <si>
    <t>létszámkeret</t>
  </si>
  <si>
    <t>Intézmény</t>
  </si>
  <si>
    <t>Közalkalmazott</t>
  </si>
  <si>
    <t xml:space="preserve">          Pedagógus szakvizsga, továbbképzés Bíbó I Gimn. és Szakközépiskola</t>
  </si>
  <si>
    <t xml:space="preserve">         Osztályfőnöki pótlék Bíbó I Gimn. és Szakközépiskola</t>
  </si>
  <si>
    <t xml:space="preserve">          Pedagógus szakképzés Bíbó I Gimn. és Szakközépiskola</t>
  </si>
  <si>
    <t xml:space="preserve">         1.2. Központosított működési előirányzatok</t>
  </si>
  <si>
    <t>6/2004. (II. 28.) Ökt. rendelet</t>
  </si>
  <si>
    <t>6.</t>
  </si>
  <si>
    <t>205/1993. (XI. 30.) KT. hat.</t>
  </si>
  <si>
    <t>Testületi hatáskörben felhasználható</t>
  </si>
  <si>
    <t>Általános tartalék összesen:</t>
  </si>
  <si>
    <t>Alsópáhok-Hévíz kerékpárút kivitelezéséhez pályázati forrás</t>
  </si>
  <si>
    <t>Római kori romok zöldfelületi rehab. és turisztikai hasznosítása pályázati forrás</t>
  </si>
  <si>
    <t>420,- Ft/fő/éjszaka</t>
  </si>
  <si>
    <t>Pedagógiai módszerek tám. műv. alapfok. okt. zeneműv. 4 hó</t>
  </si>
  <si>
    <t>Orvosi rendelő akadálymentesítésére pályázati forrás (NYDOP-2007-5.1.1/E)</t>
  </si>
  <si>
    <t>Felhalmozási támogatás intézmények részére össz:</t>
  </si>
  <si>
    <t>3.mell.1.</t>
  </si>
  <si>
    <t>Települési önk.üzemeltetési, igazgatási sport és kulturális feladatok</t>
  </si>
  <si>
    <t>3.mell.2. pont</t>
  </si>
  <si>
    <t>3.mell.2.aa.pont</t>
  </si>
  <si>
    <t xml:space="preserve">   Okmányiroda működése és gyámügyi fa. Alaphozzájárulás</t>
  </si>
  <si>
    <t>3.mell.2.ab.pont</t>
  </si>
  <si>
    <t xml:space="preserve">   Okmányiroda működési kiadásai</t>
  </si>
  <si>
    <t>3.mell.2.ac.pont</t>
  </si>
  <si>
    <t xml:space="preserve">   Gyámügyi igazgatási feladatok</t>
  </si>
  <si>
    <t>3.mell.2.ba.pont</t>
  </si>
  <si>
    <t>3.mell.2.bb.pont</t>
  </si>
  <si>
    <t>3.mell.17. a (8-10) pont</t>
  </si>
  <si>
    <t>3.mell.17. a (17-19) pont</t>
  </si>
  <si>
    <t>3.mell.17.1.a.(5-7) pont</t>
  </si>
  <si>
    <t>Érettségi és szakmai vizsgák lebonyolításának központi támogatása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</si>
  <si>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</si>
  <si>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</si>
  <si>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</si>
  <si>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</si>
  <si>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</si>
  <si>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</si>
  <si>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</si>
  <si>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</si>
  <si>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</si>
  <si>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</si>
  <si>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</si>
  <si>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Környezetvédelmi Alap</t>
  </si>
  <si>
    <t xml:space="preserve">     g.) Előző évi pénzmaradvány felügy. szerv. részére átadás</t>
  </si>
  <si>
    <t xml:space="preserve">  e Ft</t>
  </si>
  <si>
    <t>Hévíz gyógyhely városközpont rehabilitációja I. ütem *</t>
  </si>
  <si>
    <t>a.) Felújítás</t>
  </si>
  <si>
    <t>b.) Beruházás</t>
  </si>
  <si>
    <t>Szakmai gyakorlati képzés 1 évfolyamos 4 hó</t>
  </si>
  <si>
    <t>48 fő</t>
  </si>
  <si>
    <t>3.mell.15.(7) 1.p./2010</t>
  </si>
  <si>
    <t>Iskolai oktatás 7. évf. 8 hó</t>
  </si>
  <si>
    <t>3.mell.15.b.(8) 1.p./2010</t>
  </si>
  <si>
    <t>Iskolai oktatás 8. évf. 8 hó</t>
  </si>
  <si>
    <t>83 fő</t>
  </si>
  <si>
    <t>Munkaügyi Kp. (közhasznú munka)</t>
  </si>
  <si>
    <t>Rendszeres pénzbeli ellátás</t>
  </si>
  <si>
    <t>Rendszeres gyermekvédelmi pénzbeli ellátás</t>
  </si>
  <si>
    <t>3. mell. 15.c(10) 2 pont</t>
  </si>
  <si>
    <t>4. mell. 15.c(1) 2 pont</t>
  </si>
  <si>
    <t>Gimnáziumi oktatás 11-13. évf. 4 hó</t>
  </si>
  <si>
    <t>137 fő</t>
  </si>
  <si>
    <t>3. mell. 15.d(1)1 pont</t>
  </si>
  <si>
    <t>3. mell. 15.d(1)2 pont</t>
  </si>
  <si>
    <t>3. mell. 16.1.2. pont</t>
  </si>
  <si>
    <t>3. mell. 16. aba pont</t>
  </si>
  <si>
    <t>3. mell. 16. 4(12) pont</t>
  </si>
  <si>
    <t>3. mell. 16. d(12) pont</t>
  </si>
  <si>
    <t>3. mell. 16. eb (2) pont</t>
  </si>
  <si>
    <t>Középszintű érettségi vizsga</t>
  </si>
  <si>
    <t>3. mell. 16. ec  pont</t>
  </si>
  <si>
    <t>Szakmai vizsga</t>
  </si>
  <si>
    <t>3. mell. 16. ec pont</t>
  </si>
  <si>
    <t>Szakmai informatikai fejlesztési feladatok</t>
  </si>
  <si>
    <t>Bejáró tanulók ellátása (gimnazium) 8 hó</t>
  </si>
  <si>
    <t>3.mell.16.6.1.(3)pont</t>
  </si>
  <si>
    <t>Bejáró tanulók ellátása (szakközépiskolában) 8 hó</t>
  </si>
  <si>
    <t>3.mell.16.f (2) pont</t>
  </si>
  <si>
    <t>Bejáró tanulók ellátása (gimnázium) 4 hó</t>
  </si>
  <si>
    <t>3.mell.17. b pont</t>
  </si>
  <si>
    <t>8.mell.I.2. 1.pont</t>
  </si>
  <si>
    <t>8.mell.I.2. 2.pont</t>
  </si>
  <si>
    <t>8.mell.I.3 a.2.pont</t>
  </si>
  <si>
    <t>osztályfőnöki pótlék 8 hó</t>
  </si>
  <si>
    <t>8.mell.I.3 a.1.pont</t>
  </si>
  <si>
    <t>osztályfőnöki pótlék 4 hó</t>
  </si>
  <si>
    <t>3. mell. 15.f.(1)1 pont</t>
  </si>
  <si>
    <t>29 fő</t>
  </si>
  <si>
    <t>3. mell. 17.3.(4) pont</t>
  </si>
  <si>
    <t>3. mell. 15.b(2)1 pont</t>
  </si>
  <si>
    <t>3. mell. 15.b(5)1 pont</t>
  </si>
  <si>
    <t>60 fő</t>
  </si>
  <si>
    <t>3. mell. 15.b.(6)1 pont</t>
  </si>
  <si>
    <t>3.mell. 15.(8)1 pont</t>
  </si>
  <si>
    <t>86 fő</t>
  </si>
  <si>
    <t>3. mell. 15.b(11)1 pont</t>
  </si>
  <si>
    <t>87 fő</t>
  </si>
  <si>
    <t>3. mell. 15.b(2)2 pont</t>
  </si>
  <si>
    <t>96 fő</t>
  </si>
  <si>
    <t>3. mell. 15.b(5)2 pont</t>
  </si>
  <si>
    <t>35 fő</t>
  </si>
  <si>
    <t>3. mell. 15.b(6)2 pont</t>
  </si>
  <si>
    <t>3. mell. 15.b(8)2 pont</t>
  </si>
  <si>
    <t>93 fő</t>
  </si>
  <si>
    <t>. mell. 15.b(11)2 pont</t>
  </si>
  <si>
    <t>Iskolai oktatás 7-8. évf. 4 hó</t>
  </si>
  <si>
    <t>84 fő</t>
  </si>
  <si>
    <t>3.mell.16.2.1.d(3) pont</t>
  </si>
  <si>
    <t>Beszédfogy.enyhe ért.fogy.megismerő funkc.v. viselkedés fejl.organikus ok.8 hó</t>
  </si>
  <si>
    <t>3.mell.16.2.1.e(3) pont</t>
  </si>
  <si>
    <t>3.mell.16.bae(3) pont</t>
  </si>
  <si>
    <t>Megism. funkc. v. viselked. fej. tartó és súlyos rendell. 4 hó</t>
  </si>
  <si>
    <t>3.mell.15.e(1)1 pont</t>
  </si>
  <si>
    <t>73 fő</t>
  </si>
  <si>
    <t>3.mell.15.e(1)2 pont</t>
  </si>
  <si>
    <t>3.mell.15.e(4)1 pont</t>
  </si>
  <si>
    <t>12 fő</t>
  </si>
  <si>
    <t>3. mell.15.e.(2)2 pont</t>
  </si>
  <si>
    <t>3.mell.15.g (1)1 pont</t>
  </si>
  <si>
    <t>191 fő</t>
  </si>
  <si>
    <t>3.mell.15.g (2)1 pont</t>
  </si>
  <si>
    <t>19 fő</t>
  </si>
  <si>
    <t>3.mell.15.g.(1)2 pont</t>
  </si>
  <si>
    <t>3.mell.15.g.(2)2 pont</t>
  </si>
  <si>
    <t>3.mell.16.5.2.a. pont</t>
  </si>
  <si>
    <t>3.mell.16.5.2.b. pont</t>
  </si>
  <si>
    <t>3.mell.16.6.2.b(3) pont</t>
  </si>
  <si>
    <t>3.mell.16.6.2. b(4) pont</t>
  </si>
  <si>
    <t>Int.fennt. társ. iskolájába járó 5-7. évf. tanulók 8 hó</t>
  </si>
  <si>
    <t>3.mell.16.6.2. b(4)2. pont</t>
  </si>
  <si>
    <t>3.mell.16.6.2. b(5) pont</t>
  </si>
  <si>
    <t>Int.fennt. társ. iskolájába járó 8. évf. tanulók 8 hó</t>
  </si>
  <si>
    <t>3.mell.16.6.2b(5)2 pont</t>
  </si>
  <si>
    <t>3. mell. 17. b pont</t>
  </si>
  <si>
    <t>8.mell.I.1. 2 pont</t>
  </si>
  <si>
    <t>8.mell.I.1. 1 pont</t>
  </si>
  <si>
    <t>8.mell.I.3.a. 2.pont</t>
  </si>
  <si>
    <t>Osztályfőnöki pótlék 8 hó</t>
  </si>
  <si>
    <t>8.mell.I.3.a. 1.pont</t>
  </si>
  <si>
    <t>Osztályfőnöki pótlék 4 hó</t>
  </si>
  <si>
    <t>3. mell. 15.a(2)1 .pont</t>
  </si>
  <si>
    <t>172 fő</t>
  </si>
  <si>
    <t>3. mell. 15.a.(2)2 pont</t>
  </si>
  <si>
    <t>164 fő</t>
  </si>
  <si>
    <t>3. mell. 16.2.1.c(2) pont</t>
  </si>
  <si>
    <t>3. mell. 16.bac(2) pont</t>
  </si>
  <si>
    <t>3. mell. 16.2.1.d(2) pont</t>
  </si>
  <si>
    <t>3. mell. 16.bad (2) pont</t>
  </si>
  <si>
    <t>3. mell. 16.6.2.b(2) pont</t>
  </si>
  <si>
    <t>8.mell.I.1. 1.pont</t>
  </si>
  <si>
    <t>8.mell.I.2. 2 pont</t>
  </si>
  <si>
    <t>3.mell.11.c.pont</t>
  </si>
  <si>
    <t>3.mell.11. d. pont</t>
  </si>
  <si>
    <t xml:space="preserve">Házi segítségnyújtás   </t>
  </si>
  <si>
    <t xml:space="preserve">3.mell.11.f. pont </t>
  </si>
  <si>
    <t xml:space="preserve">3.mell.12.ac. pont </t>
  </si>
  <si>
    <t>Demens betegek bentlakásos intézményi ellátása</t>
  </si>
  <si>
    <t>3.mell.12.bca.pont</t>
  </si>
  <si>
    <t>Időskorúak ápoló-gondozó otthoni ellátása</t>
  </si>
  <si>
    <t>Hévízi Evangélikus és Ref.Templomépítő Alapítvány 10/2009.(IV.1.)rend.m.</t>
  </si>
  <si>
    <t>MODIMO/Katedra nyelviskola</t>
  </si>
  <si>
    <t>Nyugat-Balatoni Hegyközség</t>
  </si>
  <si>
    <t>Arany Pillangó Alapítvány (Rezi) 115/2009. (V. 26.) KT. hat.</t>
  </si>
  <si>
    <t>Zaláért Egyesület</t>
  </si>
  <si>
    <t>Pelsó Sportegyesület (Kung-fu támogatása)</t>
  </si>
  <si>
    <t>Keszthelyi Kilométerek Egyesület</t>
  </si>
  <si>
    <t>Körzeti Tűzoltó Egyesület Letenye</t>
  </si>
  <si>
    <t>F1Kart Sport Magyarország</t>
  </si>
  <si>
    <t>Római Katolikus Egyházközség Hévíz</t>
  </si>
  <si>
    <t>Illyés Gyula Ált Isk. Alapitványa 0044/2010 (gyermeknapra)</t>
  </si>
  <si>
    <r>
      <t xml:space="preserve">Biztonság-Hévíz </t>
    </r>
    <r>
      <rPr>
        <sz val="10"/>
        <rFont val="Times New Roman"/>
        <family val="1"/>
      </rPr>
      <t>Vagyonvédelmi Alapítvány 27/2010.(II.23.) 113/2010.(VI.29.</t>
    </r>
    <r>
      <rPr>
        <sz val="11"/>
        <rFont val="Times New Roman"/>
        <family val="1"/>
      </rPr>
      <t>)</t>
    </r>
  </si>
  <si>
    <t>Hévízen és kistérségében a Reneszánsz év jegyében 2008. évi rendezvény pályázati pénz megelőlegezésének visszautalása a társult településekre</t>
  </si>
  <si>
    <t>Rendezvényre társult önkormányzatok támogatásának visszatérítése</t>
  </si>
  <si>
    <t>Támogatás értékű működési pénzeszköz átadás összesen:</t>
  </si>
  <si>
    <t>1. melléklet a ……../………(……….) rendelethez</t>
  </si>
  <si>
    <t>II/6. Festetics György Művelődési Központ</t>
  </si>
  <si>
    <t xml:space="preserve">Pénzügyi mérleg   </t>
  </si>
  <si>
    <t>54.</t>
  </si>
  <si>
    <t>ÁHT-n kívüli működési célú pénzeszköz átadás</t>
  </si>
  <si>
    <t>Fontana Filmszínház</t>
  </si>
  <si>
    <t>Muzeális  Gyűjtemény</t>
  </si>
  <si>
    <t>Mindösszesen: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</si>
  <si>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</si>
  <si>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</si>
  <si>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</si>
  <si>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</si>
  <si>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</si>
  <si>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</si>
  <si>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>2011. évi költségvetési rendeletét</t>
  </si>
  <si>
    <t>Közp.tám.bérpolitikai int.tám.telj.</t>
  </si>
  <si>
    <t xml:space="preserve">         2.1.Rövid lejáratú hitelek felvétele</t>
  </si>
  <si>
    <t xml:space="preserve">         2.2. Hosszúlejáratú hitelek felvétele</t>
  </si>
  <si>
    <t xml:space="preserve">    2. Előző évek vállalkozási maradvány igénybevétele</t>
  </si>
  <si>
    <t xml:space="preserve">        2.1. Működési célra</t>
  </si>
  <si>
    <t xml:space="preserve">        2.2. Felhalmozási célra</t>
  </si>
  <si>
    <t>Támogatás értékű és ÁHT-n kívüli működési pénzeszköz-átadás</t>
  </si>
  <si>
    <t>Hévíz Város Polgármesteri Hivatal</t>
  </si>
  <si>
    <t>e Ft</t>
  </si>
  <si>
    <t>Megnevezés</t>
  </si>
  <si>
    <t>b.) Sajátos felhalmozási bevétel</t>
  </si>
  <si>
    <t>c.) Pénzügyi felhalmozási befektetések</t>
  </si>
  <si>
    <t>d.) Támogatás értékű felhalmozási pénzeszköz átvétel</t>
  </si>
  <si>
    <t xml:space="preserve">     b.) Munkaadót terhelő járulék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</si>
  <si>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</si>
  <si>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</si>
  <si>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</si>
  <si>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     Pedagógus szakvizsga, továbbképzés Illyés Gyula Ált Iskola </t>
  </si>
  <si>
    <t xml:space="preserve">             Pedagógus szakvizsga, továbbképzés Brunszvik T Napközi Otthonos Óvoda</t>
  </si>
  <si>
    <t>Tartalék</t>
  </si>
  <si>
    <t>Működési kiadások összesen:</t>
  </si>
  <si>
    <t>Felhalmozási bevételek összesen:</t>
  </si>
  <si>
    <t>Felhalmozási kiadások összesen:</t>
  </si>
  <si>
    <t>Önkormányzati bevételek összesen:</t>
  </si>
  <si>
    <t>Nappali oktatás</t>
  </si>
  <si>
    <t xml:space="preserve">    2. Önkormányzat sajátos működési bevételei</t>
  </si>
  <si>
    <t xml:space="preserve">Pénzbeli kártérítés, egyéb pénzbeli juttatások </t>
  </si>
  <si>
    <t>(éves gyógyszerkészlet 30 %-a) 23.000 Ft*61 fő</t>
  </si>
  <si>
    <t>Nyugdíjfolyósítási Igazgatóság 19/2011.(I.25.)KT hat. alapján korengedményes nyugdíj</t>
  </si>
  <si>
    <t>szociálpolitikai juttatások, ellátottak támogatása</t>
  </si>
  <si>
    <t>Szociálpolitikai juttatások</t>
  </si>
  <si>
    <t>Ellátottak támogatása</t>
  </si>
  <si>
    <t>Hévíz Hazavár Ösztöndíj 1/2011.(I.26.) Ör.alapján</t>
  </si>
  <si>
    <t>Támogatás értékű felhalmozási pénzeszköz átadás</t>
  </si>
  <si>
    <t>áthúzódó</t>
  </si>
  <si>
    <t xml:space="preserve">     Kríziskezelő program igazgatási feladatokhoz hozzáj.</t>
  </si>
  <si>
    <t xml:space="preserve">     Település őrökkel kapcs. kiadás támogatása 2010. dec. havi</t>
  </si>
  <si>
    <t xml:space="preserve">     Gyermekvédelmi támogatásban részesülők 2 szeri támogatása </t>
  </si>
  <si>
    <t>IPA ideiglenes tev. után</t>
  </si>
  <si>
    <t>Ellátottak pénzbeli juttatása</t>
  </si>
  <si>
    <t>Munkaadót terhelő járulék</t>
  </si>
  <si>
    <t>Sajátos működési bevételek</t>
  </si>
  <si>
    <t>SZJA helyben maradó része</t>
  </si>
  <si>
    <t>SZJA-ból adóerőképesség miatti elvonás</t>
  </si>
  <si>
    <t>Építésügyi bírság</t>
  </si>
  <si>
    <t>Talajterhelési díjbevétel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</si>
  <si>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</si>
  <si>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</si>
  <si>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</si>
  <si>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</si>
  <si>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</si>
  <si>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</si>
  <si>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</si>
  <si>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</si>
  <si>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</si>
  <si>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</si>
  <si>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</si>
  <si>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</si>
  <si>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</si>
  <si>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Hévízi Kist. Önkorm. Többcélú Társ. részére tagdíj</t>
  </si>
  <si>
    <t xml:space="preserve">     Népegészségszűrés pályázati forrás</t>
  </si>
  <si>
    <t xml:space="preserve">       Polgármesteri Hivatal szervezet fejlesztése (ÁROP-1.A.2/A-2008-0147)</t>
  </si>
  <si>
    <t xml:space="preserve">     Városi jegyző által működtetett szakértői bizottság támogatása</t>
  </si>
  <si>
    <t>522110 Közutak, hidak üzemelt.</t>
  </si>
  <si>
    <t>882123 Temetési segély</t>
  </si>
  <si>
    <t>Iskolai oktatás 1-2. évf. 8 hó</t>
  </si>
  <si>
    <t>Iskolai oktatás 3. évf. 8 hó</t>
  </si>
  <si>
    <t>Iskolai oktatás 5-6. évf. 8 hó</t>
  </si>
  <si>
    <t>Főépítészi tevékenység (Menhir Bt.)</t>
  </si>
  <si>
    <t>Integrált közszolgálati szoftvercsomag karbantartása</t>
  </si>
  <si>
    <t>Schindler Kft.</t>
  </si>
  <si>
    <t>Önkorm.int.ell.szolg.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</si>
  <si>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</si>
  <si>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</si>
  <si>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</si>
  <si>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</si>
  <si>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</si>
  <si>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</si>
  <si>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Szociális nyári gyermekétkeztési kedvezmény</t>
  </si>
  <si>
    <t>Társadalombiztosítási alap tám. anya-, gyermek, csecsemő véd. (isk.eü.)</t>
  </si>
  <si>
    <t xml:space="preserve">Gyógyfürdő és Szent András Reumakórház Nonprofit Kft </t>
  </si>
  <si>
    <t xml:space="preserve">ÁHT-n kívüli működési célú pénzeszköz-átvétel </t>
  </si>
  <si>
    <t>Aquamarin Szállodaipari Kft 19/2011.(I.25.)KT hat. alapján</t>
  </si>
  <si>
    <t>Polgármesteri Hivatal  támogatás, végleges pénzeszk. átvétel összesen:</t>
  </si>
  <si>
    <t xml:space="preserve">        2.1. Forgatási célú értékpapírok bevételei</t>
  </si>
  <si>
    <t xml:space="preserve">        2.2.Befektetési célú értékpapírok bevételei ( ide nem tartoznak a pénzügyi befektetések)</t>
  </si>
  <si>
    <t xml:space="preserve">      1. Működési célú kötvények kibocsátása</t>
  </si>
  <si>
    <t xml:space="preserve">          1.1. Forgatási célú kötvények kibocsátása</t>
  </si>
  <si>
    <t xml:space="preserve">          1.2. Befektetésicélú kötvények kibocsátása</t>
  </si>
  <si>
    <t xml:space="preserve">     1. Működési célú hitel felvétele</t>
  </si>
  <si>
    <t xml:space="preserve">         1.1.Rövid lejáratú hitelek felvétele</t>
  </si>
  <si>
    <t xml:space="preserve">         1.2. Hosszúlejáratú hitelek felvétele</t>
  </si>
  <si>
    <t xml:space="preserve">     2. Felhalmozási célú hitel felvétele</t>
  </si>
  <si>
    <t>V. Véglegesen átvett pénzeszköz</t>
  </si>
  <si>
    <t>III. Felhalmozási és tőke jellegű bevételek</t>
  </si>
  <si>
    <t>Települési Önkorm. Országos Szövetsége</t>
  </si>
  <si>
    <t>3.</t>
  </si>
  <si>
    <t>1991.09.13-án aláírt megáll.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</si>
  <si>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</si>
  <si>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</si>
  <si>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</si>
  <si>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</si>
  <si>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</si>
  <si>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Hévízi Kistérség Önk-ainak T. Társulásától átvett pénzeszköz</t>
  </si>
  <si>
    <t xml:space="preserve">1.) Felhalmozási kiadás </t>
  </si>
  <si>
    <t xml:space="preserve">2.) Működési kiadás </t>
  </si>
  <si>
    <t>2%,</t>
  </si>
  <si>
    <t>2.) Pótlék, bírság</t>
  </si>
  <si>
    <t>Hévízi Kistérség Önkormányzatainak Többcélú Társulása - tagdíj</t>
  </si>
  <si>
    <t>Zala Megyei Katasztrófavédelmi Igazgatóság</t>
  </si>
  <si>
    <t>Vajda János Gimnázium Keszthely</t>
  </si>
  <si>
    <t xml:space="preserve">Közép -Európai Klub Pannónia KHT </t>
  </si>
  <si>
    <t>Cserszegtomaj Önk. Házi segíts.nyújt., jelzőrendszeres h.s.ny.</t>
  </si>
  <si>
    <t>Mozgókép Alapítvány Art Mozi működési támogatása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</si>
  <si>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</si>
  <si>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</si>
  <si>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</si>
  <si>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</si>
  <si>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</si>
  <si>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</si>
  <si>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</si>
  <si>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</si>
  <si>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</si>
  <si>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Nettó</t>
  </si>
  <si>
    <t>Bruttó</t>
  </si>
  <si>
    <t>Felhalmozási kölcsön nyújtása összesen:</t>
  </si>
  <si>
    <t>ÁHT-n kívüli működési célú  pénzeszköz-átvétel</t>
  </si>
  <si>
    <t>ÁHT-n kívüli működési c. pénzeszköz átvétel</t>
  </si>
  <si>
    <t>Pénzmaradvány átadás</t>
  </si>
  <si>
    <t>Gépkocsi értékesítés</t>
  </si>
  <si>
    <t>370000 Szennyvíz gy. tisztitás.</t>
  </si>
  <si>
    <t>412000 Lakó és n.lakó épü.épít.</t>
  </si>
  <si>
    <t>421100 Út - autópálya építése</t>
  </si>
  <si>
    <t>581400 Folyóirat, idősz.kiad.</t>
  </si>
  <si>
    <t>682001 Lakóingat. Bérbead. Ü.</t>
  </si>
  <si>
    <t>Rendelkezésre állási támogatás 25 fő x 28.500,- Ft x 12 hó</t>
  </si>
  <si>
    <t xml:space="preserve">     (nyugdíjmin.80%=22.800,- Ft/fő 2 fő)</t>
  </si>
  <si>
    <t xml:space="preserve">     (50 eset 10.000,- Ft/fő)</t>
  </si>
  <si>
    <t xml:space="preserve">     (6Fő/30.000,- Ft/fő/12 hó)</t>
  </si>
  <si>
    <t>Gimnáziumi oktatás 12-13.évf. 8 hó</t>
  </si>
  <si>
    <t>3.mell.15.c(9)2.p./2010</t>
  </si>
  <si>
    <t>Gimnáziumi oktatás 12. évf. 4 hó</t>
  </si>
  <si>
    <t>3.mell.15.c(12)2.p./2010</t>
  </si>
  <si>
    <t>Gimnáziumi oktatás 13. évf. 4 hó</t>
  </si>
  <si>
    <t xml:space="preserve">Üdülőhelyi feladatok pótlólagos támogatása </t>
  </si>
  <si>
    <t>Helyi szervezésű intézk.-hez kapcsolódó többlettám.,  prémium éves dolg.</t>
  </si>
  <si>
    <t>GAMESZ és intézmények felhalmozási bev. összesen:</t>
  </si>
  <si>
    <t>Pedagógus szakvizsga, továbbképzés ált. isk. 4 hó</t>
  </si>
  <si>
    <t>Eseti pénzbeni szociáli ellátás</t>
  </si>
  <si>
    <t>Állami támogatás (központosított)</t>
  </si>
  <si>
    <t>Honvéd, József  A u.útburkolat felújítás (NYDRFT)</t>
  </si>
  <si>
    <t>Életöszön 2005 Alapítvány0027/2010</t>
  </si>
  <si>
    <t>Magyarországi Tolókocsi Alapitvány 0036/2010 polg.keret</t>
  </si>
  <si>
    <t>Önkormányzatoktól átvett működési bevételek:</t>
  </si>
  <si>
    <t xml:space="preserve">   Térségi normatív hozzájárulás</t>
  </si>
  <si>
    <t>Helyi közművelődési közgyűjt. feladatok</t>
  </si>
  <si>
    <t>Bibó I. AGSZ. kedvezményes étkeztetés</t>
  </si>
  <si>
    <t>Átmeneti szociális segély</t>
  </si>
  <si>
    <t>Temetési segélyek</t>
  </si>
  <si>
    <t>Temetési hozzájárulás</t>
  </si>
  <si>
    <t>Közgyógyellátás</t>
  </si>
  <si>
    <t>Rendkívüli gyermekvédelmi támogatás</t>
  </si>
  <si>
    <t>Ellátottak pénzbeli juttatásai és szociálpolitikai juttatás</t>
  </si>
  <si>
    <t>Zeneművészeti oktatás minősített intézményben 8 hó</t>
  </si>
  <si>
    <t>Tánc és színművészeti okt. minősített 8 hó</t>
  </si>
  <si>
    <t xml:space="preserve">          általános iskola oktatási feladat támogatása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</si>
  <si>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</si>
  <si>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</si>
  <si>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</si>
  <si>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</si>
  <si>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 xml:space="preserve">         1.7 Előző évi normatív elszámolási különbözet</t>
  </si>
  <si>
    <t>Alapfokú művészetoktatás támogatása</t>
  </si>
  <si>
    <t>Szakmai és informatikai fejlesztések támogatása</t>
  </si>
  <si>
    <t>Edelényi Önkormányzat árvízkárok enyhítése0043/2010</t>
  </si>
  <si>
    <t>Sajópüspöki Önkorm. Polgármesteri keretből 0056/2010</t>
  </si>
  <si>
    <t>Magyar Kármentő Alap 17/2010.X.26.KT vörösiszap károsultjainak jav.</t>
  </si>
  <si>
    <t>Működési támogatás intézmények részére összesen:</t>
  </si>
  <si>
    <t>1/2011.(I.26.) Ökt. rendelet</t>
  </si>
  <si>
    <r>
      <t>1.)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Közszolgáltatások kötelező igénybevételéről szóló</t>
    </r>
  </si>
  <si>
    <r>
      <t>2.)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környezetvédelemről szóló</t>
    </r>
  </si>
  <si>
    <r>
      <t>3.)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temetőkről és a temetkezés rendjéről szóló</t>
    </r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</si>
  <si>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</si>
  <si>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</si>
  <si>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</si>
  <si>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</si>
  <si>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</si>
  <si>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</si>
  <si>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</si>
  <si>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</si>
  <si>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</si>
  <si>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</si>
  <si>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</si>
  <si>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</si>
  <si>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</si>
  <si>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</si>
  <si>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</si>
  <si>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a.) Tárgyi eszközök, immateriális javak értékesítése</t>
  </si>
  <si>
    <t xml:space="preserve">     Pénzbeli gyermekvédelmi támogatás</t>
  </si>
  <si>
    <t xml:space="preserve">      Országgyűlési és helyhatósági választások támogatása</t>
  </si>
  <si>
    <t xml:space="preserve">     Mozgáskorlátozottak közl. támogatása</t>
  </si>
  <si>
    <t>Rezi Várbarátok Köre rendezvényre pénzeszköz átvét</t>
  </si>
  <si>
    <t>NKA Mozgókép Szakmai Kollégium propaganda támogatás</t>
  </si>
  <si>
    <t xml:space="preserve">          általános iskola szakszolgálat feladatellátás támogatása:</t>
  </si>
  <si>
    <t>Költségvetési többlet működési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</si>
  <si>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</si>
  <si>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</si>
  <si>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</si>
  <si>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</si>
  <si>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>Peres- kártérítési ügyekből származó kötelezettségek</t>
  </si>
  <si>
    <t>Halmozódás nélküli és felhalmozási célú pénzmaradvány nélküli felhalmozási célú bevétel önk. mindösszesen: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</si>
  <si>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</si>
  <si>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</si>
  <si>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</si>
  <si>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</si>
  <si>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</si>
  <si>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</si>
  <si>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</si>
  <si>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</si>
  <si>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</si>
  <si>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</si>
  <si>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</si>
  <si>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</si>
  <si>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</si>
  <si>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</si>
  <si>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</si>
  <si>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</si>
  <si>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</si>
  <si>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</si>
  <si>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3. mell. 15.b(7)2. pont</t>
  </si>
  <si>
    <t>Iskolai oktatás 7. évf. 4 hó</t>
  </si>
  <si>
    <t>3. mell. 15.b(8)2. pont</t>
  </si>
  <si>
    <t>Iskolai oktatás 8. évf. 4 hó</t>
  </si>
  <si>
    <t>3.mell.16.2.1.d(3)1.pont</t>
  </si>
  <si>
    <t xml:space="preserve">Viselk.org.ok. visszavezethető sajátos nev. ig. tan. nev. 8 hó </t>
  </si>
  <si>
    <t>Megism. funkc. v. viselked. fej. org. okokra vissza nem vezethető rendell. 8 hó</t>
  </si>
  <si>
    <t>3.mell.15.c(6)1.p./2010</t>
  </si>
  <si>
    <t>Gimnáziumi oktatás 11.évf. 8 hó</t>
  </si>
  <si>
    <t>Támogatás ért. működési pénzeszköz átvétel összesen:</t>
  </si>
  <si>
    <t>600,- Ft/m2/év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</si>
  <si>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</si>
  <si>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</si>
  <si>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</si>
  <si>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</si>
  <si>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</si>
  <si>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</si>
  <si>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plussz állami támogatásból 15 % pe-átad.</t>
  </si>
  <si>
    <t>16/1991. (X. 22.) Ökt. rend.</t>
  </si>
  <si>
    <t>hrsz: 0203/3, 0203/4. területről szárm. bev.</t>
  </si>
  <si>
    <t>4.</t>
  </si>
  <si>
    <t>1991.10.29-én aláírt megáll.</t>
  </si>
  <si>
    <t>Hévíz-Alsópáhok között helyi adóból</t>
  </si>
  <si>
    <t>plussz állami támogatásból 20 % pe-átad.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</si>
  <si>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</si>
  <si>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</si>
  <si>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</si>
  <si>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</si>
  <si>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</si>
  <si>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</si>
  <si>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</si>
  <si>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</si>
  <si>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</si>
  <si>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</si>
  <si>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</si>
  <si>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</si>
  <si>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Zala Megyei Közoktatási Közalapítvány 34/2008. (II.25.) KT. hat.</t>
  </si>
  <si>
    <t>841403 Város és községgazd. (gyepmesteri feladat)</t>
  </si>
  <si>
    <t>841901 Önkormányzatok, valamint többc.kist. Társ. Elsz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</si>
  <si>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</si>
  <si>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</si>
  <si>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</si>
  <si>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</si>
  <si>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</si>
  <si>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</si>
  <si>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  b,Általános tartalék</t>
  </si>
  <si>
    <t xml:space="preserve">     b,Forgatási célú értékpapír vásárlás</t>
  </si>
  <si>
    <t>Pénzforgalom nélküli kiadások összesen</t>
  </si>
  <si>
    <t>Finanszírozási célú bevételi műveletek összesen</t>
  </si>
  <si>
    <t>Út, járda, csapadékcsatorna felújítása</t>
  </si>
  <si>
    <t>Épületfelújítás</t>
  </si>
  <si>
    <t xml:space="preserve">működési célú és egyéb bevételek  </t>
  </si>
  <si>
    <t>Támogatás felügyeleti szervtől felhalmozásra összesen:</t>
  </si>
  <si>
    <r>
      <t>Petőfi u. járdaburkolat felújítás 314 m</t>
    </r>
    <r>
      <rPr>
        <vertAlign val="superscript"/>
        <sz val="10"/>
        <rFont val="Times New Roman"/>
        <family val="1"/>
      </rPr>
      <t>2</t>
    </r>
  </si>
  <si>
    <t>Illyés Gyula Általános Iskola összesen:</t>
  </si>
  <si>
    <t>Gamesz és int. támogat. értékű műk. célú pénzeszk. átadás össz.</t>
  </si>
  <si>
    <t>Polg. Hiv. tám. értékű és ÁHT-n kívüli m. c. pe.-átadás összesen:</t>
  </si>
  <si>
    <r>
      <t>Iparűzési adó</t>
    </r>
    <r>
      <rPr>
        <sz val="12"/>
        <rFont val="Times New Roman"/>
        <family val="1"/>
      </rPr>
      <t>:    Az adóalany vállalkozó szintú adóalapja legfeljebb 2.500 e Ft, kedvezmény: 25%, 227 adóalany esetén</t>
    </r>
  </si>
  <si>
    <r>
      <t xml:space="preserve">Építményadó: </t>
    </r>
    <r>
      <rPr>
        <sz val="10"/>
        <rFont val="Times New Roman"/>
        <family val="1"/>
      </rPr>
      <t>lakás, üdülő, egyéb építmény, 100 %-os adókedvezmény az állandó lakóhellyel rendelkező magánszemély részére, 3093 adótárgy, 238.098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-re vonatkozóan</t>
    </r>
  </si>
  <si>
    <t>17. melléklet a ………../…..(…….) rendelethez</t>
  </si>
  <si>
    <t xml:space="preserve">Teréz Anya Szociális Integrált Intézmény**  </t>
  </si>
  <si>
    <t xml:space="preserve">         Oktatási célra </t>
  </si>
  <si>
    <t>2010. évi kereset-kiegészítés</t>
  </si>
  <si>
    <t>1/6. melléklet a ………./……….(………..) rendelethez</t>
  </si>
  <si>
    <t>2/3. melléklet a ………/………..(……….) rendelethez</t>
  </si>
  <si>
    <t>1/8. melléklet a  ………/…………(………….) rendelethez</t>
  </si>
  <si>
    <t>Támogatás értékű működési célú pénzeszköz bevétel</t>
  </si>
  <si>
    <t>Parkoló iroda részére szoftver licence díja</t>
  </si>
  <si>
    <t>Hivatal részére nagy teljesítményű iratmegsemmisítő  beszerzése</t>
  </si>
  <si>
    <t>Hévíz Város Honlapjának kialakítása</t>
  </si>
  <si>
    <t>Audiovizuális eszközök beszerzése 2 db</t>
  </si>
  <si>
    <t>Hévíz Város zöldfelület fejlesztési koncepciója</t>
  </si>
  <si>
    <t>Tóvédelmi program előkészítése</t>
  </si>
  <si>
    <t>Meglévő, de nem szabványos játszóterek hasznosítási koncepciója</t>
  </si>
  <si>
    <t>Brunszvik T.N.O.Ó. Sugár utcában telekhatár rendezése, kerítés építés, parkoló kialakításaBölcsőde építése</t>
  </si>
  <si>
    <t>Hivatalon belül autómosó felújítása</t>
  </si>
  <si>
    <t>Közoktatási intézmények akadálymentesításe (Bíbó, Illyés) rámpa kiépítése</t>
  </si>
  <si>
    <t>Árpád u., Móricz Zs u., Nagy I u., Vörösmarty u. komplex tervezése közművek, út, járda</t>
  </si>
  <si>
    <t>Hivatal informatikai rendszerének cseréje</t>
  </si>
  <si>
    <t>Hévíz Sportkör (előleg)</t>
  </si>
  <si>
    <t>Hivatal épület felújítás ( konferencia terem külső pala felülvizsgálata, büfé átalakítása, hófogók kiépítése</t>
  </si>
  <si>
    <t>Hévíz Város Arculati Kézikönyve</t>
  </si>
  <si>
    <t xml:space="preserve">Járművek vásárlása </t>
  </si>
  <si>
    <t>Hivatali gépjárművek cseréje</t>
  </si>
  <si>
    <t>Járművek vásárlása összesen</t>
  </si>
  <si>
    <t>DRV üzemi területén felújítás</t>
  </si>
  <si>
    <t>Hévíz Város szabályozási terv módosítása</t>
  </si>
  <si>
    <t>Balneológiai tanulmányok készítése</t>
  </si>
  <si>
    <t xml:space="preserve">Aggregátor </t>
  </si>
  <si>
    <t>Rendezvénysátor 1 db</t>
  </si>
  <si>
    <t>Seprőgép felújítása</t>
  </si>
  <si>
    <t>Illyés Gyula Ált. Isk. épület állagfelmérése, diagnosztikai, statikai vizsgálata, tervezése</t>
  </si>
  <si>
    <r>
      <t>Bent lakásos épületek közösségi területeinek légkondicionálása 600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</si>
  <si>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Felújítás összesen</t>
  </si>
  <si>
    <t>Beruházás összesen</t>
  </si>
  <si>
    <t xml:space="preserve">        Rendelkezésre állási támogatás 2010. december havi kifizetés 80 %-a </t>
  </si>
  <si>
    <t xml:space="preserve">        Közcélú fogl. (bérminimum+ közteher)* 95 %-a) 2010.dec.havi után</t>
  </si>
  <si>
    <t>Római kori romok zöldfelületi rehabilitációja és turisztikai hasznosítása</t>
  </si>
  <si>
    <t>26/2004. (VI. 30.) Ökt. rendelet</t>
  </si>
  <si>
    <t>25/2007. (IX. 26.) Ökt. rendelet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</si>
  <si>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</si>
  <si>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</si>
  <si>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</si>
  <si>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</si>
  <si>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Fajlagos hozzáj.  Ft/fő</t>
  </si>
  <si>
    <t>Összeg         e Ft</t>
  </si>
  <si>
    <t>%-ban</t>
  </si>
  <si>
    <t>Körzeti igazgatási fela.</t>
  </si>
  <si>
    <t>10.</t>
  </si>
  <si>
    <t>Da Bibere Borút Egyesület</t>
  </si>
  <si>
    <t>11.</t>
  </si>
  <si>
    <t>6/2004. (II. 28.) Ökt. rend.</t>
  </si>
  <si>
    <t>234/2010.(XII.14.)</t>
  </si>
  <si>
    <t>Festetics György Művelődési Központ továbbképzési terv kiadásai</t>
  </si>
  <si>
    <t>induló</t>
  </si>
  <si>
    <t>27/2004. (VI. 30.) Ökt. rendelet</t>
  </si>
  <si>
    <t>2/2005. (I. 26.) Ökt. rendelet</t>
  </si>
  <si>
    <t>23/2005. (X. 26.) Ökt. rendelet</t>
  </si>
  <si>
    <t>28/2005. (XII. 15.) Ökt. rendelet</t>
  </si>
  <si>
    <t>Állami támogatás</t>
  </si>
  <si>
    <t>Vállalkozásoktól szakképzési hozzájárulás átvétele fejlesztésre</t>
  </si>
  <si>
    <t>5/2004. (III. 1.) Ör. rendelet</t>
  </si>
  <si>
    <t>Hévízi Szobakiadók Szövetsége</t>
  </si>
  <si>
    <t>Hévíz Közbiztonságáért Polgárőr Egyesület</t>
  </si>
  <si>
    <t>Működési bevételeinek és kiadásainak alakulása</t>
  </si>
  <si>
    <t>Költségvetési működési pénzforgalmi bevétel összesen:</t>
  </si>
  <si>
    <t>Költségvetési többlet</t>
  </si>
  <si>
    <t>Felhalmozási pénzmaradványból működési célra tervezett</t>
  </si>
  <si>
    <t>Finanszírozási célú bevételi műveletek</t>
  </si>
  <si>
    <t>Víz-, szennyvíz üzemeltetése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</si>
  <si>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</si>
  <si>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</si>
  <si>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</si>
  <si>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</si>
  <si>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</si>
  <si>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Felvett hitel összege</t>
  </si>
  <si>
    <t>Tapolcai Honvéd Kulturális Egyesület</t>
  </si>
  <si>
    <t>Pénzforgalom nélküli bevételi működési pénzmaradvány</t>
  </si>
  <si>
    <t>Támogatás értékű müködési  pénzeszköz átadás</t>
  </si>
  <si>
    <t xml:space="preserve">Gépjármű-várakozóhely Építési Alap </t>
  </si>
  <si>
    <t xml:space="preserve">    1. Intézményi működési bevételek</t>
  </si>
  <si>
    <t>Költségvetési hiány</t>
  </si>
  <si>
    <t>Felhalmozási kiadás</t>
  </si>
  <si>
    <t>Iskolai oktatás 3. évf. 4 hó</t>
  </si>
  <si>
    <t>Óvodáztatási támogatás</t>
  </si>
  <si>
    <t>Ápolási díj alanyi jogon</t>
  </si>
  <si>
    <t>II/1. Gazdasági Műszaki Ellátó Szervezete</t>
  </si>
  <si>
    <t>Polgármesteri Hivatal ÁHT-én kívülibevétel ö.:</t>
  </si>
  <si>
    <t>Finanszírozási célú kiadásiműveletek</t>
  </si>
  <si>
    <t>Forgatási célú értékpapír vásárlás</t>
  </si>
  <si>
    <t>Finanszírozási célú kiadási műveletek összesen</t>
  </si>
  <si>
    <t>Működési kiadások összesen</t>
  </si>
  <si>
    <t>Felhalmozási bevételeinek és kiadásainak alakulása</t>
  </si>
  <si>
    <t>Költségvetési működési pénzforgalmi kiadás összesen:</t>
  </si>
  <si>
    <t>Pénzmaradvánnyal számított költségvetési többlet</t>
  </si>
  <si>
    <t xml:space="preserve">                      ebből felhalmozási hitel kamata</t>
  </si>
  <si>
    <t>Felhalmozási célú pénzmaradványigénybevétele</t>
  </si>
  <si>
    <t>Pénzformalom nélküli felhalmozási bevételek</t>
  </si>
  <si>
    <t>Befektetési célú értékpapír beváltás</t>
  </si>
  <si>
    <t>Felhalmozási bevételek összesen</t>
  </si>
  <si>
    <t>Pénzformalom nélküli felhalmozási kiadások</t>
  </si>
  <si>
    <t>Kiadási tartalék</t>
  </si>
  <si>
    <t xml:space="preserve">     szociális alapszolgáltatási feladat támogatása</t>
  </si>
  <si>
    <t>Bibó István és Illyés Gyula díj és emlékplakett</t>
  </si>
  <si>
    <t>187/1993. (III. 4.) KT. hat.</t>
  </si>
  <si>
    <t>2317/2000. ikt. sz.</t>
  </si>
  <si>
    <t>Z. M. Közigazgatási Hivatal</t>
  </si>
  <si>
    <t xml:space="preserve">04.02.11. szerződés </t>
  </si>
  <si>
    <t>Kataszteri program rendszerkövetése</t>
  </si>
  <si>
    <t>Katawin Bt.</t>
  </si>
  <si>
    <t>Közterületfigyelő rendszer karbantartása</t>
  </si>
  <si>
    <t>B-Modem Kft.</t>
  </si>
  <si>
    <t>Hévízi Kistérség Önkormányzatainak Többcélú Társulása "balatoni térség…pályázathoz önrész 52/2010.(III.30.), és  238/2010.(XII.14.) KT hat. alapján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</si>
  <si>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</si>
  <si>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</si>
  <si>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</si>
  <si>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</si>
  <si>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</si>
  <si>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</si>
  <si>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</si>
  <si>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</si>
  <si>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</si>
  <si>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</si>
  <si>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</si>
  <si>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</si>
  <si>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 xml:space="preserve">          Diáksporttal kapcsolatos támogatás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</si>
  <si>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</si>
  <si>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</si>
  <si>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</si>
  <si>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</si>
  <si>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</si>
  <si>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</si>
  <si>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</si>
  <si>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    c/4. Előző évi normatív elszámolási különbözet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</si>
  <si>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</si>
  <si>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>Egyéb aktív pü. elszámolások</t>
  </si>
  <si>
    <t>Eszközök összesen:</t>
  </si>
  <si>
    <t>Normatív állami támogatás</t>
  </si>
  <si>
    <r>
      <t>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Településfejlesztési célú elővásárlási jogmegállapításáról szóló</t>
    </r>
  </si>
  <si>
    <t>Pénzforgalom nélküli működési bevételek</t>
  </si>
  <si>
    <t xml:space="preserve">       c.) Dologi jellegű kiadás, egyéb folyó kiadás (felhalmozási hitel kamatával)</t>
  </si>
  <si>
    <t>Munkaviszony-ban foglalk.</t>
  </si>
  <si>
    <t>Részfoglal-kozású</t>
  </si>
  <si>
    <t>Teréz A. Szoc. Integr. Int. össz.: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</si>
  <si>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</si>
  <si>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</si>
  <si>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</si>
  <si>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</si>
  <si>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</si>
  <si>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</si>
  <si>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</si>
  <si>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</si>
  <si>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</si>
  <si>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</si>
  <si>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118.</t>
  </si>
  <si>
    <t>119.</t>
  </si>
  <si>
    <t xml:space="preserve">Egregyi utca járda felújítása 620 m hosszban </t>
  </si>
  <si>
    <t>Brunszvik T.N.O.Ó. Sugár utcában Bölcsőde építése</t>
  </si>
  <si>
    <t>e.) ÁHT-n kívüli felhalmozási pénzeszköz-átvétel</t>
  </si>
  <si>
    <t>f.) Felhalmozási célú kölcsön-visszatérülés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</si>
  <si>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</si>
  <si>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</si>
  <si>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</si>
  <si>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</si>
  <si>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</si>
  <si>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Városközpont funkció bővítés NYDOP pályázat</t>
  </si>
  <si>
    <t>Támogatás értékű működési pénzeszköz-átvétel</t>
  </si>
  <si>
    <t>Bibó I. AGSZ. támogatás értékű műk. pénzeszköz-átvétel ö.:</t>
  </si>
  <si>
    <t>841191 Nemzeti ünn programja</t>
  </si>
  <si>
    <t>841192  Kiemelt áll. És önk. Ü</t>
  </si>
  <si>
    <t>Központosított állami támogatás összesen:</t>
  </si>
  <si>
    <t>Egészségkárosodottak részére szociális segély</t>
  </si>
  <si>
    <t>Közoktatás működési célok támogatása, új tudás műv. prog.ped. öszt.</t>
  </si>
  <si>
    <t>25.) A jégpálya nyitvatartásáról  és használatának díjáról</t>
  </si>
  <si>
    <t>Felhalmozási kölcsön nyújtása</t>
  </si>
  <si>
    <t>Alsópáhok Község Önkormányzata Borpárbaj</t>
  </si>
  <si>
    <t>Dologi jellegű kiadás, egyéb folyó kiadás</t>
  </si>
  <si>
    <t>ÁHT-n kívüli működési pénzeszköz 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</si>
  <si>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</si>
  <si>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</si>
  <si>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</si>
  <si>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</si>
  <si>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</si>
  <si>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</si>
  <si>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 xml:space="preserve">Szociális étkeztetés </t>
  </si>
  <si>
    <t>Int.fennt. társ. iskolájába járó 1-4. évf. tanulók 8 hó</t>
  </si>
  <si>
    <t>Int.fennt. társ. iskolájába járó 1-4. évf. tanulók 4 hó</t>
  </si>
  <si>
    <t>Tanulók ingyenes tankönyv ellátása 1-8. évf.</t>
  </si>
  <si>
    <t>3. mell. 17. 2.b. pont</t>
  </si>
  <si>
    <t>Szociális és gyerekjóléti alapszolg. fa. (gyerekjóléti)</t>
  </si>
  <si>
    <t>Időtartam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</si>
  <si>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</si>
  <si>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</si>
  <si>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</si>
  <si>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</si>
  <si>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</si>
  <si>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</si>
  <si>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</si>
  <si>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</si>
  <si>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</si>
  <si>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 xml:space="preserve">     e.) ÁHT-n kívüli felhalmozási pénzeszköz-átadás</t>
  </si>
  <si>
    <t xml:space="preserve">     d.) Támogatás értékű felhalmozási pénzeszköz-átadás</t>
  </si>
  <si>
    <t>Balatoni Fejlesztési Tanács</t>
  </si>
  <si>
    <t xml:space="preserve">    Szociális étkezők támog. (1.400,-Ft/30 fő/12hó)</t>
  </si>
  <si>
    <t xml:space="preserve">    Házi segítségnyújtásban tám. (2000,-Ft/4 fő/12 hó)</t>
  </si>
  <si>
    <t>Immateriális javak vásárlása összesen:</t>
  </si>
  <si>
    <t>II./ Gazdasági Műszaki Ellátó Szervezete és önállóan működő intézmények</t>
  </si>
  <si>
    <t xml:space="preserve"> e Ft</t>
  </si>
  <si>
    <t>2011. évi költségvetési rendelet</t>
  </si>
  <si>
    <t>2011. évi költségvetési rendelete</t>
  </si>
  <si>
    <t>előirányzat felhasználási ütemterve a 2011. évi költségvetési rendeletéhez</t>
  </si>
  <si>
    <t>a 2011. évi költségvetési rendeletéhez (e Ft)</t>
  </si>
  <si>
    <t>előirányzat felhasználási ütemterve a 2011. évi költségvetési rendeletéhez (e Ft)</t>
  </si>
  <si>
    <t xml:space="preserve"> előirányzat felhasználási ütemterve a 2011. évi költségvetési rendeletéhez (e Ft)</t>
  </si>
  <si>
    <t>bevétel-kiadás 2011. évi előirányzata és 2012., 2013. évi terve</t>
  </si>
  <si>
    <t>2014.</t>
  </si>
  <si>
    <t>Hitelállomány 2011. január 1. napján</t>
  </si>
  <si>
    <t>Brunszvik Teréz Napközi Otthonos Óvoda mindösszesen:</t>
  </si>
  <si>
    <t>Dr. Moll Károly Közh. Alapítvány működésre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</si>
  <si>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</si>
  <si>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</si>
  <si>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</si>
  <si>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</si>
  <si>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</si>
  <si>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</si>
  <si>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</si>
  <si>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</si>
  <si>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és tőkejellegű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</si>
  <si>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</si>
  <si>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</si>
  <si>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</si>
  <si>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Támogatásértékű működési pénzeszköz átvétel</t>
  </si>
  <si>
    <t>ÁHT-n kívüli működési pénzeszköz átvétel</t>
  </si>
  <si>
    <t xml:space="preserve">Kerékpárút fejlesztése Alsópáhok - Hévíz között, Gesztor Alsópáhok                                               </t>
  </si>
  <si>
    <t>a projekt nem támogatott része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</si>
  <si>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</si>
  <si>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</si>
  <si>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</si>
  <si>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</si>
  <si>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8/1998. (III. 31.) Ökt. rendelet</t>
  </si>
  <si>
    <t>19/2000. (XI. 30.) Ökt. rendelet</t>
  </si>
  <si>
    <t>7/2001. (III. 14.) Ökt. rendelet</t>
  </si>
  <si>
    <t>Brunszvik Teréz N. O. Óvoda*</t>
  </si>
  <si>
    <t>Bölcsőde</t>
  </si>
  <si>
    <t xml:space="preserve">         Gyermekgondozó</t>
  </si>
  <si>
    <t xml:space="preserve">         Kisegítő személyzet</t>
  </si>
  <si>
    <t>Óvoda</t>
  </si>
  <si>
    <t xml:space="preserve">          Óvónő </t>
  </si>
  <si>
    <t xml:space="preserve">          Kisegítő személyzet</t>
  </si>
  <si>
    <t>* Létszám keret</t>
  </si>
  <si>
    <t xml:space="preserve">          jelzőrendszeres házi segítségnyújtás támogatása</t>
  </si>
  <si>
    <t>Önkormányzati kiadások összesen:</t>
  </si>
  <si>
    <t>Felhalmozási bevételek és kiadások</t>
  </si>
  <si>
    <t>Adott hitel összege</t>
  </si>
  <si>
    <t>841133 Adó, illeték kiszabása, veszedése ellenőrzése</t>
  </si>
  <si>
    <t>Felhalmozási célú hitel</t>
  </si>
  <si>
    <t>Hosszúlejáratú fejlesztési hitel</t>
  </si>
  <si>
    <t xml:space="preserve">OTP Bank Rt. </t>
  </si>
  <si>
    <t>10 év</t>
  </si>
  <si>
    <t>2001.</t>
  </si>
  <si>
    <t>2011. szept. 30.</t>
  </si>
  <si>
    <t>Átlag bubor + 0,2 %</t>
  </si>
  <si>
    <t>Pedagógus</t>
  </si>
  <si>
    <t>Kollégium</t>
  </si>
  <si>
    <t>Bibó AGSZ. összesen:</t>
  </si>
  <si>
    <t>Napközi</t>
  </si>
  <si>
    <t>Alapfokú művészeti oktatás</t>
  </si>
  <si>
    <t>Brunszvik T. N. O Óvoda össz.:</t>
  </si>
  <si>
    <t>24/2004. (VI. 30.) Ökt. rendelet</t>
  </si>
  <si>
    <t>Az intézményben a bölcsődei feladat 2011. szeptember 1-től indul és az óvodai létszámból 2 fő óvónő és 1 fő kisegítő személyzet átkerül a bölcsődébe.</t>
  </si>
  <si>
    <t>** Az intézménynél 2011. április 1-től intézményvezetőhelyettesi állás került meghírdetésre, ha az intézményben jelenleg dolgozó nyeri el a pályázatot az álláshely visszavonásra kerül.</t>
  </si>
  <si>
    <t>Házi segítségnyújtás</t>
  </si>
  <si>
    <t xml:space="preserve">     c.) Tulajdoni részesedést jelentő befektetések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</si>
  <si>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</si>
  <si>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</si>
  <si>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</si>
  <si>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II/4.   Brunszvik Teréz Napközi Otthonos Óvoda</t>
  </si>
  <si>
    <t xml:space="preserve">      a.)Finanszírozási kiadások</t>
  </si>
  <si>
    <t>Felhalmozási célú kölcsön nyújtása</t>
  </si>
  <si>
    <t>Finanszírozási kiadás befektetés célú</t>
  </si>
  <si>
    <t>32.</t>
  </si>
  <si>
    <t>33.</t>
  </si>
  <si>
    <t>alátámasztó hatályos önkormányzati rendeletek</t>
  </si>
  <si>
    <t>32/1995. (XII. 19.) Ökt. rendelet</t>
  </si>
  <si>
    <t xml:space="preserve">    1. Működési célú pénzeszköz átvétel államháztartáson kívülről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</si>
  <si>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</si>
  <si>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</si>
  <si>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</si>
  <si>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</si>
  <si>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</si>
  <si>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</si>
  <si>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>3. számú melléklet hozzájárulásai összesen:</t>
  </si>
  <si>
    <t>8. számú melléklet hozzájárulásai összesen:</t>
  </si>
  <si>
    <t>Polgármesteri Hival összesen:</t>
  </si>
  <si>
    <t xml:space="preserve">Szervezett kedvezményes étkeztetés </t>
  </si>
  <si>
    <t>Tanulói tankönyv ált. hj.</t>
  </si>
  <si>
    <t>Magyar Közigazgatási Kar Zala Megyei Tagozata</t>
  </si>
  <si>
    <t>Keszthely Város Önkormányzat (tanuló utazásának támogatása)</t>
  </si>
  <si>
    <t>Nyugat-dunántúli Regionális Munkaügyi Központ</t>
  </si>
  <si>
    <t>Iskolai oktatás 1-2. évf. 4 hó</t>
  </si>
  <si>
    <t>2013.</t>
  </si>
  <si>
    <t>Csokonai Vitéz Mihály Irodalmi Társaság (Hévíz)</t>
  </si>
  <si>
    <t>Luxusadó</t>
  </si>
  <si>
    <t>Polgármesteri Hivatal:</t>
  </si>
  <si>
    <t>Polgármesteri Hivatal támogatás értékű bevétel ö.:</t>
  </si>
  <si>
    <t>111/2001. (VI. 26.) KT. hat.</t>
  </si>
  <si>
    <t>Hosszúlejáratú fejlesztési hitel kamata</t>
  </si>
  <si>
    <t>Felhalmozási kiadás összesen:</t>
  </si>
  <si>
    <t xml:space="preserve">Több éves elkötelezettséggel járó kiadások mindösszesen: </t>
  </si>
  <si>
    <t>Magyarországi Fürdővárosok Szövetsége</t>
  </si>
  <si>
    <t>7.</t>
  </si>
  <si>
    <t>Magyar Turisztikai Egyesület</t>
  </si>
  <si>
    <t>8.</t>
  </si>
  <si>
    <t>9.</t>
  </si>
  <si>
    <t>Szociális és gyerekjóléti alapszolg. fa. (családseg.)</t>
  </si>
  <si>
    <t>Összesen      e Ft</t>
  </si>
  <si>
    <t>Hévíz Város Polgármesteri Hivatala</t>
  </si>
  <si>
    <t>Intézményi működési bevétel</t>
  </si>
  <si>
    <t>Sajátos működési bevétel</t>
  </si>
  <si>
    <t>Támogatás, végleges pénzeszköz átvétel</t>
  </si>
  <si>
    <t>a több éves kihatással járó döntésekből származó kötelezettségek célok szerint, évenkénti bontásban</t>
  </si>
  <si>
    <t>Kötelezettségvállalás módja</t>
  </si>
  <si>
    <t>2012.</t>
  </si>
  <si>
    <t>255/1999.</t>
  </si>
  <si>
    <t>1819/2000</t>
  </si>
  <si>
    <t>New Konstruktív Kft. (Zeg)</t>
  </si>
  <si>
    <t>Saldo Pü. Tanácsadó és Informatikai ZRt. (Budapest)</t>
  </si>
  <si>
    <t>2644/2001.</t>
  </si>
  <si>
    <t>DRV ZRt.</t>
  </si>
  <si>
    <t>3060/2003.</t>
  </si>
  <si>
    <t>404/2004</t>
  </si>
  <si>
    <t xml:space="preserve">Foglalkozás-egészségügyi szolgáltatás </t>
  </si>
  <si>
    <t>Normatív állami hj. összesen:</t>
  </si>
  <si>
    <t>Ebből normatív állami hozzájárulás</t>
  </si>
  <si>
    <t xml:space="preserve">Normatív kötött felhasználású </t>
  </si>
  <si>
    <t>Nyelvi előkészítő oktatás 8 hó</t>
  </si>
  <si>
    <t>Nyelvi előkészítő oktatás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</si>
  <si>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</si>
  <si>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</si>
  <si>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</si>
  <si>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</si>
  <si>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4. évf. 4 hó</t>
  </si>
  <si>
    <t>Felhalmozási célú pénzmaradvány (-)</t>
  </si>
  <si>
    <t>Iskolai oktatás 4. évf. 8 hó</t>
  </si>
  <si>
    <t>Gépkocsi beszerzés</t>
  </si>
  <si>
    <t>Kossuth u., Ady u, Lótusztvirág u., Római u, csomópont engedélyezési terv</t>
  </si>
  <si>
    <t>Rózsakert emeletén városi könyvtár kialakítása, eszköz beszerzés</t>
  </si>
  <si>
    <t xml:space="preserve">Beruházás </t>
  </si>
  <si>
    <t>Pénzügyi befektetések összesen</t>
  </si>
  <si>
    <t>Festetics Görgy Művelődési Központ felhalmozási kiadás összesen</t>
  </si>
  <si>
    <t>GAMESZ felhalmozási kiadás összesen</t>
  </si>
  <si>
    <t>Polgármesteri hivatal felhalmozási kiadás összesen:</t>
  </si>
  <si>
    <t>4/2003. (II. 25.) Ökt. rendelet</t>
  </si>
  <si>
    <t>34/2003. (X. 31.) Ökt. rendelet</t>
  </si>
  <si>
    <t>26.</t>
  </si>
  <si>
    <t>27.</t>
  </si>
  <si>
    <t>28.</t>
  </si>
  <si>
    <t>29.</t>
  </si>
  <si>
    <t>30.</t>
  </si>
  <si>
    <t>31.</t>
  </si>
  <si>
    <t xml:space="preserve">működési célú és egyéb kiadások </t>
  </si>
  <si>
    <t>Rendszeres szoc. segély kereső tev. mellett</t>
  </si>
  <si>
    <t>Térítési díjkülönbözetek</t>
  </si>
  <si>
    <t xml:space="preserve">    Bentlakásos ellátottak támogatása (8.950,-Ft/ 5 fő/12 hó)</t>
  </si>
  <si>
    <t>beruházási és felhalmozási kiadásai</t>
  </si>
  <si>
    <t>Felújítás</t>
  </si>
  <si>
    <t>Musica Antiqua Együttes (Hévíz) 34/2008. (II.26.) KT. hat.</t>
  </si>
  <si>
    <t xml:space="preserve">Hévízi Tisztaforrás Dalkör Egyesület </t>
  </si>
  <si>
    <t>Helikon Kórus Baráti Kör (Keszthely)</t>
  </si>
  <si>
    <t>Csuti-Hydrocomp Sakkegyesület (Zalaegerszeg) 34/2008. (II.26.) KT. hat.</t>
  </si>
  <si>
    <t>17/2004. (VI. 1.) Ökt. rendelet</t>
  </si>
  <si>
    <t xml:space="preserve"> valamint elidegenítéséről szóló</t>
  </si>
  <si>
    <t>Ady utcai utcai közvilágítás kivitelezése 153/2010.(VIII.31.) hat. alapján</t>
  </si>
  <si>
    <t>Római kori romok állagmegóvása</t>
  </si>
  <si>
    <t>Hivatal részére irodabútor beszerzése</t>
  </si>
  <si>
    <r>
      <t>Egyházak támogatása (orgonákés padok felújítása )</t>
    </r>
    <r>
      <rPr>
        <sz val="10"/>
        <color indexed="14"/>
        <rFont val="Times New Roman"/>
        <family val="1"/>
      </rPr>
      <t xml:space="preserve"> </t>
    </r>
  </si>
  <si>
    <t>utolsó részszámla nettó értékét</t>
  </si>
  <si>
    <t>fák telepításe</t>
  </si>
  <si>
    <t>könyvvizsgálat</t>
  </si>
  <si>
    <t>közbeszerzési és egyéb előre nem látható kiadás</t>
  </si>
  <si>
    <t>projektmenedzseri  feladatok ellenértéke</t>
  </si>
  <si>
    <t>Bölcsőde építés</t>
  </si>
  <si>
    <t xml:space="preserve">Római kori romok zöldterület rahabilitációja és turisztikai hasznosítása </t>
  </si>
  <si>
    <t xml:space="preserve">kilétékű, kegészítő elemek ellenértékét </t>
  </si>
  <si>
    <t>Felhalmozási támogatás intézmények részére</t>
  </si>
  <si>
    <r>
      <t xml:space="preserve">Hévíz Város Önkormányzat Gazdasági Műszaki Ellátó Szervezete   </t>
    </r>
    <r>
      <rPr>
        <b/>
        <sz val="12"/>
        <color indexed="19"/>
        <rFont val="Times New Roman"/>
        <family val="1"/>
      </rPr>
      <t>nincs száma a mellékletben!!</t>
    </r>
  </si>
  <si>
    <t>Bibó István AGSZ. mindösszesen:</t>
  </si>
  <si>
    <t>Tanulói tankönyv általános hozzájárulás</t>
  </si>
  <si>
    <t>Hévízi Rendőrörs térfigyelő rendszer üzemeltetéséhez pénzeszk. átadás</t>
  </si>
  <si>
    <t>Felhalmozási célú hitelek kiadásai</t>
  </si>
  <si>
    <t>Finanszírozási célú kiadási műveletek</t>
  </si>
  <si>
    <t>Gimnáziumi oktatás 9-10. évf. 4 hó</t>
  </si>
  <si>
    <t>3. mell. 15.c(6) 2.pont</t>
  </si>
  <si>
    <t>Gimnáziumi oktatás 11. évf. 4 hó</t>
  </si>
  <si>
    <t>Oktatási feladatok támogatása összesen:</t>
  </si>
  <si>
    <t>Felhalmozási kiadások összesen</t>
  </si>
  <si>
    <t>Pénzmaradvánnyal számított bevételek és kiadások különbözete (többlet)</t>
  </si>
  <si>
    <t>3. mell. 17.2.b pont</t>
  </si>
  <si>
    <t>Kollégiumi, diákotthoni lakhatási feltételek megteremtése 4 hó</t>
  </si>
  <si>
    <t>1. Felhalmozási kiadás</t>
  </si>
  <si>
    <t>2011. év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</si>
  <si>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</si>
  <si>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</si>
  <si>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</si>
  <si>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</si>
  <si>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>BEVÉTELEK MINDÖSSZESEN: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</si>
  <si>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</si>
  <si>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</si>
  <si>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</si>
  <si>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</si>
  <si>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</si>
  <si>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</si>
  <si>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</si>
  <si>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</si>
  <si>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Önkormányzati kinevezett dolgozók juttatása</t>
  </si>
  <si>
    <t>Immateriális javak váráslása</t>
  </si>
  <si>
    <t>ÁHT-n kívüli felhalmozási pénzeszköz átvétel</t>
  </si>
  <si>
    <t>82508/2005</t>
  </si>
  <si>
    <t>Lift időszakos felülvizsgálata ÉMI-TÜV SÜD KFT</t>
  </si>
  <si>
    <t>KGO/134</t>
  </si>
  <si>
    <t>Telefonos zeneszolgáltatás (Artisjus)</t>
  </si>
  <si>
    <t>PMK/91/2010</t>
  </si>
  <si>
    <t>Vagyonbiztosítás SIGNÁL biztosító</t>
  </si>
  <si>
    <t>KGO/56/2011</t>
  </si>
  <si>
    <t>műszaki költségvetés készítő szoftver követés</t>
  </si>
  <si>
    <t>6968/2009</t>
  </si>
  <si>
    <t>IRKA iratkezelő rendszer karbantartás</t>
  </si>
  <si>
    <t>7477/2009</t>
  </si>
  <si>
    <t>OrganP rendszerkövetés, karbantartás</t>
  </si>
  <si>
    <t>SZO/112-2/2010</t>
  </si>
  <si>
    <t>Társasház közös ktg, és biztosítási díj Kossuth út 7</t>
  </si>
  <si>
    <t>SZO/200-2/2010</t>
  </si>
  <si>
    <t>Társasház Közös ktg. Kossuth út 5</t>
  </si>
  <si>
    <t>KGO/190-3/2010</t>
  </si>
  <si>
    <t>Deák téri üzletház üzemeltetési ktg</t>
  </si>
  <si>
    <t>HTO/674/2010</t>
  </si>
  <si>
    <t>SZO/75/2010</t>
  </si>
  <si>
    <t>tűzjelzőrendszer távfelügyelet</t>
  </si>
  <si>
    <t>196/2004(VIII..31)</t>
  </si>
  <si>
    <t>Közép Európai tagdij</t>
  </si>
  <si>
    <t>BDSL szolgáltatás (Magyar Telecom Nyrt)</t>
  </si>
  <si>
    <t>SZO/232-/2010</t>
  </si>
  <si>
    <t>GTS internet szolgáltatás</t>
  </si>
  <si>
    <t>PMK/110-3/2010</t>
  </si>
  <si>
    <t>jelzőrendszer jelzéseinek  folyamatos fogadása a diszpécserközpontban</t>
  </si>
  <si>
    <t>SZO/75-10</t>
  </si>
  <si>
    <t>tűzjelző rendszer távfelügyeleti kommunikációs díja (Vagyonvill)</t>
  </si>
  <si>
    <t xml:space="preserve">Pénzügyi mérleg </t>
  </si>
  <si>
    <t>1. Működési bevétel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</si>
  <si>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</si>
  <si>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</si>
  <si>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</si>
  <si>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</si>
  <si>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Beszédfogy., enyhe ért. fogy. viselk. fejl. org. okora visszavez. rende. 8 hó</t>
  </si>
  <si>
    <t>Óvodai nev. napi  8 órát meghaladó nyitvat. 1-3. nev-i év 8 hó</t>
  </si>
  <si>
    <t>3.mell. 11ca. pont/2010</t>
  </si>
  <si>
    <t>3.mell.11.cb/2010</t>
  </si>
  <si>
    <t>Szociális étkeztetés és házi segítségnyújtást együtt biztosítják (100%)</t>
  </si>
  <si>
    <t>Szociális étk. és az időskorúak nappali ellátását együtt biztosítják (65%)</t>
  </si>
  <si>
    <t>Időskorúak nappali intézményi ellátása  (40%)</t>
  </si>
  <si>
    <t>Munkaadót terhelő elvonás</t>
  </si>
  <si>
    <t>Újszülöttek támogatása</t>
  </si>
  <si>
    <t>Nappali szociális ellátás</t>
  </si>
  <si>
    <t>Védőnő</t>
  </si>
  <si>
    <t>Konyha</t>
  </si>
  <si>
    <t>Gazdasági ügyintéző</t>
  </si>
  <si>
    <t>Városi könyvtár</t>
  </si>
  <si>
    <t xml:space="preserve">    f, Pénzmaradvány átadás</t>
  </si>
  <si>
    <t>Hévizi Kistérség 2010. évi normatív elszámolási különbözet</t>
  </si>
  <si>
    <t>A</t>
  </si>
  <si>
    <t>B</t>
  </si>
  <si>
    <t>C</t>
  </si>
  <si>
    <t>D</t>
  </si>
  <si>
    <t>E</t>
  </si>
  <si>
    <t>F</t>
  </si>
  <si>
    <t>G</t>
  </si>
  <si>
    <t>H</t>
  </si>
  <si>
    <t>Átengedett központi adók</t>
  </si>
  <si>
    <t xml:space="preserve">                       állami </t>
  </si>
  <si>
    <t>841402 Közvilágítás</t>
  </si>
  <si>
    <t>841403 Város- és községgazd.</t>
  </si>
  <si>
    <t>842421Közterület rend. Fennta.</t>
  </si>
  <si>
    <t>842155 Önk.nemz.kapcsolat</t>
  </si>
  <si>
    <t>Magyarország-Horvátország Határon átnyúló Együttműködési Programhoz önerő biztosítása.</t>
  </si>
  <si>
    <t>tanulmányi szerződés Gerecs Ibolya</t>
  </si>
  <si>
    <t>2014 07 31</t>
  </si>
  <si>
    <t xml:space="preserve">         2.1. Helyi adók</t>
  </si>
  <si>
    <t xml:space="preserve">         2.2. Átengedett központi adók</t>
  </si>
  <si>
    <t>KIMUTATÁS</t>
  </si>
  <si>
    <t>Kötelezettségvállalás megnevezése</t>
  </si>
  <si>
    <t xml:space="preserve">         Ebből felhalmozási többlet</t>
  </si>
  <si>
    <t>2009. évi bérpolitikai intézkedés állami támogatása</t>
  </si>
  <si>
    <t>Prémium évek 2009. évi támogatása</t>
  </si>
  <si>
    <t xml:space="preserve">Óvodáztatás központi támogatása </t>
  </si>
  <si>
    <t>Gyermekszegénység elleni nyári étkeztetés</t>
  </si>
  <si>
    <t>Könyvtári érdekeltségnövelő támogatás</t>
  </si>
  <si>
    <t>Közművelődési érdekeltségnövelő támogatás</t>
  </si>
  <si>
    <t>Szakmai és informatika fejlesztési feladatok</t>
  </si>
  <si>
    <t>Jövedelemkülönbség mérs.miatt beruh.arányában a 2008.évi elsz.után (50.űrlap 21.sor)</t>
  </si>
  <si>
    <t xml:space="preserve">Állami támogatás összesen: </t>
  </si>
  <si>
    <t xml:space="preserve">     Házi segítségnyújtás tám. (Szoc. Min.)</t>
  </si>
  <si>
    <t xml:space="preserve">     Jelzőrendszeres házi segítségnyújtás pályázati forrás (Szoc.Min.)</t>
  </si>
  <si>
    <t xml:space="preserve">     KIHOP e-közigazgatás pályázati forrás Festetics Műv. Kp.</t>
  </si>
  <si>
    <t>Zala Megyei Közgyűlés Idős barát önkormányzat díja</t>
  </si>
  <si>
    <t>Előző évi normatív elszámolási különbözet</t>
  </si>
  <si>
    <t>Zala Megyei Önkormányzat "Jó gyakorlat átadása"</t>
  </si>
  <si>
    <t>Tempus Közalapítvány (Zm.Közoktatási Közalapítvány)</t>
  </si>
  <si>
    <t>Sármellék Önkormányzat támogatása szüreti rendezvényre</t>
  </si>
  <si>
    <t>Zala Megyei Közgyűlés Környezettudatos magatartás fejlesztésre</t>
  </si>
  <si>
    <t xml:space="preserve">   Ebből Társadalombiztosítási alapból átvett pénzeszköz</t>
  </si>
  <si>
    <t>682002 Nem lakóing.bérb.üzem.</t>
  </si>
  <si>
    <t>711000Építészmérnöki tevéke.</t>
  </si>
  <si>
    <t>811000 Építmény üzemeltetés</t>
  </si>
  <si>
    <t>841112 Önkormány.jogalk.</t>
  </si>
  <si>
    <t xml:space="preserve">Vagyon átadás 242/2010.(XII.22.) hat. alapján jegyzett tőke 45 %-a a </t>
  </si>
  <si>
    <t xml:space="preserve">    f, Pénzügyi befektetések</t>
  </si>
  <si>
    <t>Technikai személyzet</t>
  </si>
  <si>
    <t>Ápolás, gondozás, otthoni ellátás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</si>
  <si>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</si>
  <si>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</si>
  <si>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</si>
  <si>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>Beszédfogy., enyhe ért. fogy. viselk. fejl. org. okora visszavez. rende. 4 hó</t>
  </si>
  <si>
    <t>Működési pénzforgalmi kiadás összesen:</t>
  </si>
  <si>
    <t xml:space="preserve">    1. Működési célú</t>
  </si>
  <si>
    <t xml:space="preserve">        1.1. Forgatási célú értékpapírok bevételei</t>
  </si>
  <si>
    <t xml:space="preserve">        1.2.Befektetési célú értékpapírok bevételei</t>
  </si>
  <si>
    <t xml:space="preserve">    2. Felhalmozási célú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</si>
  <si>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</si>
  <si>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</si>
  <si>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</si>
  <si>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</si>
  <si>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</si>
  <si>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</si>
  <si>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</si>
  <si>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</si>
  <si>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</si>
  <si>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</si>
  <si>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</si>
  <si>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Működési c. kiadások össz.:</t>
  </si>
  <si>
    <t>Pedagógiai módszerek tám.min. alapf. okt. zeneművészeti ág. 8 hó</t>
  </si>
  <si>
    <t>Pedagógiai módszerek tám.min. alapf. okt. szin-táncműv. ág. 8 hó</t>
  </si>
  <si>
    <t>3.mell.16.5.2.a.2 pont</t>
  </si>
  <si>
    <t>Balatoni Isover Vívóklub (Keszthley)</t>
  </si>
  <si>
    <t xml:space="preserve">     ebből Európai Uniós támogatással megvalósuló</t>
  </si>
  <si>
    <t xml:space="preserve">               Polgármesteri Hivatal Szervezetfejlesztése</t>
  </si>
  <si>
    <t xml:space="preserve">               Hévíz gyógyhely városközpont rehabilitációja</t>
  </si>
  <si>
    <t xml:space="preserve">                    Kompetencia alapú oktatás közoktatási intézményekben</t>
  </si>
  <si>
    <t>3.mell.16.2.1d(3)2.p/2010</t>
  </si>
  <si>
    <t xml:space="preserve">Viselk.org.ok. visszavezethető sajátos nev. ig. tan. nev. 4 hó </t>
  </si>
  <si>
    <t>3.mell.16.6.2b(4)1.p/2010</t>
  </si>
  <si>
    <t>Int.fennt. társ. iskolájába járó 5-6. évf. tanulók 8 hó</t>
  </si>
  <si>
    <t>3.mell.16.6.2b(5)1.p/2010</t>
  </si>
  <si>
    <t>Int.fennt. társ. iskolájába járó 7-8. évf. tanulók 8 hó</t>
  </si>
  <si>
    <t>Int.fennt. társ. iskolájába járó 5-7. évf. tanulók 4 hó</t>
  </si>
  <si>
    <t>Int.fennt. társ. iskolájába járó 8. évf. tanulók 4 hó</t>
  </si>
  <si>
    <t xml:space="preserve">        Bérpótló támogatás 11.970 e Ft 80 %-a</t>
  </si>
  <si>
    <t>Polgármesteri Hivatal szervezet fejlesztése (ÁROP-1.A.2/A-2008-0147) pályázat</t>
  </si>
  <si>
    <t>Kompetendia alapú oktatás (TÁMOP-3.1.4-8/2-2009-0134)pályázat</t>
  </si>
  <si>
    <t>Dr. Moll Károly Közhasznú Alapítvány hangszer vásárlás</t>
  </si>
  <si>
    <t>3. mell. 16.6.2.b(2)2. pont</t>
  </si>
  <si>
    <t>3.mell. 11.ab. 1.</t>
  </si>
  <si>
    <t>3.mell. 11.ab. 2.</t>
  </si>
  <si>
    <t>8.mell.II/2. pont</t>
  </si>
  <si>
    <t>Szociális dolgozók továbbképzése és szakvizsga tám.</t>
  </si>
  <si>
    <t>Felhalmozási célú bevétel mindösszesen:</t>
  </si>
  <si>
    <t>Támogatás felügyeleti szervtől felhalmozásra:</t>
  </si>
  <si>
    <t>Működési támogatás intézmények részére</t>
  </si>
  <si>
    <t>Pénzmaradvány, fejlesztési, működési</t>
  </si>
  <si>
    <t>Támogatás felügyeleti szervtől</t>
  </si>
  <si>
    <t xml:space="preserve">     (nyugdíjmin.80 %=22.800,- Ft/hó 100fő)</t>
  </si>
  <si>
    <t>Átmeneti segély gyermekszületéshez 23 fő</t>
  </si>
  <si>
    <t xml:space="preserve">       40.000Ft * 20fő</t>
  </si>
  <si>
    <t>Természetben nyújtott átmeneti segély(Szikszói árvízkár.)</t>
  </si>
  <si>
    <t xml:space="preserve">     (30 újszülött x 50.000,- Ft/fő)</t>
  </si>
  <si>
    <t>Középiskolások támogatás (10.000,-x 45 fő)</t>
  </si>
  <si>
    <r>
      <t xml:space="preserve">Lakásfenntartási támogatás </t>
    </r>
    <r>
      <rPr>
        <i/>
        <sz val="11"/>
        <rFont val="Times New Roman"/>
        <family val="1"/>
      </rPr>
      <t>(10 fő/6.000FtX 12alkalom)</t>
    </r>
  </si>
  <si>
    <r>
      <t xml:space="preserve">Köztemetés </t>
    </r>
    <r>
      <rPr>
        <i/>
        <sz val="12"/>
        <rFont val="Times New Roman"/>
        <family val="1"/>
      </rPr>
      <t>(160.000 Ft* 2 fő)</t>
    </r>
  </si>
  <si>
    <t>882129 Étkezési hozzájárulás</t>
  </si>
  <si>
    <t>Illyés Gyula Általános Iskola össz.:</t>
  </si>
  <si>
    <t>GAMESZ és intézmények összesen:</t>
  </si>
  <si>
    <t>3.mell.17.1.a (2-4) pont</t>
  </si>
  <si>
    <t>3. mell. 15.c(1)1 pont</t>
  </si>
  <si>
    <t>110 fő</t>
  </si>
  <si>
    <t>3. mell. 15.c(10)1 pont</t>
  </si>
  <si>
    <t>Gimnáziumi oktatás 11-12. évfolyam 8 hó</t>
  </si>
  <si>
    <t>3. mell. 15.c(17)1 pont</t>
  </si>
  <si>
    <t>Gimnáziumi oktatás 13. évfolyam 8 hó</t>
  </si>
  <si>
    <t>27 fő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</si>
  <si>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</si>
  <si>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</si>
  <si>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</si>
  <si>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</si>
  <si>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</si>
  <si>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Rendszeres szociális segély, nem foglalkoztatottak részére</t>
  </si>
  <si>
    <t xml:space="preserve">        c/4. Támogatás felügyeleti szervtől</t>
  </si>
  <si>
    <t xml:space="preserve">    f, Támogatás felügyeleti szervtől</t>
  </si>
  <si>
    <t xml:space="preserve">       c/4. Támogatás felügyeleti szervtől</t>
  </si>
  <si>
    <t>1621,1622,1623 Hrsz-ú ingatlanok bérlete (DRV Zrt területe)</t>
  </si>
  <si>
    <t>5487/2009</t>
  </si>
  <si>
    <t>Digitális térkép adatfrissítése és adathasználati díj (ZM. Földhivatal)</t>
  </si>
  <si>
    <t>6149/2009</t>
  </si>
  <si>
    <t>ETK Önkormányzati Klub tagdíj (ETK Szolgáltató Zrt)</t>
  </si>
  <si>
    <t>3 évig 345 Ft/KW, 4-7 évig 300 Ft/KW, 8-11 évig 230 Ft/KW, 12-15. évig 180 Ft/KW, 16. és felette 140 Ft/KW</t>
  </si>
  <si>
    <t>3.)Gépjárműadó</t>
  </si>
  <si>
    <t>2011. évi becsült iparűzési adóalap 15.435.569 e Ft</t>
  </si>
  <si>
    <t>SZJA helyben maradó rész összesen</t>
  </si>
  <si>
    <t>Lakóingatlan bérbeadása</t>
  </si>
  <si>
    <t>581400 Folyóirat, időszaki kiadvány kiadása</t>
  </si>
  <si>
    <t>682001 Lakóingatlan bérbeadása, üzemeltetése</t>
  </si>
  <si>
    <t>682002 Nem lakóingatlanok bérbeadása üzemeltetése</t>
  </si>
  <si>
    <t>841126 Önkormányzatok és többc. Kist.társ. Igazga.tev.</t>
  </si>
  <si>
    <t>Kollégiumi kedvezményes étkeztetés</t>
  </si>
  <si>
    <t>Illyés Gyula Ált. és Műv. Isk. kedvezményes étkeztetés</t>
  </si>
  <si>
    <t>3.mell.17.1.b. pont</t>
  </si>
  <si>
    <t>3. mell. 17.3.(4)1. pont</t>
  </si>
  <si>
    <t>Kollégiumi, diákotthoni lakhatási feltételek megteremtése 8 hó</t>
  </si>
  <si>
    <t>Pedagógus szakképzés 8 hó kollégium</t>
  </si>
  <si>
    <t>Pedagógus szakképzés 4 hó kollégium</t>
  </si>
  <si>
    <t>Bursa Hungarica ösztöndij 202/2009.(XI.05.) KT. hat.</t>
  </si>
  <si>
    <t>g.) Pénzforgalom nélküli bevételi felhalmozási pénzmaradvány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</si>
  <si>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</si>
  <si>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</si>
  <si>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</si>
  <si>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Illyés Gyula Általános Iskola</t>
  </si>
  <si>
    <t>Összes közvetett támogatás</t>
  </si>
  <si>
    <t>kiadási tartalék</t>
  </si>
  <si>
    <t>Céltartalék</t>
  </si>
  <si>
    <t>Az adózás rendjéről szóló 2003. évi XCII. tv. figyelembe vételével méltányosságból származó kedvezmény</t>
  </si>
  <si>
    <t>Hévízí Rendőrörs mozgóőri szolgálatra</t>
  </si>
  <si>
    <t>Zala Termálvölgye Egyesület tagdíj</t>
  </si>
  <si>
    <t>Pénzügyi befektetések</t>
  </si>
  <si>
    <t xml:space="preserve">és önállóan működő intézményeinek előirányzat felhasználási ütemterve </t>
  </si>
  <si>
    <t>Hévíz-Keszthely között helyi adóból</t>
  </si>
  <si>
    <t>125/1991. (X.15.) KT. hat.</t>
  </si>
  <si>
    <t>Lövésztömegsport Klub (Hévíz)</t>
  </si>
  <si>
    <t>Hévíz Turizmus Marketing Egyesület</t>
  </si>
  <si>
    <t>ÁHT-n kívüli műk. célú pénzeszk. átadás össz.</t>
  </si>
  <si>
    <t>Halmozódás nélküli felhalm. célú bevétel önk. mindössz.</t>
  </si>
  <si>
    <t xml:space="preserve">                    Kerékpárút fejlesztése Alsópáhok-Hévíz között Gesztor           </t>
  </si>
  <si>
    <t xml:space="preserve">                   Alsópáhok</t>
  </si>
  <si>
    <t>Hévíz önrésze</t>
  </si>
  <si>
    <t>Alsópáhok önrésze</t>
  </si>
  <si>
    <t xml:space="preserve">     ebből Európai Uniós támogatással megvalósuló projektek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</si>
  <si>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</si>
  <si>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</si>
  <si>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</si>
  <si>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</si>
  <si>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</si>
  <si>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</si>
  <si>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</si>
  <si>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</si>
  <si>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</si>
  <si>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 xml:space="preserve">          Osztályfőnöki pótlék  Illyés Gyula Ált Iskola </t>
  </si>
  <si>
    <t>2009. évi tény</t>
  </si>
  <si>
    <t>2010. évi várható</t>
  </si>
  <si>
    <t>2011. évi terv</t>
  </si>
  <si>
    <t>2011. évi terv összesen</t>
  </si>
  <si>
    <t>2009. évi mérleg szerinti vagyon</t>
  </si>
  <si>
    <t xml:space="preserve">2010. évi várható vagyon </t>
  </si>
  <si>
    <t>2011. évi várható vagyon</t>
  </si>
  <si>
    <t>2013. év</t>
  </si>
  <si>
    <t xml:space="preserve">2010. évi várható </t>
  </si>
  <si>
    <t>2011. évi előirányzat</t>
  </si>
  <si>
    <t>fejlesztés státusza</t>
  </si>
  <si>
    <t>2010. évi                            eredeti ei.</t>
  </si>
  <si>
    <t>Mérték  (2011. évi január 1. napjától)</t>
  </si>
  <si>
    <t>2011. terv</t>
  </si>
  <si>
    <t>Teréz Anya Szociális Integrált Int. mindösszesen:</t>
  </si>
  <si>
    <t>Általános tartalék</t>
  </si>
  <si>
    <t>1/5. melléklet a ………./……….(………..) rendelethez</t>
  </si>
  <si>
    <t>2/1.melléklet a ………/……….(………..) rendelethez</t>
  </si>
  <si>
    <t>Sajátos működési bevétel összesen</t>
  </si>
  <si>
    <t>2/1/1. melléklet a ………/………(……….) rendelethez</t>
  </si>
  <si>
    <t>1/4/1. melléklet a ………/………..(…………) rendelethez</t>
  </si>
  <si>
    <t>Összeg  e Ft</t>
  </si>
  <si>
    <t>109.</t>
  </si>
  <si>
    <t>115.</t>
  </si>
  <si>
    <t>116.</t>
  </si>
  <si>
    <t>117.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</si>
  <si>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</si>
  <si>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</si>
  <si>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</si>
  <si>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</si>
  <si>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</si>
  <si>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</si>
  <si>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</si>
  <si>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</si>
  <si>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</si>
  <si>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</si>
  <si>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</si>
  <si>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</si>
  <si>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</si>
  <si>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</si>
  <si>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</si>
  <si>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</si>
  <si>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</si>
  <si>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</si>
  <si>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</si>
  <si>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</si>
  <si>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</si>
  <si>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</si>
  <si>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</si>
  <si>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</si>
  <si>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</si>
  <si>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</si>
  <si>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Festetics György Művelődési Központ összesen:</t>
  </si>
  <si>
    <t xml:space="preserve">        Szociális területen dolgozók továbbképzése és szakvizsga tám. TASZII.</t>
  </si>
  <si>
    <t>1/4. melléklet a ………../………..(……….) rendelethez</t>
  </si>
  <si>
    <t>Mutatószám                      Fő</t>
  </si>
  <si>
    <t>1/7. melléklet a ………../………..(…………) rendelethez</t>
  </si>
  <si>
    <r>
      <t>Bíbó I AGSZ tornacsarnokának felúj.(tetőszerk. jav. beázás megszüntet.) 500m</t>
    </r>
    <r>
      <rPr>
        <vertAlign val="superscript"/>
        <sz val="10"/>
        <rFont val="Times New Roman"/>
        <family val="1"/>
      </rPr>
      <t>2</t>
    </r>
  </si>
  <si>
    <t xml:space="preserve">Rendszámfelismerő kamerák besz.2 db Rákóczi u. két végére, forg.terelő oszlopok </t>
  </si>
  <si>
    <t>Térfigyelő kamera rendszer kialakítása Festetics téren, Fontana mozinál, OTP környékén 3 db kamera</t>
  </si>
  <si>
    <t>Laptop beszerzése pályázati forrásból TASZII. részére</t>
  </si>
  <si>
    <t>Polg.Hiv.működéséhez: ISO 14001 környezeti szempontú tanusítás szerinti működés, Fenntarthatósági terv, Szervezet rendsz.környezeti telj. értékelése</t>
  </si>
  <si>
    <t>1/7/1. melléklet a …………/………….(…………..) rendelethez</t>
  </si>
  <si>
    <t xml:space="preserve">B </t>
  </si>
  <si>
    <t>2/2.melléklet a ………../…………(………….) rendelethez</t>
  </si>
  <si>
    <t>2. melléklet a  ………/…………(………….) rendelethez</t>
  </si>
  <si>
    <t>3. melléklet a ………/………..(……….) rendelethez</t>
  </si>
  <si>
    <t>3/1. melléklet a ………/………..(………….) rendelethez</t>
  </si>
  <si>
    <t>3/2. melléklet a ………./……….(…………) rendelethez</t>
  </si>
  <si>
    <t>3/3. melléklet a ……../………..(………..) rendelethez</t>
  </si>
  <si>
    <t>3/4.  melléklet a ……../………..(……….) rendelethez</t>
  </si>
  <si>
    <t>3/5. melléklet a ………./………..(………..) rendelethez</t>
  </si>
  <si>
    <t>3/6. melléklet a ………./………..(…………) rendelethez</t>
  </si>
  <si>
    <t>I</t>
  </si>
  <si>
    <t>J</t>
  </si>
  <si>
    <t>K</t>
  </si>
  <si>
    <t>L</t>
  </si>
  <si>
    <t>M</t>
  </si>
  <si>
    <t>N</t>
  </si>
  <si>
    <t>4.  melléklet a ………/……..(…………) rendelethez</t>
  </si>
  <si>
    <t>6. melléklet a ………/………..(………….) rendelethez</t>
  </si>
  <si>
    <t>5. melléklet a ………./…………(………….) rendelethez</t>
  </si>
  <si>
    <t>7. melléklet a ………/……….(……….) rendelethez</t>
  </si>
  <si>
    <t>8. melléklet a ………/………(……….) rendelethez</t>
  </si>
  <si>
    <t>9.melléklet a ………/……….(………..) rendelethez</t>
  </si>
  <si>
    <t>10. melléklet a ………/………..(…………) rendelethez</t>
  </si>
  <si>
    <t>11. melléklet a ………./…………(…………) rendelethez</t>
  </si>
  <si>
    <t>12. melléklet a ………/……….(……….) rendelethez</t>
  </si>
  <si>
    <t>Festetics György Művelődési Kp. össz:</t>
  </si>
  <si>
    <t>13. melléklet a ……../……….(……….) rendelethez</t>
  </si>
  <si>
    <t>14. melléklet a ………./……….(………..) rendelethez</t>
  </si>
  <si>
    <t>15. melléklet a ………/………..(…………) rendelethez</t>
  </si>
  <si>
    <t>16.melléklet a ……../…………(…………..) rendelethez</t>
  </si>
  <si>
    <t xml:space="preserve"> Éves kamat</t>
  </si>
  <si>
    <t>Eseti pénzbeli gyermekvédelmi ellátás</t>
  </si>
  <si>
    <t>Állami támogat.</t>
  </si>
  <si>
    <t xml:space="preserve"> g, Állami támogatás (központosított állami támogatás)</t>
  </si>
  <si>
    <t xml:space="preserve">  f, Felhalmozási kölcsön-visszatérülés</t>
  </si>
  <si>
    <t xml:space="preserve">  e, Áht-n kívüli felhalmozási pénzeszköz-átvétel</t>
  </si>
  <si>
    <t xml:space="preserve">  d, Támogatás értékű felhalmozási pénzeszköz-átvétel</t>
  </si>
  <si>
    <t xml:space="preserve">  c, Pénzügyi felhalmozási bevétel</t>
  </si>
  <si>
    <t xml:space="preserve">  b, Sajátos felhalmozási bevétel</t>
  </si>
  <si>
    <t xml:space="preserve">  a, Tárgyi eszközök, immateriális javak értékesítése</t>
  </si>
  <si>
    <t>94/2008.(V.27.) KT. hat.</t>
  </si>
  <si>
    <t xml:space="preserve">       b,Általános tartalék működési</t>
  </si>
  <si>
    <t xml:space="preserve">               Működési </t>
  </si>
  <si>
    <t xml:space="preserve">               Felhalmozási</t>
  </si>
  <si>
    <t>Céltartalék felhalmozási</t>
  </si>
  <si>
    <t>Általános tartalék működési</t>
  </si>
  <si>
    <t>Céltartalék működési</t>
  </si>
  <si>
    <t>Illyés Gyula Ált. és Műv. Isk. 5-6. évf. kedvezményes étk. kieg. hj.</t>
  </si>
  <si>
    <t>8411265 Támogatások</t>
  </si>
  <si>
    <t>1.) Helyi adók</t>
  </si>
  <si>
    <t>100.</t>
  </si>
  <si>
    <t>101.</t>
  </si>
  <si>
    <t>102.</t>
  </si>
  <si>
    <t>103.</t>
  </si>
  <si>
    <t>tűzjelző rendszer távfelügyeleti  díja (Vagyonvill)</t>
  </si>
  <si>
    <t>PMK/110-4/2010</t>
  </si>
  <si>
    <t>tűzjelző berendezés karbantartási szerződés (Vagyonvill)</t>
  </si>
  <si>
    <t>SZO/417/2010</t>
  </si>
  <si>
    <t>Hévíz Petőfi u. 10-12. parkoló iroda bérlete</t>
  </si>
  <si>
    <t>HTO/2041/2010</t>
  </si>
  <si>
    <t xml:space="preserve">     Költségvetési szerveknél foglalkoztatottak 2011. évi  jöv. kompenzációja</t>
  </si>
  <si>
    <t xml:space="preserve">    g.) Felhalmozási támogatás intézmények részére</t>
  </si>
  <si>
    <t xml:space="preserve">    g, Felhalmozási hitel kamata 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</si>
  <si>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</si>
  <si>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</si>
  <si>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</si>
  <si>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</si>
  <si>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</si>
  <si>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</si>
  <si>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 xml:space="preserve">Hévíz Város Önkormányzat Gazdasági Műszaki Ellátó Szervezete </t>
  </si>
  <si>
    <t>7077/2007</t>
  </si>
  <si>
    <t>3146-3/2007</t>
  </si>
  <si>
    <t>833/2008</t>
  </si>
  <si>
    <t>5458/2008</t>
  </si>
  <si>
    <t>Széfbérlet</t>
  </si>
  <si>
    <t xml:space="preserve">      a.1.)Hosszú lejáratú fejlesztési hiteltörlesztés </t>
  </si>
  <si>
    <t xml:space="preserve">                    működési többlet</t>
  </si>
  <si>
    <t>I. Működési bevételek</t>
  </si>
  <si>
    <t xml:space="preserve">     Kistérségi tám.2010. évi elszámolás különbözet</t>
  </si>
  <si>
    <t>Családsegítő Szolgálat</t>
  </si>
  <si>
    <t>Egyéb szociális és gyermekjóléti szolg.</t>
  </si>
  <si>
    <t>Központi igazgatás</t>
  </si>
  <si>
    <t>Jelzőrendszeres házi segítségnyújtás</t>
  </si>
  <si>
    <t>Szakképző évfolyam</t>
  </si>
  <si>
    <t>Pedagógiai szakszolgálat</t>
  </si>
  <si>
    <t>Teréz Anya  Szociális Integrált Intézmény</t>
  </si>
  <si>
    <t>Alapítványtól átvett pénzeszköz</t>
  </si>
  <si>
    <t>Bibó I. Gimnáziumért Alapítvány</t>
  </si>
  <si>
    <t>Tárgyi eszköz értékesítés</t>
  </si>
  <si>
    <t>Bibó I Gimnáziumért Alapítvány fejlesztési támogatása</t>
  </si>
  <si>
    <t>Finanszírozási műveletek összesen:</t>
  </si>
  <si>
    <t>Sajátos felhalmozási bevétel</t>
  </si>
  <si>
    <t>Október</t>
  </si>
  <si>
    <t>November</t>
  </si>
  <si>
    <t>December</t>
  </si>
  <si>
    <t>Bevételek</t>
  </si>
  <si>
    <t>Kiadások</t>
  </si>
  <si>
    <t>Január</t>
  </si>
  <si>
    <t>Sajátos felhalmozási bev.</t>
  </si>
  <si>
    <t>Felhalmozási c. bev. össz.</t>
  </si>
  <si>
    <t xml:space="preserve">     (nyugdíjmin.100%=28.500,- Ft/fő 18fő)</t>
  </si>
  <si>
    <t>Működési bevételek összesen:</t>
  </si>
  <si>
    <t xml:space="preserve">            Talajterhelési díj</t>
  </si>
  <si>
    <t xml:space="preserve">         1.3. Központosított felhalmozási előirányzatok</t>
  </si>
  <si>
    <t xml:space="preserve">         1.4. Normatív kötött felhasználású támogatások</t>
  </si>
  <si>
    <t xml:space="preserve">         1.5. Egyéb központi támogatás</t>
  </si>
  <si>
    <t xml:space="preserve">         1.6. Fejlesztési célú támogatások</t>
  </si>
  <si>
    <t>főbb jogcím-csoportonkénti részletezettségben</t>
  </si>
  <si>
    <t>Teréz Anya Szociális Integrált Intézmény összesen:</t>
  </si>
  <si>
    <t>Állami támogatás összesen:</t>
  </si>
  <si>
    <t>Központosított állami támogatás</t>
  </si>
  <si>
    <t>Vindornyaszőlős Önkorm. iskolabusz kistérségi forrásból</t>
  </si>
  <si>
    <t>Felhalmozási pénzforgalmi kiadás összesen:</t>
  </si>
  <si>
    <t>Polgármesteri hatáskörben felhasználható</t>
  </si>
  <si>
    <t xml:space="preserve"> köztisztviselő</t>
  </si>
  <si>
    <t>főfoglalkozású</t>
  </si>
  <si>
    <t>részfoglalkozású</t>
  </si>
  <si>
    <t>Létszám keret</t>
  </si>
  <si>
    <t>Térfigyelő rendszer üzemeltetése (Hévíz, Keszthely, Felsőpáhok)</t>
  </si>
  <si>
    <t>ArchiCad program karbantartása Pirkac Kft</t>
  </si>
  <si>
    <t>Tűzvédelmi berendezések karbant.és ellenőrzése (Custodia 96Bt)</t>
  </si>
  <si>
    <t>7622-3/2008</t>
  </si>
  <si>
    <t>3785/2009</t>
  </si>
  <si>
    <t>Zalai telefonkönyvben megjelenés (Magyar telefonkönyvkiadó T.)</t>
  </si>
  <si>
    <t>637-2/2009</t>
  </si>
  <si>
    <t>Eötvös József Pedagógiai Szolgáltató  (hospitálás)</t>
  </si>
  <si>
    <t>Illyés Gyula Ált.Isk. támogatás értékű műk. pénzeszköz-átvétel ö.:</t>
  </si>
  <si>
    <t>Illyés Gyula Ált.  Iskola mindösszesen:</t>
  </si>
  <si>
    <t>Illyés gyula Ált. Isk. ÁHT-n kívüli műk. pénzeszk.-átv. ö.:</t>
  </si>
  <si>
    <t>Dr Hegedüs Lajos felajánlása</t>
  </si>
  <si>
    <t>Brunszvik Teréz N.O.Ó ÁHT-n kívüli műk. pénzeszk.-átv. ö.:</t>
  </si>
  <si>
    <t>Brunszik Teréz N.O.Ó. támogatás értékű műk. pénzeszköz-átvétel ö.:</t>
  </si>
  <si>
    <t>Gamesz és önállóan műk. int. támogatás értékű pe. átv. ö.:</t>
  </si>
  <si>
    <t>Gamesz és önállóan műk. int. ÁHT-n kívüli műk. c. pe. átv.</t>
  </si>
  <si>
    <t>Gamesz és önállóan műk. int. működési c. pe. átv.összesen:</t>
  </si>
  <si>
    <t>Társadalombiztosítási alap támogatása, védőnői szolgálat</t>
  </si>
  <si>
    <t>Társadalombiztosítási alap támogatása orvosi ügyeletre</t>
  </si>
  <si>
    <t>Brunszvik Teréz Napközi Otthonos Óvoda Bőlcsőde építése pályázati forrás</t>
  </si>
  <si>
    <t>Brunszvik Teréz Napk. Otth.Óvoda Egregy ép. felújítás</t>
  </si>
  <si>
    <t>Működési pénzforgalmi kiadás intézm.támog.nélkül össz:</t>
  </si>
  <si>
    <t>Céltartalék összesen:</t>
  </si>
  <si>
    <t>felhalmozási  bevétel</t>
  </si>
  <si>
    <t>851011 Óvodai nevelés</t>
  </si>
  <si>
    <t>852000 Általános iskolai oktatás, nevelés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</si>
  <si>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</si>
  <si>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</si>
  <si>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</si>
  <si>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</si>
  <si>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</si>
  <si>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</si>
  <si>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</si>
  <si>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</si>
  <si>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</si>
  <si>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>2011. évi költségvetés rendelet</t>
  </si>
  <si>
    <r>
      <t xml:space="preserve">   </t>
    </r>
    <r>
      <rPr>
        <sz val="12"/>
        <rFont val="Times New Roman"/>
        <family val="1"/>
      </rPr>
      <t>munkált. lakásép. kölcsön</t>
    </r>
  </si>
  <si>
    <t>ÁHT-n kívüli működési c. pénzeszköz átvétel ö:</t>
  </si>
  <si>
    <t>Európai Uniós támogatással megvalósuló projektek</t>
  </si>
  <si>
    <t xml:space="preserve"> Projekt megnevezése </t>
  </si>
  <si>
    <t xml:space="preserve">Bruttó érték </t>
  </si>
  <si>
    <t xml:space="preserve">Pályázati forrás </t>
  </si>
  <si>
    <t>Önrész</t>
  </si>
  <si>
    <t>Hévíz gyógyhely városközpont rehabilitációja</t>
  </si>
  <si>
    <t>Hévíz</t>
  </si>
  <si>
    <t>Alsópáhok</t>
  </si>
  <si>
    <t>Áht-én kívüli péneszköz átvétel</t>
  </si>
  <si>
    <t xml:space="preserve">Előző évi pénzmaradvány </t>
  </si>
  <si>
    <t>Bevételek  mindösszesen:</t>
  </si>
  <si>
    <t>Megnevezés (a  nyugdíjminimum mértéke a 2009. évre vonatkozik)</t>
  </si>
  <si>
    <t>889922 Házi segítségnyújtás</t>
  </si>
  <si>
    <t>412000 Lakó és nem lakóingatlan építése</t>
  </si>
  <si>
    <t>Hévíz Város Marketing tevékenységre</t>
  </si>
  <si>
    <t xml:space="preserve">    1. Előző évek pénzmaradványának igénybevétele</t>
  </si>
  <si>
    <t xml:space="preserve">        1.1. Működési célra </t>
  </si>
  <si>
    <t xml:space="preserve">        1.2. Felhalmozási célra</t>
  </si>
  <si>
    <t>Költségvetési hiány belső finanszírozását meghaladó összegének külső finanszírozására szolgáló bevételek</t>
  </si>
  <si>
    <t>VIII. Értékpapírok értékesítésének bevétele</t>
  </si>
  <si>
    <t>IX. Kötvények kibocsátásának bevétele</t>
  </si>
  <si>
    <t>X. Hitelek</t>
  </si>
  <si>
    <t>Áht-n kívüli működési pénze. Átvétel</t>
  </si>
  <si>
    <t>3. mell. 15.f.(4)2. pont</t>
  </si>
  <si>
    <t>Pedagógus szakszolgálat 8 hó</t>
  </si>
  <si>
    <t>Pedagógus szakszolgálat 4 hó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</si>
  <si>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</si>
  <si>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</si>
  <si>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</si>
  <si>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>Organ integrált szoftver rendszer 4  modullal való bővítése</t>
  </si>
  <si>
    <t xml:space="preserve">Park utcai, Honvéd utcai lépcsők  közvilágítás bővítés </t>
  </si>
  <si>
    <t xml:space="preserve">Park utcai, Honvéd utcai lépcsők felújítása, </t>
  </si>
  <si>
    <t xml:space="preserve">Parkolási tevekenységhez eszközök beszerzése </t>
  </si>
  <si>
    <t>Pályázati Alap a városfejlesztési koncepcióból, gazdasági programból adódó feladatok finanszírozására</t>
  </si>
  <si>
    <t xml:space="preserve">      ebből pályázatra benyújtott projektek önrésze:</t>
  </si>
  <si>
    <t xml:space="preserve">         Mezőgazdasági utak fejlesztése                                 70.000 e Ft</t>
  </si>
  <si>
    <t xml:space="preserve">        Ady utcai gyalogátkelőhely                                          2.000 e Ft</t>
  </si>
  <si>
    <t xml:space="preserve">Gamesz kertészeti telephely felújítása </t>
  </si>
  <si>
    <t>Vörösmarty utcai játszótér kerítésének kiépítése</t>
  </si>
  <si>
    <t>Teréz Anya Szociális Integrált Intézmény felhalmozási kiadás összesen</t>
  </si>
  <si>
    <t>Gamesz és intézmények felhalmozási kiadás mindösszesen</t>
  </si>
  <si>
    <t>Felhalmozási kiadások mindösszesen:</t>
  </si>
  <si>
    <t>Városfejlesztési feladatok érdekében tartalék, jégpálya</t>
  </si>
  <si>
    <t>4. Kiadási tartalék</t>
  </si>
  <si>
    <t>Felhalmozási kiadásokra</t>
  </si>
  <si>
    <t xml:space="preserve">                       többcélú kistér. társ. támogatása</t>
  </si>
  <si>
    <t xml:space="preserve">                       önkormányzati forrás</t>
  </si>
  <si>
    <t>Közalapítvány Dióskál Községért</t>
  </si>
  <si>
    <t>Cséby Géza könyvének kiadása</t>
  </si>
  <si>
    <t>Helikon Rádió támogatása</t>
  </si>
  <si>
    <t>2008. 12. 31-től hatálytalan</t>
  </si>
  <si>
    <t>Költségvetési hiány felhalmozási</t>
  </si>
  <si>
    <t xml:space="preserve">          2.1. Forgatási célú kötvények kibocsátása</t>
  </si>
  <si>
    <t xml:space="preserve">          2.2. Befektetésicélú kötvények kibocsátása</t>
  </si>
  <si>
    <t>VII. Költségvetési hiány belső finanszírozására szolgáló pénzforgalom nélküli bevételek</t>
  </si>
  <si>
    <t>3.mell.16.5.2.b.2 pont</t>
  </si>
  <si>
    <t>Pedagógiai módszerek tám. műv. alapfok. okt. szín-táncműv. 4 hó</t>
  </si>
  <si>
    <t>3.mell.16.6.2.b(3)2.pont</t>
  </si>
  <si>
    <t>842421 Közterület rendjének fenntartása</t>
  </si>
  <si>
    <t>Támogatás értékű működési célú pénzeszköz átadás</t>
  </si>
  <si>
    <t>Festetics György Művelődési Központ</t>
  </si>
  <si>
    <t>Festetics György Műv. Kp. mindösszesen:</t>
  </si>
  <si>
    <t xml:space="preserve">          II/6.   Festetics György Művelődési Központ</t>
  </si>
  <si>
    <t xml:space="preserve">          II/3.   Illyés Gyula Általános Iskola</t>
  </si>
  <si>
    <t xml:space="preserve">          II/6.  Festetics György Művelődési Központ</t>
  </si>
  <si>
    <t>VI. Támogatási kölcsönök visszatérülése, igénybevétele</t>
  </si>
  <si>
    <t>Költségvetési bevételek összesen</t>
  </si>
  <si>
    <t>Felosztható keret</t>
  </si>
  <si>
    <t>GAMESZ és önállóan működő intézmények</t>
  </si>
  <si>
    <t>522130 Parkoló, garázs üzemeltetése, fenntartása</t>
  </si>
  <si>
    <t>910302 Történelmi hely épít. egyéb látn.</t>
  </si>
  <si>
    <t>Támogatás értékű működési pénzeszköz átadás</t>
  </si>
  <si>
    <t>522130 Parkoló, garázs üzem.fennt</t>
  </si>
  <si>
    <t>Igazgatási . Tevékenység.</t>
  </si>
  <si>
    <t>841126/1.Gyámügy</t>
  </si>
  <si>
    <t>841126/2 Műszak</t>
  </si>
  <si>
    <t>841126/3 Okmányiroda</t>
  </si>
  <si>
    <t>841126/4 Hatósági osztály</t>
  </si>
  <si>
    <t>841126/5 Szervezési és jogi osztály</t>
  </si>
  <si>
    <t>841126/6 Közgazdaségi osztály</t>
  </si>
  <si>
    <t>841126/7 Polgármesteri Kabinet</t>
  </si>
  <si>
    <t>889942. Önkorm. ált. nyújtott lakást.</t>
  </si>
  <si>
    <t>889943 Munk. Ált nyújtott lakást.</t>
  </si>
  <si>
    <t>910302 Történelmi hely épít. egyéb lát.</t>
  </si>
  <si>
    <t>931102 Sportint, sport léte.műk.</t>
  </si>
  <si>
    <t>932918 Mindenféle m.n.s.szabadi.tev.</t>
  </si>
  <si>
    <t>Méhnyakrák elleni védőoltás támogatása</t>
  </si>
  <si>
    <t xml:space="preserve">         Ebből  működési többlet</t>
  </si>
  <si>
    <t xml:space="preserve">                    felhalmozási többlet</t>
  </si>
  <si>
    <t>Felhalmozási bevételek - kiadások egyenlege</t>
  </si>
  <si>
    <t>Működési bevételek - kiadások egyenlege</t>
  </si>
  <si>
    <t>Szakközépiskola 1-3. szakképzési évf. 8 hó</t>
  </si>
  <si>
    <t>10 fő</t>
  </si>
  <si>
    <t>Szakközépiskola 1-3. szakképzési évf. 4 hó</t>
  </si>
  <si>
    <t>Szakmai gyakorlati képzés  1 évfolyamos 8 hó</t>
  </si>
  <si>
    <t>Tanulók ingyenes tankönyvellátás</t>
  </si>
  <si>
    <t>Pedagógus szakvizsga, továbbképzés ált. isk. 8 hó</t>
  </si>
  <si>
    <t>Foglalkoztatási és Szociális Hivatal informatikai fejlesztés</t>
  </si>
  <si>
    <t>841133 Adó,illeték kiszab. Ell.</t>
  </si>
  <si>
    <t>Étkezési térítési díj</t>
  </si>
  <si>
    <t>Rendszeres gyermekvédelmi támogatás</t>
  </si>
  <si>
    <t>ÁHT-n kívüli működési c. pénzeszk. átadás mindösszesen:</t>
  </si>
  <si>
    <t>36.</t>
  </si>
  <si>
    <t>72.</t>
  </si>
  <si>
    <t>74.</t>
  </si>
  <si>
    <t>75.</t>
  </si>
  <si>
    <t>76.</t>
  </si>
  <si>
    <t>77.</t>
  </si>
  <si>
    <t>78.</t>
  </si>
  <si>
    <t>79.</t>
  </si>
  <si>
    <t>Szabad Zöldek Egyesülete (Nagykanizsa)</t>
  </si>
  <si>
    <t xml:space="preserve">      a.2.) Értékpapír vásárlás forgatási célú </t>
  </si>
  <si>
    <t>Kisegítő mezőgazd.szolg.</t>
  </si>
  <si>
    <t>Karbantartó részleg</t>
  </si>
  <si>
    <t>Kiadási tartalék mindösszesen:</t>
  </si>
  <si>
    <t>Működési célú pénzmaradvány</t>
  </si>
  <si>
    <t>Felhalmozási célú pénzmaradvány</t>
  </si>
  <si>
    <t>Részvények értékesítése</t>
  </si>
  <si>
    <t>Támogatás értékű felhalmozási pénzeszköz átvétel</t>
  </si>
  <si>
    <t>2011.</t>
  </si>
  <si>
    <t>Hévíz Turizmus Marketing Egyesület tagdíj</t>
  </si>
  <si>
    <t>Sajátos működési bev.</t>
  </si>
  <si>
    <t>Működéci c. bev. össz.</t>
  </si>
  <si>
    <t>Bevételek összesen:</t>
  </si>
  <si>
    <t>Bevételek mindösszesen:</t>
  </si>
  <si>
    <t>Felhalm. c. kiadás össz.:</t>
  </si>
  <si>
    <t>Működ. c. kiadás össz.:</t>
  </si>
  <si>
    <t>Kiadások összesen:</t>
  </si>
  <si>
    <t>Támogatás felügyeleti szervtől felhalmozásra</t>
  </si>
  <si>
    <t>Támogatás értékű műk. c. pe.-átadás</t>
  </si>
  <si>
    <t xml:space="preserve">   a, Intézményi működési bevétel</t>
  </si>
  <si>
    <t xml:space="preserve">   b, Sajátos működési bevétel</t>
  </si>
  <si>
    <t xml:space="preserve">   c, Támogatás, végleges pénzeszköz átvétel</t>
  </si>
  <si>
    <t>Önrészt finanszí-  rozza</t>
  </si>
  <si>
    <t xml:space="preserve">     g.) Szociálpolitikai juttatás</t>
  </si>
  <si>
    <t>Pénzforgalmi kiadások összesen:</t>
  </si>
  <si>
    <t>KIADÁSOK mindösszesen:</t>
  </si>
  <si>
    <t xml:space="preserve">    Idősek klubja tagjainak tám. (10.730,-Ft/19 fő/12 hó)</t>
  </si>
  <si>
    <t>Brunszvik Teréz Napköziotthonos Óvoda</t>
  </si>
  <si>
    <t>Brunszvik Teréz Napköziotthonos Óvoda összesen:</t>
  </si>
  <si>
    <t>ING-NN. Gyermekegészségügyért Alapítvány</t>
  </si>
  <si>
    <t xml:space="preserve">Hévízi Kist. Önk.-nak Többc. Társ. Senoir sportprogram </t>
  </si>
  <si>
    <t>-</t>
  </si>
  <si>
    <t>Évi törlesztő részlet</t>
  </si>
  <si>
    <t>Zeneművészeti oktatás minősített int. 4 hó</t>
  </si>
  <si>
    <t>Általános isk. napközi foglalkoztatás 1-4. évfoly. 8 hó</t>
  </si>
  <si>
    <t>Általános isk. napközi foglalkoztatás 5-8. évfoly. 8 hó</t>
  </si>
  <si>
    <t xml:space="preserve">    c, Dologi jell. -, egyéb folyó kiadás felhalm.hitel nélkül</t>
  </si>
  <si>
    <t xml:space="preserve"> </t>
  </si>
  <si>
    <t>Fejezeti kezelési pénzeszköz átvétel:</t>
  </si>
  <si>
    <t>Központi költségvetési szervtől működési átvett pénzeszköz:</t>
  </si>
  <si>
    <t xml:space="preserve">GAMESZ </t>
  </si>
  <si>
    <t>4. Előző évi pénzmaradvány igénybevétele</t>
  </si>
  <si>
    <t>Forgatási célú értékpapír beváltás</t>
  </si>
  <si>
    <t>Hévízi Önkéntes Tűzoltó Egyesület (Hévíz)</t>
  </si>
  <si>
    <t>Magyar Máltai Szeretetszolgálat (Keszthelyi csoport)</t>
  </si>
  <si>
    <t>Brunszvik Teréz N. Otth. Óvoda kedvezményes étkeztetés</t>
  </si>
  <si>
    <t>Vindornyaszőlős Önkorm. iskolabusz 2008</t>
  </si>
  <si>
    <t>Hévíz és Térsége Kamarai Tagok Kult. Alapítványa 26/2009.(II.24.) KT.hat.</t>
  </si>
  <si>
    <t>Brunszvik T. Napközi O. Óvoda Sugár u. épület felújítása (ablak csere, összekötő folyosó, konylha felújítás, iroda belső ajtók cseréje</t>
  </si>
  <si>
    <t>Alsópáhok-Hévíz kerékpár út kivitelezése</t>
  </si>
  <si>
    <t>Árpád kori templom állagmegóvása</t>
  </si>
  <si>
    <t>Sajáterő</t>
  </si>
  <si>
    <t>Bérpótló juttttás 28500*12*35</t>
  </si>
  <si>
    <t xml:space="preserve">     Alanyi jogon alap 29.500,- Ft/fő *15 fő*12 hó</t>
  </si>
  <si>
    <t xml:space="preserve">     Alanyi jogon alap 130%=38.350- Ft/fő* 4fő*12 hó</t>
  </si>
  <si>
    <r>
      <t xml:space="preserve">      Méltányosságból alap 80 %=23600*12 hó*</t>
    </r>
    <r>
      <rPr>
        <i/>
        <sz val="12"/>
        <rFont val="Times New Roman"/>
        <family val="1"/>
      </rPr>
      <t>2 fő</t>
    </r>
  </si>
  <si>
    <r>
      <t xml:space="preserve">      </t>
    </r>
    <r>
      <rPr>
        <i/>
        <sz val="12"/>
        <rFont val="Times New Roman"/>
        <family val="1"/>
      </rPr>
      <t>(7.000 Ft/fő 42 fő)</t>
    </r>
  </si>
  <si>
    <t xml:space="preserve">        Rendszeres szociális segély 2160 e Ft 90 %-a</t>
  </si>
  <si>
    <t xml:space="preserve">        Ápolási díj + munk. terh. j. 24%-nak a 75%-a, 7151e Ft*1,27%*75 %</t>
  </si>
  <si>
    <t xml:space="preserve">        Lakásfenntartási támogatás 720 e Ft 90 %-a</t>
  </si>
  <si>
    <t xml:space="preserve">   Kiegészítő hozzájárulás építésügyi igazgatási feladatokhoz (Ft/döntés)</t>
  </si>
  <si>
    <t>Gimnáziumi oktatás 9-10. évf. 8 hó</t>
  </si>
  <si>
    <t>1815-3/2006</t>
  </si>
  <si>
    <t>Postafiók bérleti szerződés</t>
  </si>
  <si>
    <t>631-5/2007</t>
  </si>
  <si>
    <t>Iskolai oktatás 7-8. évf. 8 hó</t>
  </si>
  <si>
    <t>Iskolai oktatás 5-6. évf. 4 hó</t>
  </si>
  <si>
    <t>Tánc és színművészeti okt. minősített 4 hó</t>
  </si>
  <si>
    <t xml:space="preserve">    2. Felhalmozási célú pénzeszköz átvétel államháztartáson kívülről</t>
  </si>
  <si>
    <t>4.) Finanszírozási műveletek</t>
  </si>
  <si>
    <t>Támogatás értékű műk. célú pénzeszk. átadás  mindösszesen:</t>
  </si>
  <si>
    <t>Gazdasági és Közlekedési Minisztérium informatikai támogatás</t>
  </si>
  <si>
    <t xml:space="preserve">     f.) Felhalmozási kölcsön nyújtása</t>
  </si>
  <si>
    <t>Általános isk. napközi foglalkozás 1-4 évf. 4 hó</t>
  </si>
  <si>
    <t>Általános isk. napközi foglalkozás 5-8 évf. 4 hó</t>
  </si>
  <si>
    <t>3.mell.15.c(9)1.p./2010</t>
  </si>
  <si>
    <t>5/2009.(II.27.)Ökt. rendelet</t>
  </si>
  <si>
    <t>8/2009. (IV.1.) Ökt. rendelet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</si>
  <si>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</si>
  <si>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</si>
  <si>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</si>
  <si>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</si>
  <si>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Tárgyi eszközök, immateriális javak értékesítése össz.:</t>
  </si>
  <si>
    <t>Bibó István AGSZ. össz.:</t>
  </si>
  <si>
    <t>Teréz Anya Szociális Integrált Intézmény össz.:</t>
  </si>
  <si>
    <t>Önkormányzati Min. Magyar Borok Ünnepnapjai Hévízen és kistérségében</t>
  </si>
  <si>
    <t>Egyéb központi támogatás összesen:</t>
  </si>
  <si>
    <t>2012. év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</si>
  <si>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</si>
  <si>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</si>
  <si>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</si>
  <si>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</si>
  <si>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>Kötelezettségvállalás</t>
  </si>
  <si>
    <t>146-2/2009.</t>
  </si>
  <si>
    <t xml:space="preserve">Vasi Nyugalom Személy- és Vagyonvédelmi Szolg. Kft </t>
  </si>
  <si>
    <t>KGO/172-6/2010</t>
  </si>
  <si>
    <t>Könyvvizsgálat (Karanta AUDIT Zrt.)</t>
  </si>
  <si>
    <t xml:space="preserve">Z-ROX Nyugat Kft </t>
  </si>
  <si>
    <t>1643/2006. ikt. szám</t>
  </si>
  <si>
    <t>Rendszeres gyermekvédelmi kedvezmény (75fő x 2 x 5.800,- Ft)</t>
  </si>
  <si>
    <t>Munkaügyi Kp. (közhasznú munka tám.)</t>
  </si>
  <si>
    <t>Bibó István AGSZ</t>
  </si>
  <si>
    <t>Brunszvik Teréz  Napközi Otthonos Óvoda</t>
  </si>
  <si>
    <t>1. Felhalmozási bevétel</t>
  </si>
  <si>
    <t>Felhalmozási pénzforgalmi bevétel összesen:</t>
  </si>
  <si>
    <t>43.</t>
  </si>
  <si>
    <t>47.</t>
  </si>
  <si>
    <t>48.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</si>
  <si>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</si>
  <si>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</si>
  <si>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</si>
  <si>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</si>
  <si>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</si>
  <si>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</si>
  <si>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</si>
  <si>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</si>
  <si>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</si>
  <si>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</si>
  <si>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</si>
  <si>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</si>
  <si>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</si>
  <si>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</si>
  <si>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</si>
  <si>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</si>
  <si>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</si>
  <si>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</si>
  <si>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21/2008. (X.1.) Ökt. rendelet</t>
  </si>
  <si>
    <t>Személyi juttatás összesen</t>
  </si>
  <si>
    <t>Szociálpolitikai juttatás</t>
  </si>
  <si>
    <t>Rezi Község Önkormányzata Szüreti rendezvény tám.</t>
  </si>
  <si>
    <t>Cserszegtomaj Község Önkormányzata Borfesztivál tám.</t>
  </si>
  <si>
    <t>120/2001. (VII. 12.) KT. hat.</t>
  </si>
  <si>
    <t>150-4/2006. ikt. sz.</t>
  </si>
  <si>
    <t>működési támogatás, végleges pénzeszköz átvétel</t>
  </si>
  <si>
    <t>Támogatás értékű és ÁHT-n kívüli m. c. pe.-átadás mindösszesen:</t>
  </si>
  <si>
    <t>Lisztézérkenyek Zala Megyei Egyesülete</t>
  </si>
  <si>
    <t>hrsz: 038/2, 040/1, 040/3, ter. szárm. bev.</t>
  </si>
  <si>
    <t>5.</t>
  </si>
  <si>
    <t>43/1993. (III. 04.) KT. hat.</t>
  </si>
  <si>
    <t>Magyar Urbanisztikai Társaság</t>
  </si>
  <si>
    <t>32/2001. (XII. 1.) Ökt. rend.</t>
  </si>
  <si>
    <t>Normatív kötött állami hozzájárulás</t>
  </si>
  <si>
    <t>fizetendő térítési díj és tandíj megállapításának szabályairól szóló</t>
  </si>
  <si>
    <t>I./    Polgármesteri Hivatala</t>
  </si>
  <si>
    <t>II/3. Illyés Gyula Általános Iskola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</si>
  <si>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</si>
  <si>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</si>
  <si>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</si>
  <si>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</si>
  <si>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</si>
  <si>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</si>
  <si>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</si>
  <si>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</si>
  <si>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</si>
  <si>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</si>
  <si>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Brunszvik Teréz Napközi Otthonos Óvoda összesen:</t>
  </si>
  <si>
    <t>Teréz Anya Szociális Integrált Intézmény</t>
  </si>
  <si>
    <t>Szociális étkeztetés</t>
  </si>
  <si>
    <t>Lakcímnyilvántartó szoftver (Rendszerfelügyeleti díj)</t>
  </si>
  <si>
    <t>Tüzelőberendezések átalánydíjas karbantartása (kazán)</t>
  </si>
  <si>
    <t>Helyi kitüntető cím és kitünetési díjak alapításáról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</si>
  <si>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</si>
  <si>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</si>
  <si>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</si>
  <si>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</si>
  <si>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</si>
  <si>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</si>
  <si>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</si>
  <si>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16.</t>
  </si>
  <si>
    <t>17.</t>
  </si>
  <si>
    <t>18.</t>
  </si>
  <si>
    <t>Működési kiadás összesen:</t>
  </si>
  <si>
    <t xml:space="preserve">Hévíz Város Közlekedési koncepciója </t>
  </si>
  <si>
    <t xml:space="preserve">      2. Felhalmozási célú kötvények kibocsátása</t>
  </si>
  <si>
    <t xml:space="preserve">          Pedagógiai szakszolgálat</t>
  </si>
  <si>
    <t>Szociális juttatások és kieg. feladatok támogatása összesen:</t>
  </si>
  <si>
    <t>Bibó István Gimnáziumért Alapitvány 0040/2010(Major Máté külf.tan)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</si>
</sst>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  <numFmt numFmtId="176" formatCode="_-* #,##0.0\ _F_t_-;\-* #,##0.0\ _F_t_-;_-* &quot;-&quot;??\ _F_t_-;_-@_-"/>
  </numFmts>
  <fonts count="77">
    <font>
      <sz val="10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Arial"/>
      <family val="0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9"/>
      <color indexed="10"/>
      <name val="Arial"/>
      <family val="0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color indexed="1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17" borderId="7" applyNumberFormat="0" applyFont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67" fillId="4" borderId="0" applyNumberFormat="0" applyBorder="0" applyAlignment="0" applyProtection="0"/>
    <xf numFmtId="0" fontId="68" fillId="22" borderId="8" applyNumberFormat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" borderId="0" applyNumberFormat="0" applyBorder="0" applyAlignment="0" applyProtection="0"/>
    <xf numFmtId="0" fontId="72" fillId="23" borderId="0" applyNumberFormat="0" applyBorder="0" applyAlignment="0" applyProtection="0"/>
    <xf numFmtId="0" fontId="73" fillId="22" borderId="1" applyNumberFormat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15" fillId="0" borderId="0" xfId="0" applyNumberFormat="1" applyFont="1" applyBorder="1" applyAlignment="1">
      <alignment/>
    </xf>
    <xf numFmtId="3" fontId="6" fillId="0" borderId="0" xfId="57" applyNumberFormat="1" applyFont="1">
      <alignment/>
      <protection/>
    </xf>
    <xf numFmtId="0" fontId="1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wrapText="1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6" fillId="0" borderId="0" xfId="57" applyFont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3" fontId="11" fillId="0" borderId="0" xfId="57" applyNumberFormat="1" applyFont="1" applyBorder="1">
      <alignment/>
      <protection/>
    </xf>
    <xf numFmtId="0" fontId="11" fillId="0" borderId="0" xfId="57" applyFont="1">
      <alignment/>
      <protection/>
    </xf>
    <xf numFmtId="172" fontId="6" fillId="0" borderId="0" xfId="57" applyNumberFormat="1" applyFont="1">
      <alignment/>
      <protection/>
    </xf>
    <xf numFmtId="172" fontId="11" fillId="0" borderId="0" xfId="57" applyNumberFormat="1" applyFont="1">
      <alignment/>
      <protection/>
    </xf>
    <xf numFmtId="0" fontId="21" fillId="0" borderId="0" xfId="0" applyFont="1" applyAlignment="1" quotePrefix="1">
      <alignment/>
    </xf>
    <xf numFmtId="0" fontId="2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wrapText="1"/>
    </xf>
    <xf numFmtId="3" fontId="2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6" fillId="0" borderId="0" xfId="56" applyNumberFormat="1" applyFont="1" applyBorder="1">
      <alignment/>
      <protection/>
    </xf>
    <xf numFmtId="3" fontId="26" fillId="0" borderId="0" xfId="0" applyNumberFormat="1" applyFont="1" applyAlignment="1">
      <alignment/>
    </xf>
    <xf numFmtId="0" fontId="28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13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1" fillId="0" borderId="0" xfId="0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2" fillId="0" borderId="0" xfId="0" applyFont="1" applyBorder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9" fontId="34" fillId="0" borderId="0" xfId="0" applyNumberFormat="1" applyFont="1" applyBorder="1" applyAlignment="1">
      <alignment horizontal="left"/>
    </xf>
    <xf numFmtId="3" fontId="34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35" fillId="0" borderId="0" xfId="0" applyFont="1" applyFill="1" applyAlignment="1">
      <alignment/>
    </xf>
    <xf numFmtId="10" fontId="34" fillId="0" borderId="0" xfId="0" applyNumberFormat="1" applyFont="1" applyFill="1" applyBorder="1" applyAlignment="1">
      <alignment horizontal="left"/>
    </xf>
    <xf numFmtId="10" fontId="34" fillId="0" borderId="0" xfId="0" applyNumberFormat="1" applyFont="1" applyBorder="1" applyAlignment="1">
      <alignment/>
    </xf>
    <xf numFmtId="0" fontId="34" fillId="0" borderId="0" xfId="0" applyFont="1" applyAlignment="1">
      <alignment wrapText="1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Alignment="1">
      <alignment wrapText="1"/>
    </xf>
    <xf numFmtId="3" fontId="34" fillId="0" borderId="0" xfId="0" applyNumberFormat="1" applyFont="1" applyAlignment="1">
      <alignment horizontal="right"/>
    </xf>
    <xf numFmtId="10" fontId="34" fillId="0" borderId="0" xfId="0" applyNumberFormat="1" applyFont="1" applyBorder="1" applyAlignment="1">
      <alignment wrapText="1"/>
    </xf>
    <xf numFmtId="0" fontId="33" fillId="0" borderId="0" xfId="0" applyFont="1" applyFill="1" applyAlignment="1">
      <alignment/>
    </xf>
    <xf numFmtId="0" fontId="39" fillId="0" borderId="0" xfId="0" applyFont="1" applyAlignment="1">
      <alignment/>
    </xf>
    <xf numFmtId="3" fontId="34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3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left"/>
    </xf>
    <xf numFmtId="9" fontId="26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57" applyFont="1" applyAlignment="1">
      <alignment horizontal="left" vertical="center" wrapText="1"/>
      <protection/>
    </xf>
    <xf numFmtId="3" fontId="22" fillId="0" borderId="0" xfId="57" applyNumberFormat="1" applyFont="1">
      <alignment/>
      <protection/>
    </xf>
    <xf numFmtId="0" fontId="22" fillId="0" borderId="0" xfId="57" applyFont="1">
      <alignment/>
      <protection/>
    </xf>
    <xf numFmtId="3" fontId="24" fillId="0" borderId="0" xfId="57" applyNumberFormat="1" applyFont="1" applyBorder="1">
      <alignment/>
      <protection/>
    </xf>
    <xf numFmtId="0" fontId="24" fillId="0" borderId="0" xfId="57" applyFont="1">
      <alignment/>
      <protection/>
    </xf>
    <xf numFmtId="0" fontId="22" fillId="0" borderId="0" xfId="57" applyFont="1" applyAlignment="1">
      <alignment horizontal="left" vertical="center" wrapText="1"/>
      <protection/>
    </xf>
    <xf numFmtId="0" fontId="26" fillId="0" borderId="0" xfId="0" applyFont="1" applyBorder="1" applyAlignment="1" applyProtection="1">
      <alignment horizontal="left" wrapText="1"/>
      <protection locked="0"/>
    </xf>
    <xf numFmtId="14" fontId="26" fillId="0" borderId="0" xfId="0" applyNumberFormat="1" applyFont="1" applyBorder="1" applyAlignment="1" applyProtection="1">
      <alignment horizontal="right"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 wrapText="1"/>
      <protection locked="0"/>
    </xf>
    <xf numFmtId="0" fontId="27" fillId="0" borderId="0" xfId="0" applyFont="1" applyBorder="1" applyAlignment="1">
      <alignment/>
    </xf>
    <xf numFmtId="0" fontId="27" fillId="0" borderId="0" xfId="0" applyFont="1" applyBorder="1" applyAlignment="1" applyProtection="1">
      <alignment wrapText="1"/>
      <protection locked="0"/>
    </xf>
    <xf numFmtId="14" fontId="26" fillId="0" borderId="0" xfId="0" applyNumberFormat="1" applyFont="1" applyBorder="1" applyAlignment="1" applyProtection="1">
      <alignment horizontal="left"/>
      <protection locked="0"/>
    </xf>
    <xf numFmtId="49" fontId="28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3" fontId="22" fillId="0" borderId="0" xfId="56" applyNumberFormat="1" applyFont="1" applyBorder="1">
      <alignment/>
      <protection/>
    </xf>
    <xf numFmtId="0" fontId="41" fillId="0" borderId="10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2" fillId="0" borderId="0" xfId="56" applyFont="1" applyBorder="1">
      <alignment/>
      <protection/>
    </xf>
    <xf numFmtId="0" fontId="22" fillId="0" borderId="0" xfId="56" applyFont="1" applyBorder="1" applyAlignment="1">
      <alignment horizontal="left"/>
      <protection/>
    </xf>
    <xf numFmtId="3" fontId="22" fillId="0" borderId="0" xfId="56" applyNumberFormat="1" applyFont="1" applyFill="1" applyBorder="1">
      <alignment/>
      <protection/>
    </xf>
    <xf numFmtId="3" fontId="23" fillId="0" borderId="0" xfId="56" applyNumberFormat="1" applyFont="1" applyBorder="1">
      <alignment/>
      <protection/>
    </xf>
    <xf numFmtId="3" fontId="25" fillId="0" borderId="0" xfId="56" applyNumberFormat="1" applyFont="1" applyBorder="1">
      <alignment/>
      <protection/>
    </xf>
    <xf numFmtId="3" fontId="24" fillId="0" borderId="0" xfId="56" applyNumberFormat="1" applyFont="1" applyBorder="1">
      <alignment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11" xfId="0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9" fillId="0" borderId="0" xfId="0" applyFont="1" applyAlignment="1">
      <alignment horizontal="right"/>
    </xf>
    <xf numFmtId="3" fontId="22" fillId="0" borderId="16" xfId="0" applyNumberFormat="1" applyFont="1" applyBorder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/>
    </xf>
    <xf numFmtId="3" fontId="22" fillId="0" borderId="0" xfId="57" applyNumberFormat="1" applyFont="1" applyAlignment="1">
      <alignment/>
      <protection/>
    </xf>
    <xf numFmtId="0" fontId="34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3" fontId="24" fillId="0" borderId="0" xfId="0" applyNumberFormat="1" applyFont="1" applyBorder="1" applyAlignment="1">
      <alignment horizontal="center" vertical="center" wrapText="1"/>
    </xf>
    <xf numFmtId="164" fontId="34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3" fontId="24" fillId="0" borderId="16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0" fontId="48" fillId="0" borderId="0" xfId="57" applyFont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34" fillId="0" borderId="0" xfId="0" applyFont="1" applyFill="1" applyAlignment="1">
      <alignment wrapText="1"/>
    </xf>
    <xf numFmtId="0" fontId="22" fillId="0" borderId="18" xfId="0" applyFont="1" applyBorder="1" applyAlignment="1">
      <alignment horizontal="center"/>
    </xf>
    <xf numFmtId="9" fontId="10" fillId="0" borderId="0" xfId="0" applyNumberFormat="1" applyFont="1" applyBorder="1" applyAlignment="1">
      <alignment horizontal="left"/>
    </xf>
    <xf numFmtId="0" fontId="50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right"/>
    </xf>
    <xf numFmtId="0" fontId="33" fillId="0" borderId="18" xfId="0" applyFont="1" applyBorder="1" applyAlignment="1">
      <alignment/>
    </xf>
    <xf numFmtId="0" fontId="33" fillId="0" borderId="18" xfId="0" applyFont="1" applyBorder="1" applyAlignment="1">
      <alignment horizontal="right"/>
    </xf>
    <xf numFmtId="0" fontId="34" fillId="0" borderId="18" xfId="0" applyFont="1" applyBorder="1" applyAlignment="1">
      <alignment horizontal="right"/>
    </xf>
    <xf numFmtId="0" fontId="33" fillId="0" borderId="18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14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 wrapText="1"/>
    </xf>
    <xf numFmtId="14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 applyProtection="1">
      <alignment wrapText="1"/>
      <protection locked="0"/>
    </xf>
    <xf numFmtId="1" fontId="26" fillId="0" borderId="0" xfId="0" applyNumberFormat="1" applyFont="1" applyBorder="1" applyAlignment="1" applyProtection="1">
      <alignment horizontal="right" wrapText="1"/>
      <protection locked="0"/>
    </xf>
    <xf numFmtId="1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right" wrapText="1"/>
      <protection locked="0"/>
    </xf>
    <xf numFmtId="1" fontId="26" fillId="0" borderId="0" xfId="0" applyNumberFormat="1" applyFont="1" applyBorder="1" applyAlignment="1" applyProtection="1">
      <alignment wrapText="1"/>
      <protection locked="0"/>
    </xf>
    <xf numFmtId="1" fontId="26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3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2" fillId="0" borderId="0" xfId="57" applyFont="1" applyFill="1" applyAlignment="1">
      <alignment horizontal="left" vertical="center" wrapText="1"/>
      <protection/>
    </xf>
    <xf numFmtId="3" fontId="6" fillId="0" borderId="0" xfId="57" applyNumberFormat="1" applyFont="1" applyBorder="1">
      <alignment/>
      <protection/>
    </xf>
    <xf numFmtId="3" fontId="22" fillId="0" borderId="0" xfId="57" applyNumberFormat="1" applyFont="1" applyBorder="1">
      <alignment/>
      <protection/>
    </xf>
    <xf numFmtId="0" fontId="22" fillId="0" borderId="0" xfId="57" applyFont="1" applyAlignment="1">
      <alignment horizontal="center"/>
      <protection/>
    </xf>
    <xf numFmtId="3" fontId="24" fillId="0" borderId="0" xfId="57" applyNumberFormat="1" applyFont="1">
      <alignment/>
      <protection/>
    </xf>
    <xf numFmtId="0" fontId="34" fillId="0" borderId="0" xfId="0" applyFont="1" applyBorder="1" applyAlignment="1">
      <alignment horizontal="right"/>
    </xf>
    <xf numFmtId="0" fontId="39" fillId="0" borderId="18" xfId="0" applyFont="1" applyBorder="1" applyAlignment="1">
      <alignment/>
    </xf>
    <xf numFmtId="0" fontId="39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 horizontal="right"/>
    </xf>
    <xf numFmtId="173" fontId="40" fillId="0" borderId="13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right"/>
    </xf>
    <xf numFmtId="0" fontId="49" fillId="0" borderId="0" xfId="57" applyFont="1">
      <alignment/>
      <protection/>
    </xf>
    <xf numFmtId="0" fontId="28" fillId="0" borderId="0" xfId="0" applyFont="1" applyAlignment="1">
      <alignment/>
    </xf>
    <xf numFmtId="0" fontId="22" fillId="0" borderId="0" xfId="0" applyFont="1" applyAlignment="1">
      <alignment horizontal="right"/>
    </xf>
    <xf numFmtId="0" fontId="33" fillId="0" borderId="0" xfId="0" applyFont="1" applyFill="1" applyAlignment="1">
      <alignment wrapText="1"/>
    </xf>
    <xf numFmtId="0" fontId="24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3" fontId="24" fillId="0" borderId="0" xfId="57" applyNumberFormat="1" applyFont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vertical="center"/>
    </xf>
    <xf numFmtId="0" fontId="24" fillId="0" borderId="13" xfId="57" applyFont="1" applyBorder="1" applyAlignment="1">
      <alignment horizontal="center"/>
      <protection/>
    </xf>
    <xf numFmtId="3" fontId="29" fillId="0" borderId="0" xfId="0" applyNumberFormat="1" applyFont="1" applyAlignment="1">
      <alignment horizontal="right"/>
    </xf>
    <xf numFmtId="3" fontId="26" fillId="0" borderId="0" xfId="0" applyNumberFormat="1" applyFont="1" applyAlignment="1">
      <alignment vertical="center" wrapText="1"/>
    </xf>
    <xf numFmtId="0" fontId="28" fillId="0" borderId="0" xfId="56" applyFont="1" applyBorder="1">
      <alignment/>
      <protection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3" fontId="47" fillId="0" borderId="13" xfId="0" applyNumberFormat="1" applyFont="1" applyBorder="1" applyAlignment="1">
      <alignment horizontal="center"/>
    </xf>
    <xf numFmtId="3" fontId="33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3" fontId="22" fillId="0" borderId="0" xfId="57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2" fillId="0" borderId="0" xfId="57" applyNumberFormat="1" applyFont="1" applyAlignment="1">
      <alignment horizontal="right" vertical="center"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9" fillId="0" borderId="0" xfId="0" applyFont="1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50" fillId="0" borderId="0" xfId="0" applyFont="1" applyAlignment="1">
      <alignment wrapText="1"/>
    </xf>
    <xf numFmtId="0" fontId="33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3" fontId="26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/>
    </xf>
    <xf numFmtId="0" fontId="28" fillId="0" borderId="1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4" fillId="0" borderId="0" xfId="57" applyNumberFormat="1" applyFont="1" applyBorder="1" applyAlignment="1">
      <alignment horizontal="center" textRotation="90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 wrapText="1"/>
    </xf>
    <xf numFmtId="3" fontId="74" fillId="0" borderId="0" xfId="0" applyNumberFormat="1" applyFont="1" applyAlignment="1">
      <alignment horizontal="center" vertical="center" wrapText="1"/>
    </xf>
    <xf numFmtId="3" fontId="74" fillId="0" borderId="0" xfId="0" applyNumberFormat="1" applyFont="1" applyBorder="1" applyAlignment="1">
      <alignment horizontal="right" vertical="center"/>
    </xf>
    <xf numFmtId="3" fontId="74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22" fillId="0" borderId="0" xfId="57" applyFont="1" applyAlignment="1">
      <alignment horizontal="center" vertical="center"/>
      <protection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26" fillId="0" borderId="12" xfId="0" applyFont="1" applyBorder="1" applyAlignment="1">
      <alignment/>
    </xf>
    <xf numFmtId="3" fontId="26" fillId="0" borderId="12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3" fontId="28" fillId="0" borderId="13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24" fillId="0" borderId="14" xfId="57" applyFont="1" applyBorder="1" applyAlignment="1">
      <alignment horizontal="center" vertical="center" wrapText="1"/>
      <protection/>
    </xf>
    <xf numFmtId="0" fontId="24" fillId="0" borderId="20" xfId="57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57" applyFont="1" applyBorder="1" applyAlignment="1">
      <alignment horizontal="center" vertical="center"/>
      <protection/>
    </xf>
    <xf numFmtId="0" fontId="22" fillId="0" borderId="0" xfId="57" applyFont="1" applyAlignment="1">
      <alignment horizontal="right"/>
      <protection/>
    </xf>
    <xf numFmtId="0" fontId="53" fillId="0" borderId="11" xfId="57" applyFont="1" applyBorder="1" applyAlignment="1">
      <alignment horizontal="center" vertical="center" wrapText="1"/>
      <protection/>
    </xf>
    <xf numFmtId="0" fontId="53" fillId="0" borderId="18" xfId="57" applyFont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center"/>
      <protection/>
    </xf>
    <xf numFmtId="3" fontId="0" fillId="0" borderId="13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24" fillId="0" borderId="0" xfId="57" applyNumberFormat="1" applyFont="1" applyBorder="1" applyAlignment="1">
      <alignment horizontal="center"/>
      <protection/>
    </xf>
    <xf numFmtId="3" fontId="24" fillId="0" borderId="0" xfId="57" applyNumberFormat="1" applyFont="1" applyAlignment="1">
      <alignment horizontal="center"/>
      <protection/>
    </xf>
    <xf numFmtId="3" fontId="22" fillId="0" borderId="0" xfId="57" applyNumberFormat="1" applyFont="1" applyAlignment="1">
      <alignment horizontal="right"/>
      <protection/>
    </xf>
    <xf numFmtId="3" fontId="4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22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4" fillId="0" borderId="0" xfId="56" applyFont="1" applyAlignment="1">
      <alignment horizontal="center"/>
      <protection/>
    </xf>
    <xf numFmtId="0" fontId="24" fillId="0" borderId="1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3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3" fontId="19" fillId="0" borderId="0" xfId="0" applyNumberFormat="1" applyFont="1" applyAlignment="1">
      <alignment horizontal="right" vertic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left" shrinkToFi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.I.févi pénzügyi mérleg" xfId="56"/>
    <cellStyle name="Normál_konc. 2005. év táb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70"/>
  <sheetViews>
    <sheetView workbookViewId="0" topLeftCell="A1">
      <selection activeCell="A6" sqref="A6:A7"/>
    </sheetView>
  </sheetViews>
  <sheetFormatPr defaultColWidth="9.140625" defaultRowHeight="12.75"/>
  <cols>
    <col min="1" max="1" width="5.00390625" style="188" customWidth="1"/>
    <col min="2" max="2" width="44.57421875" style="114" bestFit="1" customWidth="1"/>
    <col min="3" max="4" width="9.421875" style="114" bestFit="1" customWidth="1"/>
    <col min="5" max="5" width="9.7109375" style="114" bestFit="1" customWidth="1"/>
    <col min="6" max="6" width="43.421875" style="114" bestFit="1" customWidth="1"/>
    <col min="7" max="8" width="9.421875" style="114" bestFit="1" customWidth="1"/>
    <col min="9" max="9" width="9.7109375" style="114" bestFit="1" customWidth="1"/>
    <col min="10" max="16384" width="9.140625" style="114" customWidth="1"/>
  </cols>
  <sheetData>
    <row r="1" spans="6:9" ht="12.75">
      <c r="F1" s="467" t="s">
        <v>299</v>
      </c>
      <c r="G1" s="467"/>
      <c r="H1" s="467"/>
      <c r="I1" s="467"/>
    </row>
    <row r="2" spans="1:9" s="116" customFormat="1" ht="12.75">
      <c r="A2" s="188"/>
      <c r="B2" s="471" t="s">
        <v>122</v>
      </c>
      <c r="C2" s="472"/>
      <c r="D2" s="472"/>
      <c r="E2" s="472"/>
      <c r="F2" s="472"/>
      <c r="G2" s="472"/>
      <c r="H2" s="472"/>
      <c r="I2" s="472"/>
    </row>
    <row r="3" spans="1:9" s="116" customFormat="1" ht="12.75">
      <c r="A3" s="188"/>
      <c r="B3" s="471" t="s">
        <v>810</v>
      </c>
      <c r="C3" s="472"/>
      <c r="D3" s="472"/>
      <c r="E3" s="472"/>
      <c r="F3" s="472"/>
      <c r="G3" s="472"/>
      <c r="H3" s="472"/>
      <c r="I3" s="472"/>
    </row>
    <row r="4" spans="1:9" s="116" customFormat="1" ht="12.75">
      <c r="A4" s="188"/>
      <c r="B4" s="473" t="s">
        <v>1049</v>
      </c>
      <c r="C4" s="474"/>
      <c r="D4" s="474"/>
      <c r="E4" s="474"/>
      <c r="F4" s="474"/>
      <c r="G4" s="474"/>
      <c r="H4" s="474"/>
      <c r="I4" s="474"/>
    </row>
    <row r="5" spans="1:9" s="116" customFormat="1" ht="12.75">
      <c r="A5" s="281"/>
      <c r="B5" s="470" t="s">
        <v>322</v>
      </c>
      <c r="C5" s="470"/>
      <c r="D5" s="470"/>
      <c r="E5" s="470"/>
      <c r="F5" s="470"/>
      <c r="G5" s="470"/>
      <c r="H5" s="470"/>
      <c r="I5" s="470"/>
    </row>
    <row r="6" spans="1:9" s="119" customFormat="1" ht="11.25" customHeight="1">
      <c r="A6" s="468"/>
      <c r="B6" s="117" t="s">
        <v>1071</v>
      </c>
      <c r="C6" s="118" t="s">
        <v>1072</v>
      </c>
      <c r="D6" s="118" t="s">
        <v>1073</v>
      </c>
      <c r="E6" s="118" t="s">
        <v>1074</v>
      </c>
      <c r="F6" s="117" t="s">
        <v>1075</v>
      </c>
      <c r="G6" s="118" t="s">
        <v>1076</v>
      </c>
      <c r="H6" s="118" t="s">
        <v>1077</v>
      </c>
      <c r="I6" s="118" t="s">
        <v>1078</v>
      </c>
    </row>
    <row r="7" spans="1:9" s="119" customFormat="1" ht="29.25" customHeight="1">
      <c r="A7" s="469"/>
      <c r="B7" s="117" t="s">
        <v>1413</v>
      </c>
      <c r="C7" s="118" t="s">
        <v>1255</v>
      </c>
      <c r="D7" s="118" t="s">
        <v>1263</v>
      </c>
      <c r="E7" s="118" t="s">
        <v>1264</v>
      </c>
      <c r="F7" s="117" t="s">
        <v>1414</v>
      </c>
      <c r="G7" s="118" t="s">
        <v>1255</v>
      </c>
      <c r="H7" s="118" t="s">
        <v>1263</v>
      </c>
      <c r="I7" s="118" t="s">
        <v>1264</v>
      </c>
    </row>
    <row r="8" spans="1:9" ht="12.75">
      <c r="A8" s="188" t="s">
        <v>794</v>
      </c>
      <c r="B8" s="120" t="s">
        <v>1050</v>
      </c>
      <c r="C8" s="142"/>
      <c r="D8" s="142"/>
      <c r="E8" s="276"/>
      <c r="F8" s="121" t="s">
        <v>1736</v>
      </c>
      <c r="G8" s="142"/>
      <c r="H8" s="142"/>
      <c r="I8" s="142"/>
    </row>
    <row r="9" spans="1:9" ht="12.75">
      <c r="A9" s="188" t="s">
        <v>800</v>
      </c>
      <c r="B9" s="122" t="s">
        <v>68</v>
      </c>
      <c r="C9" s="123">
        <f>'püim-ph'!C10+'püim-intössz'!C10</f>
        <v>385553</v>
      </c>
      <c r="D9" s="123">
        <f>'püim-ph'!D10+'püim-intössz'!D10</f>
        <v>610089</v>
      </c>
      <c r="E9" s="258">
        <f>'püim-ph'!E10+'püim-intössz'!E10</f>
        <v>328676</v>
      </c>
      <c r="F9" s="122" t="s">
        <v>1737</v>
      </c>
      <c r="G9" s="123">
        <f>'püim-ph'!G10+'püim-intössz'!G10</f>
        <v>894263</v>
      </c>
      <c r="H9" s="123">
        <f>'püim-ph'!H10+'püim-intössz'!H10</f>
        <v>928554</v>
      </c>
      <c r="I9" s="123">
        <f>'püim-ph'!I10+'püim-intössz'!I10</f>
        <v>858790</v>
      </c>
    </row>
    <row r="10" spans="1:9" ht="12.75">
      <c r="A10" s="188" t="s">
        <v>410</v>
      </c>
      <c r="B10" s="122" t="s">
        <v>69</v>
      </c>
      <c r="C10" s="123">
        <f>'püim-ph'!C11</f>
        <v>830600</v>
      </c>
      <c r="D10" s="123">
        <f>'püim-ph'!D11</f>
        <v>992178</v>
      </c>
      <c r="E10" s="258">
        <f>'püim-ph'!E11</f>
        <v>962634</v>
      </c>
      <c r="F10" s="122" t="s">
        <v>1738</v>
      </c>
      <c r="G10" s="123">
        <f>'püim-ph'!G11+'püim-intössz'!G11</f>
        <v>242318</v>
      </c>
      <c r="H10" s="123">
        <f>'püim-ph'!H11+'püim-intössz'!H11</f>
        <v>225820</v>
      </c>
      <c r="I10" s="123">
        <f>'püim-ph'!I11+'püim-intössz'!I11</f>
        <v>208381</v>
      </c>
    </row>
    <row r="11" spans="1:9" ht="12.75">
      <c r="A11" s="188" t="s">
        <v>562</v>
      </c>
      <c r="B11" s="122" t="s">
        <v>70</v>
      </c>
      <c r="C11" s="123"/>
      <c r="D11" s="123"/>
      <c r="E11" s="258"/>
      <c r="F11" s="124" t="s">
        <v>360</v>
      </c>
      <c r="G11" s="123">
        <f>'püim-ph'!G12+'püim-intössz'!G12</f>
        <v>512266</v>
      </c>
      <c r="H11" s="123">
        <f>'püim-ph'!H12+'püim-intössz'!H12</f>
        <v>794576</v>
      </c>
      <c r="I11" s="123">
        <f>'püim-ph'!I12+'püim-intössz'!I12</f>
        <v>878450</v>
      </c>
    </row>
    <row r="12" spans="1:9" ht="12.75">
      <c r="A12" s="188" t="s">
        <v>1722</v>
      </c>
      <c r="B12" s="122" t="s">
        <v>728</v>
      </c>
      <c r="C12" s="123">
        <f>'püim-ph'!C13</f>
        <v>849984</v>
      </c>
      <c r="D12" s="123">
        <f>'püim-ph'!D13</f>
        <v>732150</v>
      </c>
      <c r="E12" s="258">
        <f>'püim-ph'!E13</f>
        <v>835023</v>
      </c>
      <c r="F12" s="114" t="s">
        <v>697</v>
      </c>
      <c r="G12" s="141">
        <f>'püim-ph'!G13</f>
        <v>11931</v>
      </c>
      <c r="H12" s="141">
        <f>'püim-ph'!H13</f>
        <v>5468</v>
      </c>
      <c r="I12" s="141">
        <f>'püim-ph'!I13</f>
        <v>5000</v>
      </c>
    </row>
    <row r="13" spans="1:9" ht="12.75">
      <c r="A13" s="188" t="s">
        <v>131</v>
      </c>
      <c r="B13" s="122" t="s">
        <v>729</v>
      </c>
      <c r="C13" s="123">
        <f>'püim-ph'!C14+'püim-intössz'!C14</f>
        <v>96448</v>
      </c>
      <c r="D13" s="123">
        <f>'püim-ph'!D14+'püim-intössz'!D14</f>
        <v>98857</v>
      </c>
      <c r="E13" s="258">
        <f>'püim-ph'!E14+'püim-intössz'!E14</f>
        <v>104460</v>
      </c>
      <c r="F13" s="124" t="s">
        <v>361</v>
      </c>
      <c r="G13" s="123">
        <f>'püim-ph'!G14+'püim-intössz'!G14</f>
        <v>50091</v>
      </c>
      <c r="H13" s="123">
        <f>'püim-ph'!H14+'püim-intössz'!H14</f>
        <v>40842</v>
      </c>
      <c r="I13" s="123">
        <f>'püim-ph'!I14+'püim-intössz'!I14</f>
        <v>45546</v>
      </c>
    </row>
    <row r="14" spans="1:9" ht="12.75">
      <c r="A14" s="188" t="s">
        <v>912</v>
      </c>
      <c r="B14" s="122" t="s">
        <v>730</v>
      </c>
      <c r="C14" s="123">
        <f>'püim-ph'!C15+'püim-intössz'!C15</f>
        <v>9228</v>
      </c>
      <c r="D14" s="123">
        <f>'püim-ph'!D15+'püim-intössz'!D15</f>
        <v>2725</v>
      </c>
      <c r="E14" s="258">
        <f>'püim-ph'!E15+'püim-intössz'!E15</f>
        <v>4174</v>
      </c>
      <c r="F14" s="124" t="s">
        <v>362</v>
      </c>
      <c r="G14" s="123">
        <f>'püim-ph'!G15+'püim-intössz'!G15</f>
        <v>91791</v>
      </c>
      <c r="H14" s="123">
        <f>'püim-ph'!H15+'püim-intössz'!H15</f>
        <v>89360</v>
      </c>
      <c r="I14" s="123">
        <f>'püim-ph'!I15+'püim-intössz'!I15</f>
        <v>168675</v>
      </c>
    </row>
    <row r="15" spans="1:9" ht="12.75">
      <c r="A15" s="188" t="s">
        <v>914</v>
      </c>
      <c r="B15" s="122" t="s">
        <v>735</v>
      </c>
      <c r="C15" s="123">
        <v>52147</v>
      </c>
      <c r="D15" s="123">
        <v>0</v>
      </c>
      <c r="E15" s="258"/>
      <c r="F15" s="124" t="s">
        <v>363</v>
      </c>
      <c r="G15" s="123">
        <f>'püim-ph'!G16+'püim-intössz'!G16</f>
        <v>2182</v>
      </c>
      <c r="H15" s="123">
        <f>'püim-ph'!H16+'püim-intössz'!H16</f>
        <v>2681</v>
      </c>
      <c r="I15" s="123">
        <f>'püim-ph'!I16+'püim-intössz'!I16</f>
        <v>6100</v>
      </c>
    </row>
    <row r="16" spans="1:9" ht="12.75">
      <c r="A16" s="188" t="s">
        <v>915</v>
      </c>
      <c r="B16" s="128" t="s">
        <v>731</v>
      </c>
      <c r="C16" s="129">
        <f>SUM(C12:C15)</f>
        <v>1007807</v>
      </c>
      <c r="D16" s="129">
        <f>SUM(D12:D14)</f>
        <v>833732</v>
      </c>
      <c r="E16" s="277">
        <f>SUM(E12:E14)</f>
        <v>943657</v>
      </c>
      <c r="F16" s="124" t="s">
        <v>364</v>
      </c>
      <c r="G16" s="123">
        <f>'püim-ph'!G17</f>
        <v>35406</v>
      </c>
      <c r="H16" s="123">
        <f>'püim-ph'!H17</f>
        <v>33492</v>
      </c>
      <c r="I16" s="123">
        <f>'püim-ph'!I17</f>
        <v>46025</v>
      </c>
    </row>
    <row r="17" spans="1:9" ht="13.5">
      <c r="A17" s="188" t="s">
        <v>650</v>
      </c>
      <c r="B17" s="131" t="s">
        <v>732</v>
      </c>
      <c r="C17" s="132">
        <f>SUM(C9:C10,C16)</f>
        <v>2223960</v>
      </c>
      <c r="D17" s="132">
        <f>SUM(D9:D10,D16)</f>
        <v>2435999</v>
      </c>
      <c r="E17" s="274">
        <f>SUM(E9:E10,E16)</f>
        <v>2234967</v>
      </c>
      <c r="F17" s="133" t="s">
        <v>1124</v>
      </c>
      <c r="G17" s="132">
        <f>G9+G10+G11+G13+G14+G15+G16</f>
        <v>1828317</v>
      </c>
      <c r="H17" s="132">
        <f>H9+H10+H11+H13+H14+H15+H16</f>
        <v>2115325</v>
      </c>
      <c r="I17" s="132">
        <f>I9+I10+I11+I13+I14+I15+I16</f>
        <v>2211967</v>
      </c>
    </row>
    <row r="18" spans="1:9" ht="12.75">
      <c r="A18" s="188" t="s">
        <v>652</v>
      </c>
      <c r="B18" s="134" t="s">
        <v>733</v>
      </c>
      <c r="C18" s="123"/>
      <c r="D18" s="123"/>
      <c r="E18" s="258"/>
      <c r="F18" s="135" t="s">
        <v>366</v>
      </c>
      <c r="G18" s="123"/>
      <c r="H18" s="123"/>
      <c r="I18" s="123"/>
    </row>
    <row r="19" spans="1:9" ht="12.75">
      <c r="A19" s="188" t="s">
        <v>1746</v>
      </c>
      <c r="B19" s="122" t="s">
        <v>734</v>
      </c>
      <c r="C19" s="123">
        <f>'püim-ph'!C29+'püim-intössz'!C23</f>
        <v>5744</v>
      </c>
      <c r="D19" s="123">
        <f>'püim-ph'!D29+'püim-intössz'!D23</f>
        <v>9968</v>
      </c>
      <c r="E19" s="258">
        <f>'püim-ph'!E29+'püim-intössz'!E23</f>
        <v>10000</v>
      </c>
      <c r="F19" s="124" t="s">
        <v>367</v>
      </c>
      <c r="G19" s="123">
        <v>47522</v>
      </c>
      <c r="H19" s="123">
        <f>'püim-ph'!H29+'püim-intössz'!H23</f>
        <v>53218</v>
      </c>
      <c r="I19" s="123">
        <f>'püim-ph'!I29+'püim-intössz'!I23</f>
        <v>81600</v>
      </c>
    </row>
    <row r="20" spans="1:9" ht="12.75">
      <c r="A20" s="188" t="s">
        <v>1749</v>
      </c>
      <c r="B20" s="122" t="s">
        <v>1730</v>
      </c>
      <c r="C20" s="123">
        <f>'püim-ph'!C30+'püim-intössz'!C24</f>
        <v>1575</v>
      </c>
      <c r="D20" s="123">
        <f>'püim-ph'!D30+'püim-intössz'!D24</f>
        <v>1260</v>
      </c>
      <c r="E20" s="258">
        <f>'püim-ph'!E30+'püim-intössz'!E24</f>
        <v>1200</v>
      </c>
      <c r="F20" s="124" t="s">
        <v>368</v>
      </c>
      <c r="G20" s="123">
        <v>98875</v>
      </c>
      <c r="H20" s="123">
        <f>'püim-ph'!H30+'püim-intössz'!H24</f>
        <v>998883</v>
      </c>
      <c r="I20" s="123">
        <f>'püim-ph'!I30+'püim-intössz'!I24</f>
        <v>746981.25</v>
      </c>
    </row>
    <row r="21" spans="1:9" ht="12.75">
      <c r="A21" s="188" t="s">
        <v>1750</v>
      </c>
      <c r="B21" s="122" t="s">
        <v>1731</v>
      </c>
      <c r="C21" s="123">
        <f>'püim-ph'!C31+'püim-intössz'!C25</f>
        <v>471</v>
      </c>
      <c r="D21" s="123">
        <f>'püim-ph'!D31+'püim-intössz'!D25</f>
        <v>3</v>
      </c>
      <c r="E21" s="258">
        <f>'püim-ph'!E31+'püim-intössz'!E25</f>
        <v>0</v>
      </c>
      <c r="F21" s="124" t="s">
        <v>369</v>
      </c>
      <c r="G21" s="123">
        <v>5711</v>
      </c>
      <c r="H21" s="123">
        <f>'püim-ph'!H31+'püim-intössz'!H25</f>
        <v>0</v>
      </c>
      <c r="I21" s="123">
        <f>'püim-ph'!I31+'püim-intössz'!I25</f>
        <v>4494</v>
      </c>
    </row>
    <row r="22" spans="1:9" ht="12.75">
      <c r="A22" s="188" t="s">
        <v>1751</v>
      </c>
      <c r="B22" s="122" t="s">
        <v>1732</v>
      </c>
      <c r="C22" s="123">
        <f>'püim-ph'!C32+'püim-intössz'!C26</f>
        <v>8156</v>
      </c>
      <c r="D22" s="123">
        <f>'püim-ph'!D32+'püim-intössz'!D26</f>
        <v>238278</v>
      </c>
      <c r="E22" s="258">
        <f>'püim-ph'!E32+'püim-intössz'!E26</f>
        <v>456450</v>
      </c>
      <c r="F22" s="124" t="s">
        <v>370</v>
      </c>
      <c r="G22" s="123">
        <v>4042</v>
      </c>
      <c r="H22" s="123">
        <f>'püim-ph'!H32+'püim-intössz'!H26</f>
        <v>700</v>
      </c>
      <c r="I22" s="123">
        <f>'püim-ph'!I32+'püim-intössz'!I26</f>
        <v>20000</v>
      </c>
    </row>
    <row r="23" spans="1:9" ht="12.75">
      <c r="A23" s="188" t="s">
        <v>1753</v>
      </c>
      <c r="B23" s="122" t="s">
        <v>1733</v>
      </c>
      <c r="C23" s="123">
        <f>'püim-ph'!C33+'püim-intössz'!C27</f>
        <v>0</v>
      </c>
      <c r="D23" s="123">
        <f>'püim-ph'!D33+'püim-intössz'!D27</f>
        <v>0</v>
      </c>
      <c r="E23" s="258">
        <f>'püim-ph'!E33+'püim-intössz'!E27</f>
        <v>5000</v>
      </c>
      <c r="F23" s="124" t="s">
        <v>371</v>
      </c>
      <c r="G23" s="123">
        <v>4000</v>
      </c>
      <c r="H23" s="123">
        <f>'püim-ph'!H33+'püim-intössz'!H27</f>
        <v>9800</v>
      </c>
      <c r="I23" s="123">
        <f>'püim-ph'!I33+'püim-intössz'!I27</f>
        <v>7200</v>
      </c>
    </row>
    <row r="24" spans="1:9" ht="12.75">
      <c r="A24" s="188" t="s">
        <v>1754</v>
      </c>
      <c r="B24" s="122" t="s">
        <v>1734</v>
      </c>
      <c r="C24" s="123">
        <f>'püim-ph'!C34</f>
        <v>3971</v>
      </c>
      <c r="D24" s="123">
        <f>'püim-ph'!D34</f>
        <v>4008</v>
      </c>
      <c r="E24" s="258">
        <f>'püim-ph'!E34</f>
        <v>3174</v>
      </c>
      <c r="F24" s="114" t="s">
        <v>1117</v>
      </c>
      <c r="G24" s="123">
        <f>'püim-ph'!G34+'püim-intössz'!G28</f>
        <v>0</v>
      </c>
      <c r="H24" s="123">
        <f>'püim-ph'!H34+'püim-intössz'!H28</f>
        <v>0</v>
      </c>
      <c r="I24" s="123">
        <f>'püim-ph'!I34+'püim-intössz'!I28</f>
        <v>1020</v>
      </c>
    </row>
    <row r="25" spans="1:9" s="130" customFormat="1" ht="13.5">
      <c r="A25" s="188" t="s">
        <v>1755</v>
      </c>
      <c r="B25" s="122" t="s">
        <v>1735</v>
      </c>
      <c r="C25" s="123">
        <f>'püim-ph'!C35</f>
        <v>20629</v>
      </c>
      <c r="D25" s="123">
        <f>'püim-ph'!D35</f>
        <v>2000</v>
      </c>
      <c r="E25" s="258">
        <f>'püim-ph'!E35</f>
        <v>0</v>
      </c>
      <c r="F25" s="124"/>
      <c r="G25" s="123"/>
      <c r="H25" s="123"/>
      <c r="I25" s="123"/>
    </row>
    <row r="26" spans="1:9" ht="13.5">
      <c r="A26" s="188" t="s">
        <v>1247</v>
      </c>
      <c r="B26" s="131" t="s">
        <v>1689</v>
      </c>
      <c r="C26" s="132">
        <f>SUM(C19:C25)</f>
        <v>40546</v>
      </c>
      <c r="D26" s="132">
        <f>SUM(D19:D25)</f>
        <v>255517</v>
      </c>
      <c r="E26" s="274">
        <f>SUM(E19:E25)</f>
        <v>475824</v>
      </c>
      <c r="F26" s="133" t="s">
        <v>1430</v>
      </c>
      <c r="G26" s="132">
        <f>SUM(G19:G23)</f>
        <v>160150</v>
      </c>
      <c r="H26" s="132">
        <f>SUM(H19:H25)</f>
        <v>1062601</v>
      </c>
      <c r="I26" s="132">
        <f>SUM(I19:I25)</f>
        <v>861295.25</v>
      </c>
    </row>
    <row r="27" spans="1:9" s="137" customFormat="1" ht="12.75">
      <c r="A27" s="188" t="s">
        <v>1248</v>
      </c>
      <c r="B27" s="134" t="s">
        <v>365</v>
      </c>
      <c r="C27" s="136">
        <f>SUM(C17,C26)</f>
        <v>2264506</v>
      </c>
      <c r="D27" s="136">
        <f>SUM(D17,D26)</f>
        <v>2691516</v>
      </c>
      <c r="E27" s="273">
        <f>SUM(E17,E26)</f>
        <v>2710791</v>
      </c>
      <c r="F27" s="135" t="s">
        <v>372</v>
      </c>
      <c r="G27" s="136">
        <f>SUM(G17,G26)</f>
        <v>1988467</v>
      </c>
      <c r="H27" s="136">
        <f>SUM(H17,H26)</f>
        <v>3177926</v>
      </c>
      <c r="I27" s="136">
        <f>SUM(I17,I26)</f>
        <v>3073262.25</v>
      </c>
    </row>
    <row r="28" spans="1:9" ht="12.75">
      <c r="A28" s="188" t="s">
        <v>1249</v>
      </c>
      <c r="B28" s="134" t="s">
        <v>683</v>
      </c>
      <c r="C28" s="136">
        <f>C27-G27</f>
        <v>276039</v>
      </c>
      <c r="D28" s="136">
        <f>D27-H27</f>
        <v>-486410</v>
      </c>
      <c r="E28" s="273">
        <f>E27-I27</f>
        <v>-362471.25</v>
      </c>
      <c r="F28" s="135"/>
      <c r="G28" s="136"/>
      <c r="H28" s="136"/>
      <c r="I28" s="136"/>
    </row>
    <row r="29" spans="1:9" ht="12.75">
      <c r="A29" s="188" t="s">
        <v>1250</v>
      </c>
      <c r="B29" s="114" t="s">
        <v>517</v>
      </c>
      <c r="C29" s="141">
        <v>355427</v>
      </c>
      <c r="D29" s="123">
        <f>D17-H17</f>
        <v>320674</v>
      </c>
      <c r="E29" s="258">
        <f>E17-I17</f>
        <v>23000</v>
      </c>
      <c r="F29" s="124"/>
      <c r="G29" s="141"/>
      <c r="H29" s="141"/>
      <c r="I29" s="141"/>
    </row>
    <row r="30" spans="1:9" ht="12.75">
      <c r="A30" s="188" t="s">
        <v>1251</v>
      </c>
      <c r="B30" s="114" t="s">
        <v>1525</v>
      </c>
      <c r="C30" s="141">
        <v>-131535</v>
      </c>
      <c r="D30" s="123">
        <f>D26-H26</f>
        <v>-807084</v>
      </c>
      <c r="E30" s="258">
        <f>E26-I26</f>
        <v>-385471.25</v>
      </c>
      <c r="F30" s="124"/>
      <c r="G30" s="141"/>
      <c r="H30" s="141"/>
      <c r="I30" s="141"/>
    </row>
    <row r="31" spans="1:9" ht="12.75">
      <c r="A31" s="188" t="s">
        <v>1252</v>
      </c>
      <c r="B31" s="134" t="s">
        <v>1626</v>
      </c>
      <c r="C31" s="123"/>
      <c r="D31" s="123"/>
      <c r="E31" s="258"/>
      <c r="F31" s="135" t="s">
        <v>1517</v>
      </c>
      <c r="G31" s="136"/>
      <c r="H31" s="136"/>
      <c r="I31" s="136"/>
    </row>
    <row r="32" spans="1:9" ht="12.75">
      <c r="A32" s="188" t="s">
        <v>1253</v>
      </c>
      <c r="B32" s="122" t="s">
        <v>1589</v>
      </c>
      <c r="C32" s="123">
        <v>328041</v>
      </c>
      <c r="D32" s="123">
        <f>'püim-ph'!D49+'püim-intössz'!D35</f>
        <v>478038</v>
      </c>
      <c r="E32" s="123">
        <f>'püim-ph'!E49+'püim-intössz'!E35</f>
        <v>292128</v>
      </c>
      <c r="F32" s="124" t="s">
        <v>584</v>
      </c>
      <c r="G32" s="123"/>
      <c r="H32" s="123"/>
      <c r="I32" s="123"/>
    </row>
    <row r="33" spans="1:9" ht="13.5" customHeight="1">
      <c r="A33" s="188" t="s">
        <v>956</v>
      </c>
      <c r="B33" s="122" t="s">
        <v>1590</v>
      </c>
      <c r="C33" s="123">
        <v>232930</v>
      </c>
      <c r="D33" s="123">
        <f>'püim-ph'!D50+'püim-intössz'!D36</f>
        <v>859332</v>
      </c>
      <c r="E33" s="258">
        <f>'püim-ph'!E50+'püim-intössz'!E36</f>
        <v>661021</v>
      </c>
      <c r="F33" s="124" t="s">
        <v>1360</v>
      </c>
      <c r="G33" s="123"/>
      <c r="H33" s="123"/>
      <c r="I33" s="123">
        <f>'püim-ph'!I50</f>
        <v>87775</v>
      </c>
    </row>
    <row r="34" spans="1:9" ht="13.5" customHeight="1">
      <c r="A34" s="188" t="s">
        <v>957</v>
      </c>
      <c r="B34" s="122"/>
      <c r="C34" s="123"/>
      <c r="D34" s="123"/>
      <c r="E34" s="258"/>
      <c r="F34" s="124" t="s">
        <v>1361</v>
      </c>
      <c r="G34" s="123"/>
      <c r="H34" s="123"/>
      <c r="I34" s="123">
        <f>'püim-ph'!I51</f>
        <v>440403</v>
      </c>
    </row>
    <row r="35" spans="1:9" ht="12.75">
      <c r="A35" s="188" t="s">
        <v>958</v>
      </c>
      <c r="B35" s="122"/>
      <c r="C35" s="123"/>
      <c r="D35" s="123"/>
      <c r="E35" s="258"/>
      <c r="F35" s="138" t="s">
        <v>585</v>
      </c>
      <c r="G35" s="129"/>
      <c r="H35" s="129"/>
      <c r="I35" s="129">
        <f>SUM(I33:I34)</f>
        <v>528178</v>
      </c>
    </row>
    <row r="36" spans="1:9" ht="12.75">
      <c r="A36" s="188" t="s">
        <v>959</v>
      </c>
      <c r="B36" s="122"/>
      <c r="C36" s="123"/>
      <c r="D36" s="123"/>
      <c r="E36" s="258"/>
      <c r="F36" s="124" t="s">
        <v>1359</v>
      </c>
      <c r="G36" s="123"/>
      <c r="H36" s="123"/>
      <c r="I36" s="123">
        <f>'püim-ph'!I53</f>
        <v>25000</v>
      </c>
    </row>
    <row r="37" spans="1:9" ht="12.75">
      <c r="A37" s="188" t="s">
        <v>960</v>
      </c>
      <c r="B37" s="134" t="s">
        <v>435</v>
      </c>
      <c r="C37" s="136">
        <f>SUM(C32:C33)</f>
        <v>560971</v>
      </c>
      <c r="D37" s="136">
        <f>SUM(D32:D33)</f>
        <v>1337370</v>
      </c>
      <c r="E37" s="273">
        <f>SUM(E32:E33)</f>
        <v>953149</v>
      </c>
      <c r="F37" s="135" t="s">
        <v>589</v>
      </c>
      <c r="G37" s="136">
        <f>G35+G36</f>
        <v>0</v>
      </c>
      <c r="H37" s="136">
        <f>H35+H36</f>
        <v>0</v>
      </c>
      <c r="I37" s="136">
        <f>I35+I36</f>
        <v>553178</v>
      </c>
    </row>
    <row r="38" spans="1:9" ht="25.5">
      <c r="A38" s="188" t="s">
        <v>961</v>
      </c>
      <c r="B38" s="139" t="s">
        <v>998</v>
      </c>
      <c r="C38" s="136">
        <f>SUM(C39:C40)</f>
        <v>837010</v>
      </c>
      <c r="D38" s="136"/>
      <c r="E38" s="273">
        <f>E37+E28</f>
        <v>590677.75</v>
      </c>
      <c r="F38" s="135"/>
      <c r="G38" s="136"/>
      <c r="H38" s="136"/>
      <c r="I38" s="136"/>
    </row>
    <row r="39" spans="1:9" s="137" customFormat="1" ht="12.75">
      <c r="A39" s="188" t="s">
        <v>882</v>
      </c>
      <c r="B39" s="122" t="s">
        <v>1561</v>
      </c>
      <c r="C39" s="123">
        <v>101395</v>
      </c>
      <c r="D39" s="123"/>
      <c r="E39" s="258">
        <f>E29+E32</f>
        <v>315128</v>
      </c>
      <c r="G39" s="140"/>
      <c r="H39" s="140"/>
      <c r="I39" s="140"/>
    </row>
    <row r="40" spans="1:9" s="137" customFormat="1" ht="12.75">
      <c r="A40" s="188" t="s">
        <v>883</v>
      </c>
      <c r="B40" s="122" t="s">
        <v>1562</v>
      </c>
      <c r="C40" s="123">
        <v>735615</v>
      </c>
      <c r="D40" s="123"/>
      <c r="E40" s="258">
        <f>E30+E33</f>
        <v>275549.75</v>
      </c>
      <c r="G40" s="140"/>
      <c r="H40" s="140"/>
      <c r="I40" s="140"/>
    </row>
    <row r="41" spans="1:9" ht="12.75">
      <c r="A41" s="188" t="s">
        <v>93</v>
      </c>
      <c r="B41" s="134" t="s">
        <v>433</v>
      </c>
      <c r="C41" s="123"/>
      <c r="D41" s="123"/>
      <c r="E41" s="258"/>
      <c r="F41" s="135" t="s">
        <v>1193</v>
      </c>
      <c r="G41" s="123"/>
      <c r="H41" s="123"/>
      <c r="I41" s="123"/>
    </row>
    <row r="42" spans="1:9" ht="12.75">
      <c r="A42" s="188" t="s">
        <v>94</v>
      </c>
      <c r="B42" s="122" t="s">
        <v>432</v>
      </c>
      <c r="C42" s="123">
        <v>9420</v>
      </c>
      <c r="D42" s="123">
        <f>'püim-ph'!D59</f>
        <v>9689</v>
      </c>
      <c r="E42" s="258"/>
      <c r="F42" s="124" t="s">
        <v>586</v>
      </c>
      <c r="G42" s="123">
        <f>'püim-ph'!G59</f>
        <v>37500</v>
      </c>
      <c r="H42" s="123">
        <f>'püim-ph'!H59</f>
        <v>37500</v>
      </c>
      <c r="I42" s="123">
        <f>'püim-ph'!I59</f>
        <v>37500</v>
      </c>
    </row>
    <row r="43" spans="1:9" ht="12.75">
      <c r="A43" s="188" t="s">
        <v>1576</v>
      </c>
      <c r="B43" s="122" t="s">
        <v>1627</v>
      </c>
      <c r="C43" s="123"/>
      <c r="D43" s="123"/>
      <c r="E43" s="258"/>
      <c r="F43" s="124" t="s">
        <v>588</v>
      </c>
      <c r="G43" s="123">
        <v>800000</v>
      </c>
      <c r="H43" s="123"/>
      <c r="I43" s="123"/>
    </row>
    <row r="44" spans="1:9" ht="12.75">
      <c r="A44" s="188" t="s">
        <v>95</v>
      </c>
      <c r="B44" s="134" t="s">
        <v>590</v>
      </c>
      <c r="C44" s="136">
        <f>SUM(C42:C43)</f>
        <v>9420</v>
      </c>
      <c r="D44" s="136">
        <f>SUM(D42:D43)</f>
        <v>9689</v>
      </c>
      <c r="E44" s="273">
        <f>SUM(E42:E43)</f>
        <v>0</v>
      </c>
      <c r="F44" s="135" t="s">
        <v>692</v>
      </c>
      <c r="G44" s="136">
        <f>SUM(G42:G43)</f>
        <v>837500</v>
      </c>
      <c r="H44" s="136">
        <f>SUM(H42:H43)</f>
        <v>37500</v>
      </c>
      <c r="I44" s="136">
        <f>SUM(I42:I43)</f>
        <v>37500</v>
      </c>
    </row>
    <row r="45" spans="1:9" ht="12.75">
      <c r="A45" s="188" t="s">
        <v>566</v>
      </c>
      <c r="B45" s="134" t="s">
        <v>434</v>
      </c>
      <c r="C45" s="136">
        <f>C27+C37+C44</f>
        <v>2834897</v>
      </c>
      <c r="D45" s="136">
        <f>D27+D37+D44</f>
        <v>4038575</v>
      </c>
      <c r="E45" s="273">
        <f>E27+E37+E44</f>
        <v>3663940</v>
      </c>
      <c r="F45" s="135" t="s">
        <v>1194</v>
      </c>
      <c r="G45" s="136">
        <f>G27+G44+G37</f>
        <v>2825967</v>
      </c>
      <c r="H45" s="136">
        <f>H27+H44+H37</f>
        <v>3215426</v>
      </c>
      <c r="I45" s="136">
        <f>I27+I44+I37</f>
        <v>3663940.25</v>
      </c>
    </row>
    <row r="46" spans="2:9" ht="12.75">
      <c r="B46" s="137"/>
      <c r="C46" s="140"/>
      <c r="D46" s="140"/>
      <c r="E46" s="140"/>
      <c r="F46" s="137"/>
      <c r="G46" s="140"/>
      <c r="H46" s="140"/>
      <c r="I46" s="140"/>
    </row>
    <row r="47" spans="3:9" ht="12.75">
      <c r="C47" s="141"/>
      <c r="D47" s="141"/>
      <c r="E47" s="141"/>
      <c r="I47" s="141"/>
    </row>
    <row r="48" spans="3:9" ht="12.75">
      <c r="C48" s="141"/>
      <c r="D48" s="141"/>
      <c r="E48" s="141"/>
      <c r="I48" s="141"/>
    </row>
    <row r="49" spans="3:9" ht="12.75">
      <c r="C49" s="141"/>
      <c r="D49" s="141"/>
      <c r="E49" s="141"/>
      <c r="I49" s="141"/>
    </row>
    <row r="50" spans="3:6" ht="12.75">
      <c r="C50" s="141"/>
      <c r="D50" s="141"/>
      <c r="E50" s="141"/>
      <c r="F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</sheetData>
  <mergeCells count="6">
    <mergeCell ref="F1:I1"/>
    <mergeCell ref="A6:A7"/>
    <mergeCell ref="B5:I5"/>
    <mergeCell ref="B2:I2"/>
    <mergeCell ref="B3:I3"/>
    <mergeCell ref="B4:I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workbookViewId="0" topLeftCell="A1">
      <selection activeCell="A8" sqref="A8:A10"/>
    </sheetView>
  </sheetViews>
  <sheetFormatPr defaultColWidth="9.140625" defaultRowHeight="12.75"/>
  <cols>
    <col min="1" max="1" width="7.57421875" style="433" customWidth="1"/>
    <col min="2" max="2" width="31.00390625" style="433" customWidth="1"/>
    <col min="3" max="3" width="10.7109375" style="433" bestFit="1" customWidth="1"/>
    <col min="4" max="4" width="12.28125" style="433" customWidth="1"/>
    <col min="5" max="5" width="13.57421875" style="433" customWidth="1"/>
    <col min="6" max="6" width="11.421875" style="433" customWidth="1"/>
    <col min="7" max="16384" width="9.140625" style="433" customWidth="1"/>
  </cols>
  <sheetData>
    <row r="1" spans="1:6" s="432" customFormat="1" ht="12.75">
      <c r="A1" s="498" t="s">
        <v>1317</v>
      </c>
      <c r="B1" s="498"/>
      <c r="C1" s="498"/>
      <c r="D1" s="498"/>
      <c r="E1" s="498"/>
      <c r="F1" s="498"/>
    </row>
    <row r="2" spans="1:6" s="432" customFormat="1" ht="12.75">
      <c r="A2" s="392"/>
      <c r="B2" s="392"/>
      <c r="C2" s="392"/>
      <c r="D2" s="392"/>
      <c r="E2" s="392"/>
      <c r="F2" s="392"/>
    </row>
    <row r="3" spans="1:6" s="432" customFormat="1" ht="12.75">
      <c r="A3" s="497" t="s">
        <v>122</v>
      </c>
      <c r="B3" s="497"/>
      <c r="C3" s="497"/>
      <c r="D3" s="497"/>
      <c r="E3" s="497"/>
      <c r="F3" s="497"/>
    </row>
    <row r="4" spans="1:6" s="432" customFormat="1" ht="12.75">
      <c r="A4" s="497" t="s">
        <v>810</v>
      </c>
      <c r="B4" s="497"/>
      <c r="C4" s="497"/>
      <c r="D4" s="497"/>
      <c r="E4" s="497"/>
      <c r="F4" s="497"/>
    </row>
    <row r="5" spans="1:6" ht="12.75">
      <c r="A5" s="499" t="s">
        <v>1474</v>
      </c>
      <c r="B5" s="499"/>
      <c r="C5" s="499"/>
      <c r="D5" s="499"/>
      <c r="E5" s="499"/>
      <c r="F5" s="499"/>
    </row>
    <row r="6" spans="1:6" s="432" customFormat="1" ht="12.75">
      <c r="A6" s="496" t="s">
        <v>322</v>
      </c>
      <c r="B6" s="496"/>
      <c r="C6" s="496"/>
      <c r="D6" s="496"/>
      <c r="E6" s="496"/>
      <c r="F6" s="496"/>
    </row>
    <row r="7" spans="1:6" s="432" customFormat="1" ht="12.75">
      <c r="A7" s="364"/>
      <c r="B7" s="364"/>
      <c r="C7" s="364"/>
      <c r="D7" s="364"/>
      <c r="E7" s="364"/>
      <c r="F7" s="364"/>
    </row>
    <row r="8" spans="1:6" ht="12.75">
      <c r="A8" s="504"/>
      <c r="B8" s="381" t="s">
        <v>1071</v>
      </c>
      <c r="C8" s="381" t="s">
        <v>1318</v>
      </c>
      <c r="D8" s="381" t="s">
        <v>1073</v>
      </c>
      <c r="E8" s="381" t="s">
        <v>1074</v>
      </c>
      <c r="F8" s="381" t="s">
        <v>1075</v>
      </c>
    </row>
    <row r="9" spans="1:6" ht="24" customHeight="1">
      <c r="A9" s="505"/>
      <c r="B9" s="503" t="s">
        <v>1475</v>
      </c>
      <c r="C9" s="493" t="s">
        <v>1476</v>
      </c>
      <c r="D9" s="494" t="s">
        <v>1477</v>
      </c>
      <c r="E9" s="493" t="s">
        <v>1478</v>
      </c>
      <c r="F9" s="489" t="s">
        <v>1607</v>
      </c>
    </row>
    <row r="10" spans="1:6" ht="19.5" customHeight="1">
      <c r="A10" s="505"/>
      <c r="B10" s="503"/>
      <c r="C10" s="493"/>
      <c r="D10" s="495"/>
      <c r="E10" s="493"/>
      <c r="F10" s="489"/>
    </row>
    <row r="11" spans="1:6" s="432" customFormat="1" ht="19.5" customHeight="1">
      <c r="A11" s="434"/>
      <c r="B11" s="435"/>
      <c r="C11" s="435"/>
      <c r="D11" s="436"/>
      <c r="E11" s="435"/>
      <c r="F11" s="437"/>
    </row>
    <row r="12" spans="1:6" s="432" customFormat="1" ht="25.5">
      <c r="A12" s="438" t="s">
        <v>800</v>
      </c>
      <c r="B12" s="439" t="s">
        <v>1479</v>
      </c>
      <c r="C12" s="440">
        <v>986260</v>
      </c>
      <c r="D12" s="432">
        <v>489883</v>
      </c>
      <c r="E12" s="432">
        <f>C12-D12</f>
        <v>496377</v>
      </c>
      <c r="F12" s="441" t="s">
        <v>1480</v>
      </c>
    </row>
    <row r="13" spans="1:6" s="432" customFormat="1" ht="12.75">
      <c r="A13" s="438" t="s">
        <v>410</v>
      </c>
      <c r="B13" s="439" t="s">
        <v>983</v>
      </c>
      <c r="C13" s="440">
        <v>108000</v>
      </c>
      <c r="D13" s="432">
        <v>80000</v>
      </c>
      <c r="E13" s="432">
        <f>C13-D13</f>
        <v>28000</v>
      </c>
      <c r="F13" s="441" t="s">
        <v>1480</v>
      </c>
    </row>
    <row r="14" spans="1:6" s="432" customFormat="1" ht="25.5" customHeight="1">
      <c r="A14" s="501" t="s">
        <v>562</v>
      </c>
      <c r="B14" s="491" t="s">
        <v>835</v>
      </c>
      <c r="C14" s="502">
        <v>164770</v>
      </c>
      <c r="D14" s="442">
        <v>56022</v>
      </c>
      <c r="E14" s="432">
        <v>9886</v>
      </c>
      <c r="F14" s="441" t="s">
        <v>1481</v>
      </c>
    </row>
    <row r="15" spans="1:6" s="432" customFormat="1" ht="12.75">
      <c r="A15" s="501"/>
      <c r="B15" s="491"/>
      <c r="C15" s="502"/>
      <c r="D15" s="442">
        <v>84033</v>
      </c>
      <c r="E15" s="432">
        <v>14829</v>
      </c>
      <c r="F15" s="441" t="s">
        <v>1480</v>
      </c>
    </row>
    <row r="16" spans="1:6" ht="12.75">
      <c r="A16" s="500" t="s">
        <v>1722</v>
      </c>
      <c r="B16" s="492"/>
      <c r="C16" s="490">
        <v>6842</v>
      </c>
      <c r="D16" s="490">
        <v>0</v>
      </c>
      <c r="E16" s="443">
        <v>2737</v>
      </c>
      <c r="F16" s="446" t="s">
        <v>1481</v>
      </c>
    </row>
    <row r="17" spans="1:6" ht="12.75">
      <c r="A17" s="500"/>
      <c r="B17" s="447" t="s">
        <v>836</v>
      </c>
      <c r="C17" s="490"/>
      <c r="D17" s="490"/>
      <c r="E17" s="443">
        <v>4105</v>
      </c>
      <c r="F17" s="446" t="s">
        <v>1480</v>
      </c>
    </row>
    <row r="18" spans="1:5" s="450" customFormat="1" ht="12.75">
      <c r="A18" s="368" t="s">
        <v>131</v>
      </c>
      <c r="B18" s="448" t="s">
        <v>82</v>
      </c>
      <c r="C18" s="449">
        <f>SUM(C14:C16)</f>
        <v>171612</v>
      </c>
      <c r="D18" s="449">
        <f>SUM(D14:D16)</f>
        <v>140055</v>
      </c>
      <c r="E18" s="449">
        <f>SUM(E14:E17)</f>
        <v>31557</v>
      </c>
    </row>
    <row r="19" spans="1:6" s="450" customFormat="1" ht="38.25">
      <c r="A19" s="368" t="s">
        <v>912</v>
      </c>
      <c r="B19" s="451" t="s">
        <v>984</v>
      </c>
      <c r="C19" s="449">
        <v>74138</v>
      </c>
      <c r="D19" s="449">
        <v>58087</v>
      </c>
      <c r="E19" s="449">
        <f>C19-D19</f>
        <v>16051</v>
      </c>
      <c r="F19" s="450" t="s">
        <v>1480</v>
      </c>
    </row>
    <row r="20" spans="1:5" s="452" customFormat="1" ht="12.75">
      <c r="A20" s="368" t="s">
        <v>914</v>
      </c>
      <c r="B20" s="452" t="s">
        <v>82</v>
      </c>
      <c r="C20" s="452">
        <f>C12+C13+C18+C19</f>
        <v>1340010</v>
      </c>
      <c r="D20" s="452">
        <f>D12+D13+D18+D19</f>
        <v>768025</v>
      </c>
      <c r="E20" s="449">
        <f>C20-D20</f>
        <v>571985</v>
      </c>
    </row>
    <row r="21" spans="1:5" ht="12.75">
      <c r="A21" s="368" t="s">
        <v>915</v>
      </c>
      <c r="B21" s="433" t="s">
        <v>1242</v>
      </c>
      <c r="E21" s="433">
        <f>E12+E13+E15+E17+E19</f>
        <v>559362</v>
      </c>
    </row>
    <row r="22" spans="1:5" ht="12.75">
      <c r="A22" s="368" t="s">
        <v>650</v>
      </c>
      <c r="B22" s="433" t="s">
        <v>1243</v>
      </c>
      <c r="E22" s="433">
        <f>E14+E16</f>
        <v>12623</v>
      </c>
    </row>
    <row r="23" ht="12.75">
      <c r="A23" s="453"/>
    </row>
    <row r="24" ht="12.75">
      <c r="A24" s="453"/>
    </row>
    <row r="25" ht="12.75">
      <c r="A25" s="453"/>
    </row>
    <row r="26" ht="12.75">
      <c r="A26" s="453"/>
    </row>
    <row r="27" ht="12.75">
      <c r="A27" s="453"/>
    </row>
  </sheetData>
  <mergeCells count="17">
    <mergeCell ref="A16:A17"/>
    <mergeCell ref="A14:A15"/>
    <mergeCell ref="C14:C15"/>
    <mergeCell ref="B9:B10"/>
    <mergeCell ref="C9:C10"/>
    <mergeCell ref="A8:A10"/>
    <mergeCell ref="A6:F6"/>
    <mergeCell ref="A4:F4"/>
    <mergeCell ref="A3:F3"/>
    <mergeCell ref="A1:F1"/>
    <mergeCell ref="A5:F5"/>
    <mergeCell ref="F9:F10"/>
    <mergeCell ref="C16:C17"/>
    <mergeCell ref="D16:D17"/>
    <mergeCell ref="B14:B16"/>
    <mergeCell ref="E9:E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E36"/>
  <sheetViews>
    <sheetView workbookViewId="0" topLeftCell="A1">
      <selection activeCell="A8" sqref="A8:A9"/>
    </sheetView>
  </sheetViews>
  <sheetFormatPr defaultColWidth="9.140625" defaultRowHeight="12.75"/>
  <cols>
    <col min="1" max="1" width="6.00390625" style="6" customWidth="1"/>
    <col min="2" max="2" width="63.421875" style="3" customWidth="1"/>
    <col min="3" max="3" width="15.8515625" style="3" customWidth="1"/>
    <col min="4" max="16384" width="9.140625" style="3" customWidth="1"/>
  </cols>
  <sheetData>
    <row r="1" spans="2:5" ht="15.75">
      <c r="B1" s="476" t="s">
        <v>607</v>
      </c>
      <c r="C1" s="476"/>
      <c r="D1" s="389"/>
      <c r="E1" s="389"/>
    </row>
    <row r="2" spans="2:5" ht="15.75">
      <c r="B2" s="393"/>
      <c r="C2" s="393"/>
      <c r="D2" s="389"/>
      <c r="E2" s="389"/>
    </row>
    <row r="3" spans="2:3" ht="15" customHeight="1">
      <c r="B3" s="444" t="s">
        <v>122</v>
      </c>
      <c r="C3" s="444"/>
    </row>
    <row r="4" spans="2:3" ht="15" customHeight="1">
      <c r="B4" s="444" t="s">
        <v>810</v>
      </c>
      <c r="C4" s="444"/>
    </row>
    <row r="5" spans="2:3" ht="15" customHeight="1">
      <c r="B5" s="444" t="s">
        <v>1227</v>
      </c>
      <c r="C5" s="507"/>
    </row>
    <row r="6" spans="2:3" ht="15" customHeight="1">
      <c r="B6" s="444" t="s">
        <v>322</v>
      </c>
      <c r="C6" s="444"/>
    </row>
    <row r="7" spans="1:3" s="12" customFormat="1" ht="19.5" customHeight="1">
      <c r="A7" s="33"/>
      <c r="B7" s="158"/>
      <c r="C7" s="158"/>
    </row>
    <row r="8" spans="1:3" s="12" customFormat="1" ht="19.5" customHeight="1">
      <c r="A8" s="506"/>
      <c r="B8" s="144" t="s">
        <v>1071</v>
      </c>
      <c r="C8" s="144" t="s">
        <v>1072</v>
      </c>
    </row>
    <row r="9" spans="1:3" ht="19.5" customHeight="1">
      <c r="A9" s="506"/>
      <c r="B9" s="332" t="s">
        <v>323</v>
      </c>
      <c r="C9" s="333" t="s">
        <v>1257</v>
      </c>
    </row>
    <row r="10" spans="1:3" ht="19.5" customHeight="1">
      <c r="A10" s="193"/>
      <c r="B10" s="159"/>
      <c r="C10" s="159"/>
    </row>
    <row r="11" spans="1:3" ht="19.5" customHeight="1">
      <c r="A11" s="193" t="s">
        <v>794</v>
      </c>
      <c r="B11" s="334" t="s">
        <v>1228</v>
      </c>
      <c r="C11" s="143"/>
    </row>
    <row r="12" spans="1:2" ht="19.5" customHeight="1">
      <c r="A12" s="193" t="s">
        <v>800</v>
      </c>
      <c r="B12" s="190" t="s">
        <v>1518</v>
      </c>
    </row>
    <row r="13" spans="1:3" ht="30.75" customHeight="1">
      <c r="A13" s="387" t="s">
        <v>410</v>
      </c>
      <c r="B13" s="315" t="s">
        <v>1507</v>
      </c>
      <c r="C13" s="151">
        <v>301703</v>
      </c>
    </row>
    <row r="14" spans="1:3" ht="19.5" customHeight="1">
      <c r="A14" s="193" t="s">
        <v>562</v>
      </c>
      <c r="B14" s="143" t="s">
        <v>1508</v>
      </c>
      <c r="C14" s="2"/>
    </row>
    <row r="15" spans="1:3" ht="19.5" customHeight="1">
      <c r="A15" s="193" t="s">
        <v>1722</v>
      </c>
      <c r="B15" s="143" t="s">
        <v>1509</v>
      </c>
      <c r="C15" s="2"/>
    </row>
    <row r="16" spans="1:3" ht="19.5" customHeight="1">
      <c r="A16" s="193" t="s">
        <v>131</v>
      </c>
      <c r="B16" s="143" t="s">
        <v>1510</v>
      </c>
      <c r="C16" s="2"/>
    </row>
    <row r="17" spans="1:3" ht="19.5" customHeight="1">
      <c r="A17" s="193" t="s">
        <v>912</v>
      </c>
      <c r="B17" s="143" t="s">
        <v>1516</v>
      </c>
      <c r="C17" s="151">
        <v>90000</v>
      </c>
    </row>
    <row r="18" spans="1:3" ht="19.5" customHeight="1">
      <c r="A18" s="193" t="s">
        <v>914</v>
      </c>
      <c r="B18" s="143" t="s">
        <v>681</v>
      </c>
      <c r="C18" s="151">
        <v>41700</v>
      </c>
    </row>
    <row r="19" spans="1:3" ht="19.5" customHeight="1">
      <c r="A19" s="193" t="s">
        <v>915</v>
      </c>
      <c r="B19" s="280" t="s">
        <v>436</v>
      </c>
      <c r="C19" s="151">
        <v>7000</v>
      </c>
    </row>
    <row r="20" spans="1:3" s="6" customFormat="1" ht="19.5" customHeight="1">
      <c r="A20" s="193" t="s">
        <v>650</v>
      </c>
      <c r="B20" s="355" t="s">
        <v>1190</v>
      </c>
      <c r="C20" s="157">
        <f>SUM(C13:C19)</f>
        <v>440403</v>
      </c>
    </row>
    <row r="21" spans="1:3" ht="19.5" customHeight="1">
      <c r="A21" s="193" t="s">
        <v>652</v>
      </c>
      <c r="B21" s="355" t="s">
        <v>1191</v>
      </c>
      <c r="C21" s="151"/>
    </row>
    <row r="22" spans="1:3" ht="19.5" customHeight="1">
      <c r="A22" s="193" t="s">
        <v>1746</v>
      </c>
      <c r="B22" s="143" t="s">
        <v>167</v>
      </c>
      <c r="C22" s="151">
        <v>1000</v>
      </c>
    </row>
    <row r="23" spans="1:3" ht="19.5" customHeight="1">
      <c r="A23" s="193" t="s">
        <v>1749</v>
      </c>
      <c r="B23" s="143" t="s">
        <v>1016</v>
      </c>
      <c r="C23" s="151">
        <v>70000</v>
      </c>
    </row>
    <row r="24" spans="1:3" ht="15.75" customHeight="1">
      <c r="A24" s="193" t="s">
        <v>1750</v>
      </c>
      <c r="B24" s="315" t="s">
        <v>1431</v>
      </c>
      <c r="C24" s="151">
        <v>5000</v>
      </c>
    </row>
    <row r="25" spans="1:3" ht="19.5" customHeight="1">
      <c r="A25" s="193" t="s">
        <v>1751</v>
      </c>
      <c r="B25" s="280" t="s">
        <v>522</v>
      </c>
      <c r="C25" s="151">
        <v>10000</v>
      </c>
    </row>
    <row r="26" spans="1:3" s="143" customFormat="1" ht="19.5" customHeight="1">
      <c r="A26" s="193" t="s">
        <v>1753</v>
      </c>
      <c r="B26" s="280" t="s">
        <v>1070</v>
      </c>
      <c r="C26" s="151">
        <v>1775</v>
      </c>
    </row>
    <row r="27" spans="1:3" s="6" customFormat="1" ht="19.5" customHeight="1">
      <c r="A27" s="193" t="s">
        <v>1754</v>
      </c>
      <c r="B27" s="355" t="s">
        <v>1192</v>
      </c>
      <c r="C27" s="157">
        <f>SUM(C22:C26)</f>
        <v>87775</v>
      </c>
    </row>
    <row r="28" spans="1:3" s="6" customFormat="1" ht="19.5" customHeight="1">
      <c r="A28" s="193" t="s">
        <v>1755</v>
      </c>
      <c r="B28" s="175" t="s">
        <v>1458</v>
      </c>
      <c r="C28" s="157">
        <f>C20+C27</f>
        <v>528178</v>
      </c>
    </row>
    <row r="29" spans="1:3" ht="19.5" customHeight="1">
      <c r="A29" s="193"/>
      <c r="B29" s="315"/>
      <c r="C29" s="151"/>
    </row>
    <row r="30" spans="1:3" ht="19.5" customHeight="1">
      <c r="A30" s="193" t="s">
        <v>1247</v>
      </c>
      <c r="B30" s="334" t="s">
        <v>1270</v>
      </c>
      <c r="C30" s="151"/>
    </row>
    <row r="31" spans="1:3" ht="19.5" customHeight="1">
      <c r="A31" s="193" t="s">
        <v>1248</v>
      </c>
      <c r="B31" s="143" t="s">
        <v>133</v>
      </c>
      <c r="C31" s="151">
        <v>25000</v>
      </c>
    </row>
    <row r="32" spans="1:3" s="6" customFormat="1" ht="19.5" customHeight="1">
      <c r="A32" s="193" t="s">
        <v>1249</v>
      </c>
      <c r="B32" s="154" t="s">
        <v>134</v>
      </c>
      <c r="C32" s="157">
        <f>SUM(C31:C31)</f>
        <v>25000</v>
      </c>
    </row>
    <row r="33" spans="1:3" ht="19.5" customHeight="1">
      <c r="A33" s="193"/>
      <c r="B33" s="143"/>
      <c r="C33" s="151"/>
    </row>
    <row r="34" spans="1:4" s="6" customFormat="1" ht="19.5" customHeight="1">
      <c r="A34" s="193" t="s">
        <v>1250</v>
      </c>
      <c r="B34" s="154" t="s">
        <v>1588</v>
      </c>
      <c r="C34" s="157">
        <f>C28+C32</f>
        <v>553178</v>
      </c>
      <c r="D34" s="5"/>
    </row>
    <row r="35" spans="1:3" s="6" customFormat="1" ht="19.5" customHeight="1">
      <c r="A35" s="3"/>
      <c r="B35" s="154"/>
      <c r="C35" s="5"/>
    </row>
    <row r="36" ht="19.5" customHeight="1">
      <c r="B36" s="97"/>
    </row>
    <row r="37" ht="15" customHeight="1"/>
  </sheetData>
  <mergeCells count="6">
    <mergeCell ref="A8:A9"/>
    <mergeCell ref="B6:C6"/>
    <mergeCell ref="B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L97"/>
  <sheetViews>
    <sheetView workbookViewId="0" topLeftCell="A1">
      <selection activeCell="F1" sqref="F1:I1"/>
    </sheetView>
  </sheetViews>
  <sheetFormatPr defaultColWidth="9.140625" defaultRowHeight="12.75"/>
  <cols>
    <col min="1" max="1" width="4.57421875" style="114" customWidth="1"/>
    <col min="2" max="2" width="44.140625" style="114" customWidth="1"/>
    <col min="3" max="3" width="12.57421875" style="114" customWidth="1"/>
    <col min="4" max="4" width="12.140625" style="114" customWidth="1"/>
    <col min="5" max="5" width="12.57421875" style="114" customWidth="1"/>
    <col min="6" max="6" width="46.7109375" style="114" customWidth="1"/>
    <col min="7" max="7" width="12.421875" style="114" customWidth="1"/>
    <col min="8" max="8" width="13.28125" style="114" customWidth="1"/>
    <col min="9" max="9" width="13.421875" style="114" customWidth="1"/>
    <col min="10" max="16384" width="9.140625" style="114" customWidth="1"/>
  </cols>
  <sheetData>
    <row r="1" spans="6:9" ht="12.75">
      <c r="F1" s="476" t="s">
        <v>1320</v>
      </c>
      <c r="G1" s="476"/>
      <c r="H1" s="476"/>
      <c r="I1" s="476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471" t="s">
        <v>1728</v>
      </c>
      <c r="C3" s="471"/>
      <c r="D3" s="471"/>
      <c r="E3" s="471"/>
      <c r="F3" s="471"/>
      <c r="G3" s="471"/>
      <c r="H3" s="471"/>
      <c r="I3" s="471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35" t="s">
        <v>1072</v>
      </c>
      <c r="D7" s="335" t="s">
        <v>1073</v>
      </c>
      <c r="E7" s="335" t="s">
        <v>1074</v>
      </c>
      <c r="F7" s="331" t="s">
        <v>1075</v>
      </c>
      <c r="G7" s="331" t="s">
        <v>1076</v>
      </c>
      <c r="H7" s="331" t="s">
        <v>1077</v>
      </c>
      <c r="I7" s="331" t="s">
        <v>1078</v>
      </c>
      <c r="J7" s="404"/>
      <c r="K7" s="404"/>
    </row>
    <row r="8" spans="1:9" s="119" customFormat="1" ht="31.5" customHeight="1">
      <c r="A8" s="475"/>
      <c r="B8" s="117" t="s">
        <v>1413</v>
      </c>
      <c r="C8" s="118" t="s">
        <v>1255</v>
      </c>
      <c r="D8" s="118" t="s">
        <v>1263</v>
      </c>
      <c r="E8" s="118" t="s">
        <v>33</v>
      </c>
      <c r="F8" s="117" t="s">
        <v>1414</v>
      </c>
      <c r="G8" s="118" t="s">
        <v>1255</v>
      </c>
      <c r="H8" s="118" t="s">
        <v>1263</v>
      </c>
      <c r="I8" s="118" t="s">
        <v>33</v>
      </c>
    </row>
    <row r="9" spans="1:9" ht="12.75">
      <c r="A9" s="188" t="s">
        <v>794</v>
      </c>
      <c r="B9" s="120" t="s">
        <v>1050</v>
      </c>
      <c r="C9" s="234"/>
      <c r="D9" s="234"/>
      <c r="E9" s="234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1604</v>
      </c>
      <c r="C10" s="123">
        <v>173332</v>
      </c>
      <c r="D10" s="123">
        <v>381505</v>
      </c>
      <c r="E10" s="123">
        <v>178608</v>
      </c>
      <c r="F10" s="124" t="s">
        <v>1737</v>
      </c>
      <c r="G10" s="123">
        <v>256815</v>
      </c>
      <c r="H10" s="123">
        <v>260215</v>
      </c>
      <c r="I10" s="123">
        <v>269948</v>
      </c>
    </row>
    <row r="11" spans="1:9" ht="12.75">
      <c r="A11" s="188" t="s">
        <v>410</v>
      </c>
      <c r="B11" s="122" t="s">
        <v>1605</v>
      </c>
      <c r="C11" s="123">
        <f>'sajátos műk.bev'!D30</f>
        <v>830600</v>
      </c>
      <c r="D11" s="123">
        <f>'sajátos műk.bev'!E30</f>
        <v>992178</v>
      </c>
      <c r="E11" s="123">
        <f>'sajátos műk.bev'!F30</f>
        <v>962634</v>
      </c>
      <c r="F11" s="124" t="s">
        <v>1738</v>
      </c>
      <c r="G11" s="123">
        <v>70337</v>
      </c>
      <c r="H11" s="123">
        <v>65910</v>
      </c>
      <c r="I11" s="123">
        <v>66824</v>
      </c>
    </row>
    <row r="12" spans="1:9" ht="12.75">
      <c r="A12" s="188" t="s">
        <v>562</v>
      </c>
      <c r="B12" s="122" t="s">
        <v>1606</v>
      </c>
      <c r="C12" s="123"/>
      <c r="D12" s="123"/>
      <c r="E12" s="123"/>
      <c r="F12" s="124" t="s">
        <v>360</v>
      </c>
      <c r="G12" s="123">
        <v>191162</v>
      </c>
      <c r="H12" s="123">
        <v>446297</v>
      </c>
      <c r="I12" s="123">
        <v>460133</v>
      </c>
    </row>
    <row r="13" spans="1:9" ht="12.75">
      <c r="A13" s="188" t="s">
        <v>1722</v>
      </c>
      <c r="B13" s="122" t="s">
        <v>728</v>
      </c>
      <c r="C13" s="259">
        <f>'tám, végl. pe.átv'!C54</f>
        <v>849984</v>
      </c>
      <c r="D13" s="259">
        <f>'tám, végl. pe.átv'!D54</f>
        <v>732150</v>
      </c>
      <c r="E13" s="259">
        <f>'tám, végl. pe.átv'!E54</f>
        <v>835023</v>
      </c>
      <c r="F13" s="124" t="s">
        <v>697</v>
      </c>
      <c r="G13" s="114">
        <v>11931</v>
      </c>
      <c r="H13" s="114">
        <v>5468</v>
      </c>
      <c r="I13" s="114">
        <v>5000</v>
      </c>
    </row>
    <row r="14" spans="1:9" ht="12.75">
      <c r="A14" s="188" t="s">
        <v>131</v>
      </c>
      <c r="B14" s="122" t="s">
        <v>729</v>
      </c>
      <c r="C14" s="235">
        <f>'tám, végl. pe.átv'!C92</f>
        <v>74095</v>
      </c>
      <c r="D14" s="235">
        <f>'tám, végl. pe.átv'!D92</f>
        <v>80530</v>
      </c>
      <c r="E14" s="235">
        <f>'tám, végl. pe.átv'!E92</f>
        <v>87779</v>
      </c>
      <c r="F14" s="124" t="s">
        <v>361</v>
      </c>
      <c r="G14" s="123">
        <v>47372</v>
      </c>
      <c r="H14" s="123">
        <v>40842</v>
      </c>
      <c r="I14" s="123">
        <f>'mc. pe. átad'!E26</f>
        <v>45546</v>
      </c>
    </row>
    <row r="15" spans="1:9" ht="12.75">
      <c r="A15" s="188" t="s">
        <v>912</v>
      </c>
      <c r="B15" s="122" t="s">
        <v>730</v>
      </c>
      <c r="C15" s="235">
        <f>'tám, végl. pe.átv'!C97</f>
        <v>250</v>
      </c>
      <c r="D15" s="235">
        <f>'tám, végl. pe.átv'!D97</f>
        <v>0</v>
      </c>
      <c r="E15" s="235">
        <f>'tám, végl. pe.átv'!E97</f>
        <v>1674</v>
      </c>
      <c r="F15" s="124" t="s">
        <v>362</v>
      </c>
      <c r="G15" s="123">
        <v>91791</v>
      </c>
      <c r="H15" s="123">
        <v>89360</v>
      </c>
      <c r="I15" s="123">
        <f>'mc. pe. átad'!E80</f>
        <v>168675</v>
      </c>
    </row>
    <row r="16" spans="1:9" ht="12.75">
      <c r="A16" s="188" t="s">
        <v>914</v>
      </c>
      <c r="B16" s="128" t="s">
        <v>735</v>
      </c>
      <c r="C16" s="129">
        <v>52147</v>
      </c>
      <c r="D16" s="129"/>
      <c r="E16" s="129"/>
      <c r="F16" s="124" t="s">
        <v>363</v>
      </c>
      <c r="G16" s="123"/>
      <c r="H16" s="123"/>
      <c r="I16" s="123">
        <f>'ellátottak '!H72</f>
        <v>3000</v>
      </c>
    </row>
    <row r="17" spans="1:12" s="130" customFormat="1" ht="13.5">
      <c r="A17" s="188" t="s">
        <v>915</v>
      </c>
      <c r="B17" s="128" t="s">
        <v>731</v>
      </c>
      <c r="C17" s="129">
        <f>SUM(C13:C16)</f>
        <v>976476</v>
      </c>
      <c r="D17" s="129">
        <f>SUM(D13:D16)</f>
        <v>812680</v>
      </c>
      <c r="E17" s="129">
        <f>SUM(E13:E16)</f>
        <v>924476</v>
      </c>
      <c r="F17" s="124" t="s">
        <v>364</v>
      </c>
      <c r="G17" s="123">
        <v>35406</v>
      </c>
      <c r="H17" s="123">
        <v>33492</v>
      </c>
      <c r="I17" s="260">
        <f>'ellátottak '!H68</f>
        <v>46025</v>
      </c>
      <c r="K17" s="114"/>
      <c r="L17" s="114"/>
    </row>
    <row r="18" spans="1:9" ht="12.75">
      <c r="A18" s="188" t="s">
        <v>650</v>
      </c>
      <c r="F18" s="236" t="s">
        <v>1457</v>
      </c>
      <c r="G18" s="129">
        <f>G10+G11+G12+G14+G15+G16+G17</f>
        <v>692883</v>
      </c>
      <c r="H18" s="129">
        <f>H10+H11+H12+H14+H15+H16+H17</f>
        <v>936116</v>
      </c>
      <c r="I18" s="129">
        <f>I10+I11+I12+I14+I15+I16+I17</f>
        <v>1060151</v>
      </c>
    </row>
    <row r="19" spans="1:9" ht="12.75">
      <c r="A19" s="188" t="s">
        <v>652</v>
      </c>
      <c r="F19" s="124" t="s">
        <v>875</v>
      </c>
      <c r="G19" s="123"/>
      <c r="H19" s="260"/>
      <c r="I19" s="123"/>
    </row>
    <row r="20" spans="1:9" ht="12.75">
      <c r="A20" s="188" t="s">
        <v>1746</v>
      </c>
      <c r="F20" s="124" t="s">
        <v>876</v>
      </c>
      <c r="G20" s="123">
        <f>'püim-Gamesz'!C16</f>
        <v>211914</v>
      </c>
      <c r="H20" s="123">
        <f>'püim-Gamesz'!D16</f>
        <v>230502</v>
      </c>
      <c r="I20" s="123">
        <f>'püim-Gamesz'!E16</f>
        <v>294501</v>
      </c>
    </row>
    <row r="21" spans="1:9" ht="12.75">
      <c r="A21" s="188" t="s">
        <v>1749</v>
      </c>
      <c r="F21" s="124" t="s">
        <v>877</v>
      </c>
      <c r="G21" s="123">
        <v>136381</v>
      </c>
      <c r="H21" s="123">
        <f>'püim-Bibó'!D16</f>
        <v>145357</v>
      </c>
      <c r="I21" s="123">
        <f>'püim-Bibó'!E16</f>
        <v>128033</v>
      </c>
    </row>
    <row r="22" spans="1:9" ht="12.75">
      <c r="A22" s="188" t="s">
        <v>1750</v>
      </c>
      <c r="F22" s="124" t="s">
        <v>1537</v>
      </c>
      <c r="G22" s="123">
        <v>261214</v>
      </c>
      <c r="H22" s="123">
        <f>'püim-Illyés'!D16</f>
        <v>259261</v>
      </c>
      <c r="I22" s="123">
        <f>'püim-Illyés'!E16</f>
        <v>225192</v>
      </c>
    </row>
    <row r="23" spans="1:9" ht="12.75">
      <c r="A23" s="188" t="s">
        <v>1751</v>
      </c>
      <c r="F23" s="124" t="s">
        <v>878</v>
      </c>
      <c r="G23" s="123">
        <v>107574</v>
      </c>
      <c r="H23" s="123">
        <f>'püim-Óvoda'!D16</f>
        <v>110198</v>
      </c>
      <c r="I23" s="123">
        <f>'püim-Óvoda'!E16</f>
        <v>96793</v>
      </c>
    </row>
    <row r="24" spans="1:9" ht="12.75">
      <c r="A24" s="188" t="s">
        <v>1753</v>
      </c>
      <c r="F24" s="124" t="s">
        <v>65</v>
      </c>
      <c r="G24" s="123">
        <v>116269</v>
      </c>
      <c r="H24" s="123">
        <f>'püim-TASZII'!D16</f>
        <v>129400</v>
      </c>
      <c r="I24" s="123">
        <f>'püim-TASZII'!E16</f>
        <v>115156</v>
      </c>
    </row>
    <row r="25" spans="1:9" ht="12.75">
      <c r="A25" s="188" t="s">
        <v>1754</v>
      </c>
      <c r="F25" s="124" t="s">
        <v>1538</v>
      </c>
      <c r="G25" s="123">
        <v>59311</v>
      </c>
      <c r="H25" s="123">
        <f>'püim-Művkp'!D16</f>
        <v>59960</v>
      </c>
      <c r="I25" s="123">
        <f>'püim-Művkp'!E16</f>
        <v>108497</v>
      </c>
    </row>
    <row r="26" spans="1:9" s="130" customFormat="1" ht="13.5">
      <c r="A26" s="188" t="s">
        <v>1755</v>
      </c>
      <c r="B26" s="114"/>
      <c r="C26" s="114"/>
      <c r="D26" s="114"/>
      <c r="E26" s="114"/>
      <c r="F26" s="138" t="s">
        <v>490</v>
      </c>
      <c r="G26" s="237">
        <f>SUM(G20:G25)</f>
        <v>892663</v>
      </c>
      <c r="H26" s="237">
        <f>SUM(H20:H25)</f>
        <v>934678</v>
      </c>
      <c r="I26" s="237">
        <f>SUM(I20:I25)</f>
        <v>968172</v>
      </c>
    </row>
    <row r="27" spans="1:9" ht="13.5">
      <c r="A27" s="188" t="s">
        <v>1247</v>
      </c>
      <c r="B27" s="131" t="s">
        <v>732</v>
      </c>
      <c r="C27" s="132">
        <f>SUM(C10:C11,C17)</f>
        <v>1980408</v>
      </c>
      <c r="D27" s="132">
        <f>SUM(D10:D11,D17)</f>
        <v>2186363</v>
      </c>
      <c r="E27" s="132">
        <f>SUM(E10:E11,E17)</f>
        <v>2065718</v>
      </c>
      <c r="F27" s="133" t="s">
        <v>1124</v>
      </c>
      <c r="G27" s="132">
        <f>SUM(G18,G26)</f>
        <v>1585546</v>
      </c>
      <c r="H27" s="132">
        <f>SUM(H18,H26)</f>
        <v>1870794</v>
      </c>
      <c r="I27" s="132">
        <f>SUM(I18,I26)</f>
        <v>2028323</v>
      </c>
    </row>
    <row r="28" spans="1:9" s="137" customFormat="1" ht="12.75">
      <c r="A28" s="188" t="s">
        <v>1248</v>
      </c>
      <c r="B28" s="134" t="s">
        <v>733</v>
      </c>
      <c r="C28" s="123"/>
      <c r="D28" s="123"/>
      <c r="E28" s="123"/>
      <c r="F28" s="135" t="s">
        <v>366</v>
      </c>
      <c r="G28" s="123"/>
      <c r="H28" s="123"/>
      <c r="I28" s="123"/>
    </row>
    <row r="29" spans="1:9" ht="12.75">
      <c r="A29" s="188" t="s">
        <v>1249</v>
      </c>
      <c r="B29" s="122" t="s">
        <v>1357</v>
      </c>
      <c r="C29" s="123">
        <v>5744</v>
      </c>
      <c r="D29" s="123">
        <f>'felh. bev.'!D15</f>
        <v>9968</v>
      </c>
      <c r="E29" s="123">
        <v>10000</v>
      </c>
      <c r="F29" s="124" t="s">
        <v>367</v>
      </c>
      <c r="G29" s="123">
        <v>47522</v>
      </c>
      <c r="H29" s="123">
        <v>53218</v>
      </c>
      <c r="I29" s="123">
        <f>'felhalm. kiad.'!G23</f>
        <v>76600</v>
      </c>
    </row>
    <row r="30" spans="1:9" ht="12.75">
      <c r="A30" s="188" t="s">
        <v>1250</v>
      </c>
      <c r="B30" s="122" t="s">
        <v>1356</v>
      </c>
      <c r="C30" s="123">
        <v>1575</v>
      </c>
      <c r="D30" s="123">
        <f>'felh. bev.'!D19</f>
        <v>1260</v>
      </c>
      <c r="E30" s="123">
        <v>1200</v>
      </c>
      <c r="F30" s="124" t="s">
        <v>368</v>
      </c>
      <c r="G30" s="123">
        <v>89455</v>
      </c>
      <c r="H30" s="123">
        <v>996683</v>
      </c>
      <c r="I30" s="141">
        <f>'felhalm. kiad.'!G70</f>
        <v>707981.25</v>
      </c>
    </row>
    <row r="31" spans="1:9" ht="12.75">
      <c r="A31" s="188" t="s">
        <v>1251</v>
      </c>
      <c r="B31" s="122" t="s">
        <v>1355</v>
      </c>
      <c r="C31" s="123">
        <v>471</v>
      </c>
      <c r="D31" s="123">
        <f>'felh. bev.'!D24</f>
        <v>3</v>
      </c>
      <c r="E31" s="123">
        <v>0</v>
      </c>
      <c r="F31" s="124" t="s">
        <v>369</v>
      </c>
      <c r="G31" s="123">
        <v>5711</v>
      </c>
      <c r="H31" s="123"/>
      <c r="I31" s="123">
        <f>'felhalm. kiad.'!G78</f>
        <v>4494</v>
      </c>
    </row>
    <row r="32" spans="1:9" ht="12.75">
      <c r="A32" s="188" t="s">
        <v>1252</v>
      </c>
      <c r="B32" s="122" t="s">
        <v>1354</v>
      </c>
      <c r="C32" s="123">
        <v>8156</v>
      </c>
      <c r="D32" s="123">
        <f>'felh. bev.'!D35</f>
        <v>238278</v>
      </c>
      <c r="E32" s="123">
        <f>'felh. bev.'!E35</f>
        <v>456450</v>
      </c>
      <c r="F32" s="124" t="s">
        <v>370</v>
      </c>
      <c r="G32" s="123">
        <v>2210</v>
      </c>
      <c r="H32" s="123">
        <v>700</v>
      </c>
      <c r="I32" s="123">
        <f>'felhalm. kiad.'!G74</f>
        <v>20000</v>
      </c>
    </row>
    <row r="33" spans="1:9" ht="12.75">
      <c r="A33" s="188" t="s">
        <v>1253</v>
      </c>
      <c r="B33" s="122" t="s">
        <v>1353</v>
      </c>
      <c r="C33" s="123"/>
      <c r="D33" s="123">
        <f>'felh. bev.'!D38</f>
        <v>0</v>
      </c>
      <c r="E33" s="123">
        <f>'felh. bev.'!E38</f>
        <v>0</v>
      </c>
      <c r="F33" s="124" t="s">
        <v>371</v>
      </c>
      <c r="G33" s="123">
        <v>4000</v>
      </c>
      <c r="H33" s="123">
        <v>9800</v>
      </c>
      <c r="I33" s="123">
        <v>7200</v>
      </c>
    </row>
    <row r="34" spans="1:9" ht="13.5" customHeight="1">
      <c r="A34" s="188" t="s">
        <v>956</v>
      </c>
      <c r="B34" s="122" t="s">
        <v>1352</v>
      </c>
      <c r="C34" s="123">
        <v>3971</v>
      </c>
      <c r="D34" s="123">
        <f>'felh. bev.'!D42</f>
        <v>4008</v>
      </c>
      <c r="E34" s="123">
        <f>'felh. bev.'!E42</f>
        <v>3174</v>
      </c>
      <c r="F34" s="114" t="s">
        <v>1117</v>
      </c>
      <c r="I34" s="114">
        <v>900</v>
      </c>
    </row>
    <row r="35" spans="1:9" ht="13.5" customHeight="1">
      <c r="A35" s="188" t="s">
        <v>957</v>
      </c>
      <c r="B35" s="122" t="s">
        <v>1351</v>
      </c>
      <c r="C35" s="123">
        <v>20629</v>
      </c>
      <c r="D35" s="123">
        <f>'felh. bev.'!D49</f>
        <v>2000</v>
      </c>
      <c r="E35" s="123"/>
      <c r="F35" s="124" t="s">
        <v>1379</v>
      </c>
      <c r="G35" s="122"/>
      <c r="H35" s="122"/>
      <c r="I35" s="122"/>
    </row>
    <row r="36" spans="1:9" ht="12.75">
      <c r="A36" s="188" t="s">
        <v>958</v>
      </c>
      <c r="F36" s="124" t="s">
        <v>876</v>
      </c>
      <c r="G36" s="123">
        <v>3789</v>
      </c>
      <c r="H36" s="123">
        <v>0</v>
      </c>
      <c r="I36" s="123">
        <f>'felhalm. kiad.'!G99</f>
        <v>21500</v>
      </c>
    </row>
    <row r="37" spans="1:9" ht="12.75">
      <c r="A37" s="188" t="s">
        <v>959</v>
      </c>
      <c r="F37" s="124" t="s">
        <v>877</v>
      </c>
      <c r="G37" s="123">
        <v>1400</v>
      </c>
      <c r="H37" s="123">
        <v>1000</v>
      </c>
      <c r="I37" s="123"/>
    </row>
    <row r="38" spans="1:9" ht="12.75">
      <c r="A38" s="188" t="s">
        <v>960</v>
      </c>
      <c r="F38" s="124" t="s">
        <v>1537</v>
      </c>
      <c r="G38" s="123">
        <v>1480</v>
      </c>
      <c r="H38" s="123">
        <v>1000</v>
      </c>
      <c r="I38" s="123"/>
    </row>
    <row r="39" spans="1:9" ht="12.75">
      <c r="A39" s="188" t="s">
        <v>961</v>
      </c>
      <c r="F39" s="124" t="s">
        <v>878</v>
      </c>
      <c r="G39" s="123">
        <v>599</v>
      </c>
      <c r="H39" s="123">
        <v>0</v>
      </c>
      <c r="I39" s="123"/>
    </row>
    <row r="40" spans="1:9" s="137" customFormat="1" ht="12.75">
      <c r="A40" s="188" t="s">
        <v>882</v>
      </c>
      <c r="B40" s="114"/>
      <c r="C40" s="114"/>
      <c r="D40" s="114"/>
      <c r="E40" s="114"/>
      <c r="F40" s="124" t="s">
        <v>65</v>
      </c>
      <c r="G40" s="123">
        <v>873</v>
      </c>
      <c r="H40" s="123">
        <v>0</v>
      </c>
      <c r="I40" s="123">
        <f>'felhalm. kiad.'!G102</f>
        <v>7500</v>
      </c>
    </row>
    <row r="41" spans="1:9" s="137" customFormat="1" ht="12.75">
      <c r="A41" s="188" t="s">
        <v>883</v>
      </c>
      <c r="F41" s="124" t="s">
        <v>1536</v>
      </c>
      <c r="G41" s="123">
        <v>1279</v>
      </c>
      <c r="H41" s="123">
        <v>200</v>
      </c>
      <c r="I41" s="123">
        <f>'felhalm. kiad.'!G113</f>
        <v>10120</v>
      </c>
    </row>
    <row r="42" spans="1:9" ht="12.75">
      <c r="A42" s="188" t="s">
        <v>93</v>
      </c>
      <c r="F42" s="138" t="s">
        <v>140</v>
      </c>
      <c r="G42" s="129">
        <f>SUM(G36:G41)</f>
        <v>9420</v>
      </c>
      <c r="H42" s="129">
        <f>SUM(H36:H41)</f>
        <v>2200</v>
      </c>
      <c r="I42" s="129">
        <f>SUM(I36:I41)</f>
        <v>39120</v>
      </c>
    </row>
    <row r="43" spans="1:9" ht="13.5">
      <c r="A43" s="188" t="s">
        <v>94</v>
      </c>
      <c r="B43" s="131" t="s">
        <v>1689</v>
      </c>
      <c r="C43" s="132">
        <f>SUM(C29:C35)</f>
        <v>40546</v>
      </c>
      <c r="D43" s="132">
        <f>SUM(D29:D35)</f>
        <v>255517</v>
      </c>
      <c r="E43" s="132">
        <f>SUM(E29:E35)</f>
        <v>470824</v>
      </c>
      <c r="F43" s="133" t="s">
        <v>1430</v>
      </c>
      <c r="G43" s="132">
        <f>SUM(G29:G35,G42)</f>
        <v>158318</v>
      </c>
      <c r="H43" s="132">
        <f>SUM(H29:H34,H42)</f>
        <v>1062601</v>
      </c>
      <c r="I43" s="132">
        <f>SUM(I29:I35,I42)</f>
        <v>856295.25</v>
      </c>
    </row>
    <row r="44" spans="1:9" ht="12.75">
      <c r="A44" s="188" t="s">
        <v>1576</v>
      </c>
      <c r="B44" s="134" t="s">
        <v>365</v>
      </c>
      <c r="C44" s="136">
        <f>SUM(C27,C43)</f>
        <v>2020954</v>
      </c>
      <c r="D44" s="136">
        <f>SUM(D27,D43)</f>
        <v>2441880</v>
      </c>
      <c r="E44" s="136">
        <f>SUM(E27,E43)</f>
        <v>2536542</v>
      </c>
      <c r="F44" s="135" t="s">
        <v>372</v>
      </c>
      <c r="G44" s="136">
        <f>SUM(G27,G43)</f>
        <v>1743864</v>
      </c>
      <c r="H44" s="136">
        <f>SUM(H27,H43)</f>
        <v>2933395</v>
      </c>
      <c r="I44" s="136">
        <f>SUM(I27,I43)</f>
        <v>2884618.25</v>
      </c>
    </row>
    <row r="45" spans="1:9" ht="12.75">
      <c r="A45" s="188" t="s">
        <v>95</v>
      </c>
      <c r="B45" s="134" t="s">
        <v>683</v>
      </c>
      <c r="C45" s="136">
        <f>C44-G44</f>
        <v>277090</v>
      </c>
      <c r="D45" s="136">
        <f>D44-H44</f>
        <v>-491515</v>
      </c>
      <c r="E45" s="136">
        <f>E44-I44</f>
        <v>-348076.25</v>
      </c>
      <c r="F45" s="135"/>
      <c r="G45" s="136"/>
      <c r="H45" s="136"/>
      <c r="I45" s="136"/>
    </row>
    <row r="46" spans="1:6" ht="12.75">
      <c r="A46" s="188" t="s">
        <v>566</v>
      </c>
      <c r="B46" s="114" t="s">
        <v>517</v>
      </c>
      <c r="F46" s="124"/>
    </row>
    <row r="47" spans="1:6" ht="12.75">
      <c r="A47" s="188" t="s">
        <v>567</v>
      </c>
      <c r="B47" s="114" t="s">
        <v>1525</v>
      </c>
      <c r="F47" s="124"/>
    </row>
    <row r="48" spans="1:9" ht="12.75">
      <c r="A48" s="188" t="s">
        <v>568</v>
      </c>
      <c r="B48" s="134" t="s">
        <v>1626</v>
      </c>
      <c r="C48" s="123"/>
      <c r="D48" s="123"/>
      <c r="E48" s="123"/>
      <c r="F48" s="135" t="s">
        <v>1517</v>
      </c>
      <c r="G48" s="136"/>
      <c r="H48" s="136"/>
      <c r="I48" s="136"/>
    </row>
    <row r="49" spans="1:9" ht="12.75">
      <c r="A49" s="188" t="s">
        <v>569</v>
      </c>
      <c r="B49" s="122" t="s">
        <v>1589</v>
      </c>
      <c r="C49" s="123">
        <v>319532</v>
      </c>
      <c r="D49" s="123">
        <v>468748</v>
      </c>
      <c r="E49" s="123">
        <v>277733</v>
      </c>
      <c r="F49" s="124" t="s">
        <v>584</v>
      </c>
      <c r="G49" s="123"/>
      <c r="H49" s="123"/>
      <c r="I49" s="123"/>
    </row>
    <row r="50" spans="1:9" ht="12.75">
      <c r="A50" s="188" t="s">
        <v>570</v>
      </c>
      <c r="B50" s="122" t="s">
        <v>1590</v>
      </c>
      <c r="C50" s="123">
        <v>231098</v>
      </c>
      <c r="D50" s="123">
        <v>859332</v>
      </c>
      <c r="E50" s="123">
        <v>661021</v>
      </c>
      <c r="F50" s="124" t="s">
        <v>1360</v>
      </c>
      <c r="G50" s="123"/>
      <c r="H50" s="123"/>
      <c r="I50" s="123">
        <f>tartalék!C27</f>
        <v>87775</v>
      </c>
    </row>
    <row r="51" spans="1:9" ht="12.75">
      <c r="A51" s="188" t="s">
        <v>1690</v>
      </c>
      <c r="B51" s="122"/>
      <c r="C51" s="123"/>
      <c r="D51" s="123"/>
      <c r="E51" s="123"/>
      <c r="F51" s="124" t="s">
        <v>1361</v>
      </c>
      <c r="G51" s="123"/>
      <c r="H51" s="123"/>
      <c r="I51" s="123">
        <f>tartalék!C20</f>
        <v>440403</v>
      </c>
    </row>
    <row r="52" spans="1:9" ht="12.75">
      <c r="A52" s="188" t="s">
        <v>571</v>
      </c>
      <c r="B52" s="122"/>
      <c r="C52" s="123"/>
      <c r="D52" s="123"/>
      <c r="E52" s="123"/>
      <c r="F52" s="138" t="s">
        <v>585</v>
      </c>
      <c r="G52" s="129"/>
      <c r="H52" s="129"/>
      <c r="I52" s="129">
        <f>SUM(I50:I51)</f>
        <v>528178</v>
      </c>
    </row>
    <row r="53" spans="1:9" ht="12.75">
      <c r="A53" s="188" t="s">
        <v>572</v>
      </c>
      <c r="B53" s="122"/>
      <c r="C53" s="123"/>
      <c r="D53" s="123"/>
      <c r="E53" s="123"/>
      <c r="F53" s="124" t="s">
        <v>587</v>
      </c>
      <c r="G53" s="123"/>
      <c r="H53" s="123"/>
      <c r="I53" s="123">
        <f>tartalék!C31</f>
        <v>25000</v>
      </c>
    </row>
    <row r="54" spans="1:9" ht="12.75">
      <c r="A54" s="188" t="s">
        <v>573</v>
      </c>
      <c r="B54" s="134" t="s">
        <v>435</v>
      </c>
      <c r="C54" s="136">
        <f>SUM(C49:C50)</f>
        <v>550630</v>
      </c>
      <c r="D54" s="136">
        <f>SUM(D49:D50)</f>
        <v>1328080</v>
      </c>
      <c r="E54" s="136">
        <f>SUM(E49:E50)</f>
        <v>938754</v>
      </c>
      <c r="F54" s="135" t="s">
        <v>589</v>
      </c>
      <c r="G54" s="136">
        <f>G52+G53</f>
        <v>0</v>
      </c>
      <c r="H54" s="136">
        <f>H52+H53</f>
        <v>0</v>
      </c>
      <c r="I54" s="136">
        <f>I52+I53</f>
        <v>553178</v>
      </c>
    </row>
    <row r="55" spans="1:9" ht="24">
      <c r="A55" s="188" t="s">
        <v>1691</v>
      </c>
      <c r="B55" s="325" t="s">
        <v>998</v>
      </c>
      <c r="C55" s="136"/>
      <c r="D55" s="136"/>
      <c r="E55" s="136">
        <f>E54+E45</f>
        <v>590677.75</v>
      </c>
      <c r="F55" s="135"/>
      <c r="G55" s="136"/>
      <c r="H55" s="136"/>
      <c r="I55" s="136"/>
    </row>
    <row r="56" spans="1:9" ht="12.75">
      <c r="A56" s="188" t="s">
        <v>1692</v>
      </c>
      <c r="B56" s="122" t="s">
        <v>1092</v>
      </c>
      <c r="C56" s="123"/>
      <c r="D56" s="123"/>
      <c r="E56" s="123"/>
      <c r="F56" s="135"/>
      <c r="G56" s="137"/>
      <c r="H56" s="137"/>
      <c r="I56" s="137"/>
    </row>
    <row r="57" spans="1:9" ht="12.75">
      <c r="A57" s="188" t="s">
        <v>574</v>
      </c>
      <c r="B57" s="122" t="s">
        <v>1394</v>
      </c>
      <c r="C57" s="123"/>
      <c r="D57" s="123"/>
      <c r="E57" s="123"/>
      <c r="F57" s="135"/>
      <c r="G57" s="137"/>
      <c r="H57" s="137"/>
      <c r="I57" s="137"/>
    </row>
    <row r="58" spans="1:9" ht="12.75">
      <c r="A58" s="188" t="s">
        <v>575</v>
      </c>
      <c r="B58" s="134" t="s">
        <v>433</v>
      </c>
      <c r="C58" s="123"/>
      <c r="D58" s="123"/>
      <c r="E58" s="123"/>
      <c r="F58" s="135" t="s">
        <v>1193</v>
      </c>
      <c r="G58" s="123"/>
      <c r="H58" s="123"/>
      <c r="I58" s="123"/>
    </row>
    <row r="59" spans="1:9" ht="12.75">
      <c r="A59" s="188" t="s">
        <v>576</v>
      </c>
      <c r="B59" s="122" t="s">
        <v>432</v>
      </c>
      <c r="C59" s="123">
        <v>9420</v>
      </c>
      <c r="D59" s="123">
        <v>9689</v>
      </c>
      <c r="E59" s="123"/>
      <c r="F59" s="124" t="s">
        <v>586</v>
      </c>
      <c r="G59" s="123">
        <v>37500</v>
      </c>
      <c r="H59" s="123">
        <v>37500</v>
      </c>
      <c r="I59" s="123">
        <v>37500</v>
      </c>
    </row>
    <row r="60" spans="1:9" ht="12.75">
      <c r="A60" s="188" t="s">
        <v>1693</v>
      </c>
      <c r="B60" s="122" t="s">
        <v>1627</v>
      </c>
      <c r="C60" s="123"/>
      <c r="D60" s="123"/>
      <c r="E60" s="123"/>
      <c r="F60" s="124" t="s">
        <v>0</v>
      </c>
      <c r="G60" s="123">
        <v>800000</v>
      </c>
      <c r="H60" s="122"/>
      <c r="I60" s="122"/>
    </row>
    <row r="61" spans="1:9" ht="12.75">
      <c r="A61" s="188" t="s">
        <v>1694</v>
      </c>
      <c r="B61" s="134" t="s">
        <v>590</v>
      </c>
      <c r="C61" s="136">
        <f>SUM(C59:C60)</f>
        <v>9420</v>
      </c>
      <c r="D61" s="136">
        <f>SUM(D59:D60)</f>
        <v>9689</v>
      </c>
      <c r="E61" s="136">
        <f>SUM(E59:E60)</f>
        <v>0</v>
      </c>
      <c r="F61" s="135" t="s">
        <v>692</v>
      </c>
      <c r="G61" s="134">
        <f>SUM(G59:G60)</f>
        <v>837500</v>
      </c>
      <c r="H61" s="134">
        <f>SUM(H59:H60)</f>
        <v>37500</v>
      </c>
      <c r="I61" s="134">
        <f>SUM(I59:I60)</f>
        <v>37500</v>
      </c>
    </row>
    <row r="62" spans="1:9" ht="12.75">
      <c r="A62" s="188" t="s">
        <v>302</v>
      </c>
      <c r="B62" s="134" t="s">
        <v>434</v>
      </c>
      <c r="C62" s="136">
        <f>C44+C54+C61</f>
        <v>2581004</v>
      </c>
      <c r="D62" s="136">
        <f>D44+D54+D61</f>
        <v>3779649</v>
      </c>
      <c r="E62" s="136">
        <f>E44+E54+E61</f>
        <v>3475296</v>
      </c>
      <c r="F62" s="135" t="s">
        <v>1194</v>
      </c>
      <c r="G62" s="136">
        <f>G44+G61+G54</f>
        <v>2581364</v>
      </c>
      <c r="H62" s="136">
        <f>H44+H61+H54</f>
        <v>2970895</v>
      </c>
      <c r="I62" s="136">
        <f>I44+I61+I54</f>
        <v>3475296.25</v>
      </c>
    </row>
    <row r="63" spans="3:5" ht="12.75">
      <c r="C63" s="140"/>
      <c r="D63" s="140"/>
      <c r="E63" s="140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8" ht="12.75">
      <c r="C67" s="141"/>
      <c r="D67" s="141"/>
      <c r="E67" s="141"/>
      <c r="H67" s="141"/>
    </row>
    <row r="68" spans="3:8" ht="12.75">
      <c r="C68" s="141"/>
      <c r="D68" s="141"/>
      <c r="E68" s="141"/>
      <c r="H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2:5" ht="29.25" customHeight="1">
      <c r="B72" s="209"/>
      <c r="C72" s="141"/>
      <c r="D72" s="141"/>
      <c r="E72" s="141"/>
    </row>
    <row r="73" spans="3:5" ht="12.75">
      <c r="C73" s="141"/>
      <c r="D73" s="141"/>
      <c r="E73" s="141"/>
    </row>
    <row r="74" ht="12.75">
      <c r="J74" s="137"/>
    </row>
    <row r="97" ht="12.75">
      <c r="H97" s="141"/>
    </row>
  </sheetData>
  <mergeCells count="7">
    <mergeCell ref="F1:I1"/>
    <mergeCell ref="A7:A8"/>
    <mergeCell ref="B3:I3"/>
    <mergeCell ref="B2:I2"/>
    <mergeCell ref="B4:I4"/>
    <mergeCell ref="B5:I5"/>
    <mergeCell ref="B6:I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3">
      <selection activeCell="A8" sqref="A8:A10"/>
    </sheetView>
  </sheetViews>
  <sheetFormatPr defaultColWidth="9.140625" defaultRowHeight="17.25" customHeight="1"/>
  <cols>
    <col min="1" max="1" width="3.140625" style="354" bestFit="1" customWidth="1"/>
    <col min="2" max="2" width="44.00390625" style="114" bestFit="1" customWidth="1"/>
    <col min="3" max="3" width="14.421875" style="114" bestFit="1" customWidth="1"/>
    <col min="4" max="4" width="14.8515625" style="114" bestFit="1" customWidth="1"/>
    <col min="5" max="5" width="17.28125" style="114" bestFit="1" customWidth="1"/>
    <col min="6" max="6" width="8.8515625" style="114" bestFit="1" customWidth="1"/>
    <col min="7" max="7" width="11.28125" style="114" bestFit="1" customWidth="1"/>
    <col min="8" max="8" width="11.57421875" style="114" bestFit="1" customWidth="1"/>
    <col min="9" max="9" width="11.140625" style="114" customWidth="1"/>
    <col min="10" max="16384" width="9.140625" style="114" customWidth="1"/>
  </cols>
  <sheetData>
    <row r="1" spans="4:7" ht="17.25" customHeight="1">
      <c r="D1" s="511" t="s">
        <v>1272</v>
      </c>
      <c r="E1" s="511"/>
      <c r="F1" s="511"/>
      <c r="G1" s="389"/>
    </row>
    <row r="2" spans="4:7" ht="17.25" customHeight="1">
      <c r="D2" s="394"/>
      <c r="E2" s="394"/>
      <c r="F2" s="394"/>
      <c r="G2" s="389"/>
    </row>
    <row r="3" spans="2:6" ht="17.25" customHeight="1">
      <c r="B3" s="471" t="s">
        <v>918</v>
      </c>
      <c r="C3" s="471"/>
      <c r="D3" s="471"/>
      <c r="E3" s="471"/>
      <c r="F3" s="471"/>
    </row>
    <row r="4" spans="2:8" ht="17.25" customHeight="1">
      <c r="B4" s="471" t="s">
        <v>810</v>
      </c>
      <c r="C4" s="471"/>
      <c r="D4" s="471"/>
      <c r="E4" s="471"/>
      <c r="F4" s="471"/>
      <c r="G4" s="137"/>
      <c r="H4" s="137"/>
    </row>
    <row r="5" spans="1:8" s="137" customFormat="1" ht="17.25" customHeight="1">
      <c r="A5" s="398"/>
      <c r="B5" s="471" t="s">
        <v>593</v>
      </c>
      <c r="C5" s="471"/>
      <c r="D5" s="471"/>
      <c r="E5" s="471"/>
      <c r="F5" s="471"/>
      <c r="G5" s="114"/>
      <c r="H5" s="114"/>
    </row>
    <row r="6" spans="1:8" s="137" customFormat="1" ht="17.25" customHeight="1">
      <c r="A6" s="398"/>
      <c r="B6" s="471" t="s">
        <v>809</v>
      </c>
      <c r="C6" s="471"/>
      <c r="D6" s="471"/>
      <c r="E6" s="471"/>
      <c r="F6" s="471"/>
      <c r="G6" s="114"/>
      <c r="H6" s="114"/>
    </row>
    <row r="7" spans="1:8" s="137" customFormat="1" ht="17.25" customHeight="1">
      <c r="A7" s="398"/>
      <c r="B7" s="363"/>
      <c r="C7" s="363"/>
      <c r="D7" s="363"/>
      <c r="E7" s="363"/>
      <c r="F7" s="363"/>
      <c r="G7" s="114"/>
      <c r="H7" s="114"/>
    </row>
    <row r="8" spans="1:6" s="3" customFormat="1" ht="15.75">
      <c r="A8" s="508"/>
      <c r="B8" s="144" t="s">
        <v>1071</v>
      </c>
      <c r="C8" s="144" t="s">
        <v>1072</v>
      </c>
      <c r="D8" s="144" t="s">
        <v>1073</v>
      </c>
      <c r="E8" s="144" t="s">
        <v>1074</v>
      </c>
      <c r="F8" s="144" t="s">
        <v>1075</v>
      </c>
    </row>
    <row r="9" spans="1:6" ht="31.5" customHeight="1">
      <c r="A9" s="509"/>
      <c r="B9" s="513" t="s">
        <v>323</v>
      </c>
      <c r="C9" s="512" t="s">
        <v>919</v>
      </c>
      <c r="D9" s="512" t="s">
        <v>920</v>
      </c>
      <c r="E9" s="512" t="s">
        <v>921</v>
      </c>
      <c r="F9" s="512" t="s">
        <v>82</v>
      </c>
    </row>
    <row r="10" spans="1:6" ht="17.25" customHeight="1">
      <c r="A10" s="510"/>
      <c r="B10" s="513"/>
      <c r="C10" s="512"/>
      <c r="D10" s="512"/>
      <c r="E10" s="512"/>
      <c r="F10" s="512"/>
    </row>
    <row r="11" spans="1:6" ht="17.25" customHeight="1">
      <c r="A11" s="354" t="s">
        <v>794</v>
      </c>
      <c r="B11" s="287" t="s">
        <v>80</v>
      </c>
      <c r="C11" s="260">
        <v>315</v>
      </c>
      <c r="D11" s="260"/>
      <c r="E11" s="260"/>
      <c r="F11" s="140">
        <f aca="true" t="shared" si="0" ref="F11:F42">SUM(C11:E11)</f>
        <v>315</v>
      </c>
    </row>
    <row r="12" spans="1:6" ht="17.25" customHeight="1">
      <c r="A12" s="354" t="s">
        <v>800</v>
      </c>
      <c r="B12" s="287" t="s">
        <v>1487</v>
      </c>
      <c r="C12" s="260">
        <v>43210</v>
      </c>
      <c r="D12" s="260"/>
      <c r="E12" s="260"/>
      <c r="F12" s="140">
        <f t="shared" si="0"/>
        <v>43210</v>
      </c>
    </row>
    <row r="13" spans="1:6" s="122" customFormat="1" ht="17.25" customHeight="1">
      <c r="A13" s="354" t="s">
        <v>410</v>
      </c>
      <c r="B13" s="122" t="s">
        <v>81</v>
      </c>
      <c r="C13" s="123">
        <v>22458</v>
      </c>
      <c r="D13" s="123"/>
      <c r="E13" s="123"/>
      <c r="F13" s="140">
        <f t="shared" si="0"/>
        <v>22458</v>
      </c>
    </row>
    <row r="14" spans="1:6" s="122" customFormat="1" ht="17.25" customHeight="1">
      <c r="A14" s="354" t="s">
        <v>562</v>
      </c>
      <c r="B14" s="215" t="s">
        <v>1543</v>
      </c>
      <c r="C14" s="388">
        <v>26000</v>
      </c>
      <c r="D14" s="288"/>
      <c r="E14" s="288"/>
      <c r="F14" s="140">
        <f t="shared" si="0"/>
        <v>26000</v>
      </c>
    </row>
    <row r="15" spans="1:6" ht="17.25" customHeight="1">
      <c r="A15" s="354" t="s">
        <v>1722</v>
      </c>
      <c r="B15" s="122" t="s">
        <v>1209</v>
      </c>
      <c r="C15" s="123">
        <v>84</v>
      </c>
      <c r="D15" s="123"/>
      <c r="E15" s="123"/>
      <c r="F15" s="140">
        <f t="shared" si="0"/>
        <v>84</v>
      </c>
    </row>
    <row r="16" spans="1:6" ht="17.25" customHeight="1">
      <c r="A16" s="354" t="s">
        <v>131</v>
      </c>
      <c r="B16" s="122" t="s">
        <v>1210</v>
      </c>
      <c r="C16" s="123">
        <v>430</v>
      </c>
      <c r="D16" s="123">
        <v>571</v>
      </c>
      <c r="E16" s="123"/>
      <c r="F16" s="140">
        <f t="shared" si="0"/>
        <v>1001</v>
      </c>
    </row>
    <row r="17" spans="1:6" ht="17.25" customHeight="1">
      <c r="A17" s="354" t="s">
        <v>912</v>
      </c>
      <c r="B17" s="122" t="s">
        <v>1211</v>
      </c>
      <c r="C17" s="123">
        <v>41811</v>
      </c>
      <c r="D17" s="123"/>
      <c r="E17" s="123"/>
      <c r="F17" s="140">
        <f t="shared" si="0"/>
        <v>41811</v>
      </c>
    </row>
    <row r="18" spans="1:6" ht="17.25" customHeight="1">
      <c r="A18" s="354" t="s">
        <v>914</v>
      </c>
      <c r="B18" s="122" t="s">
        <v>1212</v>
      </c>
      <c r="C18" s="123">
        <v>32230</v>
      </c>
      <c r="D18" s="123"/>
      <c r="E18" s="123">
        <v>17792</v>
      </c>
      <c r="F18" s="140">
        <f t="shared" si="0"/>
        <v>50022</v>
      </c>
    </row>
    <row r="19" spans="1:6" ht="17.25" customHeight="1">
      <c r="A19" s="354" t="s">
        <v>915</v>
      </c>
      <c r="B19" s="122" t="s">
        <v>856</v>
      </c>
      <c r="C19" s="123"/>
      <c r="D19" s="123"/>
      <c r="E19" s="123"/>
      <c r="F19" s="140">
        <f t="shared" si="0"/>
        <v>0</v>
      </c>
    </row>
    <row r="20" spans="1:6" ht="17.25" customHeight="1">
      <c r="A20" s="354" t="s">
        <v>650</v>
      </c>
      <c r="B20" s="122" t="s">
        <v>579</v>
      </c>
      <c r="C20" s="123">
        <v>20</v>
      </c>
      <c r="D20" s="123"/>
      <c r="E20" s="123">
        <v>285</v>
      </c>
      <c r="F20" s="140">
        <f t="shared" si="0"/>
        <v>305</v>
      </c>
    </row>
    <row r="21" spans="1:6" s="137" customFormat="1" ht="17.25" customHeight="1">
      <c r="A21" s="354" t="s">
        <v>652</v>
      </c>
      <c r="B21" s="122" t="s">
        <v>580</v>
      </c>
      <c r="C21" s="123"/>
      <c r="D21" s="123"/>
      <c r="E21" s="123"/>
      <c r="F21" s="140">
        <f t="shared" si="0"/>
        <v>0</v>
      </c>
    </row>
    <row r="22" spans="1:6" s="137" customFormat="1" ht="17.25" customHeight="1">
      <c r="A22" s="354" t="s">
        <v>1746</v>
      </c>
      <c r="B22" s="122" t="s">
        <v>518</v>
      </c>
      <c r="C22" s="123"/>
      <c r="D22" s="123"/>
      <c r="E22" s="123">
        <v>797975</v>
      </c>
      <c r="F22" s="140">
        <f t="shared" si="0"/>
        <v>797975</v>
      </c>
    </row>
    <row r="23" spans="1:6" ht="17.25" customHeight="1">
      <c r="A23" s="354" t="s">
        <v>1749</v>
      </c>
      <c r="B23" s="122" t="s">
        <v>519</v>
      </c>
      <c r="C23" s="123"/>
      <c r="D23" s="123"/>
      <c r="E23" s="123">
        <v>26944</v>
      </c>
      <c r="F23" s="140">
        <f t="shared" si="0"/>
        <v>26944</v>
      </c>
    </row>
    <row r="24" spans="1:6" ht="17.25" customHeight="1">
      <c r="A24" s="354" t="s">
        <v>1750</v>
      </c>
      <c r="B24" s="122" t="s">
        <v>520</v>
      </c>
      <c r="C24" s="123"/>
      <c r="D24" s="123"/>
      <c r="E24" s="123">
        <v>70381</v>
      </c>
      <c r="F24" s="140">
        <f t="shared" si="0"/>
        <v>70381</v>
      </c>
    </row>
    <row r="25" spans="1:6" ht="17.25" customHeight="1">
      <c r="A25" s="354" t="s">
        <v>1751</v>
      </c>
      <c r="B25" s="122" t="s">
        <v>521</v>
      </c>
      <c r="C25" s="123"/>
      <c r="D25" s="123">
        <v>864000</v>
      </c>
      <c r="E25" s="123"/>
      <c r="F25" s="140">
        <f t="shared" si="0"/>
        <v>864000</v>
      </c>
    </row>
    <row r="26" spans="1:6" ht="17.25" customHeight="1">
      <c r="A26" s="354" t="s">
        <v>1753</v>
      </c>
      <c r="B26" s="122" t="s">
        <v>1120</v>
      </c>
      <c r="C26" s="123"/>
      <c r="D26" s="123"/>
      <c r="E26" s="123"/>
      <c r="F26" s="140">
        <f t="shared" si="0"/>
        <v>0</v>
      </c>
    </row>
    <row r="27" spans="1:6" ht="17.25" customHeight="1">
      <c r="A27" s="354" t="s">
        <v>1754</v>
      </c>
      <c r="B27" s="122" t="s">
        <v>1121</v>
      </c>
      <c r="C27" s="123"/>
      <c r="D27" s="123">
        <v>57943</v>
      </c>
      <c r="E27" s="123"/>
      <c r="F27" s="140">
        <f t="shared" si="0"/>
        <v>57943</v>
      </c>
    </row>
    <row r="28" spans="1:6" ht="17.25" customHeight="1">
      <c r="A28" s="354" t="s">
        <v>1755</v>
      </c>
      <c r="B28" s="122" t="s">
        <v>1122</v>
      </c>
      <c r="C28" s="123"/>
      <c r="D28" s="123">
        <v>40000</v>
      </c>
      <c r="E28" s="123"/>
      <c r="F28" s="140">
        <f t="shared" si="0"/>
        <v>40000</v>
      </c>
    </row>
    <row r="29" spans="1:6" s="137" customFormat="1" ht="17.25" customHeight="1">
      <c r="A29" s="354" t="s">
        <v>1247</v>
      </c>
      <c r="B29" s="122" t="s">
        <v>1420</v>
      </c>
      <c r="C29" s="123"/>
      <c r="D29" s="123">
        <v>120</v>
      </c>
      <c r="E29" s="123"/>
      <c r="F29" s="140">
        <f t="shared" si="0"/>
        <v>120</v>
      </c>
    </row>
    <row r="30" spans="1:6" ht="17.25" customHeight="1">
      <c r="A30" s="354" t="s">
        <v>1248</v>
      </c>
      <c r="B30" s="122" t="s">
        <v>1532</v>
      </c>
      <c r="C30" s="123">
        <v>800</v>
      </c>
      <c r="D30" s="123"/>
      <c r="E30" s="123">
        <v>1618</v>
      </c>
      <c r="F30" s="140">
        <f t="shared" si="0"/>
        <v>2418</v>
      </c>
    </row>
    <row r="31" spans="1:6" ht="17.25" customHeight="1">
      <c r="A31" s="354" t="s">
        <v>1249</v>
      </c>
      <c r="B31" s="287" t="s">
        <v>1460</v>
      </c>
      <c r="C31" s="260"/>
      <c r="D31" s="260"/>
      <c r="E31" s="260">
        <v>917</v>
      </c>
      <c r="F31" s="140">
        <f t="shared" si="0"/>
        <v>917</v>
      </c>
    </row>
    <row r="32" spans="1:6" ht="17.25" customHeight="1">
      <c r="A32" s="354" t="s">
        <v>1250</v>
      </c>
      <c r="B32" s="287" t="s">
        <v>1461</v>
      </c>
      <c r="C32" s="260"/>
      <c r="D32" s="260"/>
      <c r="E32" s="260"/>
      <c r="F32" s="140">
        <f t="shared" si="0"/>
        <v>0</v>
      </c>
    </row>
    <row r="33" spans="1:6" ht="17.25" customHeight="1">
      <c r="A33" s="354" t="s">
        <v>1251</v>
      </c>
      <c r="B33" s="287" t="s">
        <v>1462</v>
      </c>
      <c r="C33" s="260"/>
      <c r="D33" s="260"/>
      <c r="E33" s="260"/>
      <c r="F33" s="140">
        <f t="shared" si="0"/>
        <v>0</v>
      </c>
    </row>
    <row r="34" spans="1:6" ht="17.25" customHeight="1">
      <c r="A34" s="354" t="s">
        <v>1252</v>
      </c>
      <c r="B34" s="287" t="s">
        <v>1463</v>
      </c>
      <c r="C34" s="260"/>
      <c r="D34" s="260"/>
      <c r="E34" s="260">
        <v>4270</v>
      </c>
      <c r="F34" s="140">
        <f t="shared" si="0"/>
        <v>4270</v>
      </c>
    </row>
    <row r="35" spans="1:6" ht="17.25" customHeight="1">
      <c r="A35" s="354" t="s">
        <v>1253</v>
      </c>
      <c r="B35" s="287" t="s">
        <v>1464</v>
      </c>
      <c r="C35" s="260"/>
      <c r="D35" s="260"/>
      <c r="E35" s="260">
        <v>294</v>
      </c>
      <c r="F35" s="140">
        <f t="shared" si="0"/>
        <v>294</v>
      </c>
    </row>
    <row r="36" spans="1:6" ht="17.25" customHeight="1">
      <c r="A36" s="354" t="s">
        <v>956</v>
      </c>
      <c r="B36" s="287" t="s">
        <v>1465</v>
      </c>
      <c r="C36" s="260"/>
      <c r="D36" s="260"/>
      <c r="E36" s="260"/>
      <c r="F36" s="140">
        <f t="shared" si="0"/>
        <v>0</v>
      </c>
    </row>
    <row r="37" spans="1:6" ht="17.25" customHeight="1">
      <c r="A37" s="354" t="s">
        <v>957</v>
      </c>
      <c r="B37" s="287" t="s">
        <v>1466</v>
      </c>
      <c r="C37" s="260"/>
      <c r="D37" s="260"/>
      <c r="E37" s="260"/>
      <c r="F37" s="140">
        <f t="shared" si="0"/>
        <v>0</v>
      </c>
    </row>
    <row r="38" spans="1:6" ht="17.25" customHeight="1">
      <c r="A38" s="354" t="s">
        <v>958</v>
      </c>
      <c r="B38" s="287" t="s">
        <v>1467</v>
      </c>
      <c r="C38" s="260"/>
      <c r="D38" s="260"/>
      <c r="E38" s="260">
        <v>4000</v>
      </c>
      <c r="F38" s="140">
        <f t="shared" si="0"/>
        <v>4000</v>
      </c>
    </row>
    <row r="39" spans="1:6" ht="17.25" customHeight="1">
      <c r="A39" s="354" t="s">
        <v>959</v>
      </c>
      <c r="B39" s="287" t="s">
        <v>1468</v>
      </c>
      <c r="C39" s="260"/>
      <c r="D39" s="260"/>
      <c r="E39" s="260"/>
      <c r="F39" s="140">
        <f t="shared" si="0"/>
        <v>0</v>
      </c>
    </row>
    <row r="40" spans="1:6" ht="17.25" customHeight="1">
      <c r="A40" s="354" t="s">
        <v>960</v>
      </c>
      <c r="B40" s="287" t="s">
        <v>1469</v>
      </c>
      <c r="C40" s="260"/>
      <c r="D40" s="260"/>
      <c r="E40" s="260"/>
      <c r="F40" s="140">
        <f t="shared" si="0"/>
        <v>0</v>
      </c>
    </row>
    <row r="41" spans="1:6" ht="17.25" customHeight="1">
      <c r="A41" s="354" t="s">
        <v>961</v>
      </c>
      <c r="B41" s="287" t="s">
        <v>1544</v>
      </c>
      <c r="C41" s="260">
        <v>11250</v>
      </c>
      <c r="D41" s="260"/>
      <c r="E41" s="260"/>
      <c r="F41" s="140">
        <f t="shared" si="0"/>
        <v>11250</v>
      </c>
    </row>
    <row r="42" spans="1:6" ht="17.25" customHeight="1">
      <c r="A42" s="354" t="s">
        <v>882</v>
      </c>
      <c r="B42" s="289" t="s">
        <v>1470</v>
      </c>
      <c r="C42" s="290">
        <f>SUM(C11:C41)</f>
        <v>178608</v>
      </c>
      <c r="D42" s="290">
        <f>SUM(D16:D40)</f>
        <v>962634</v>
      </c>
      <c r="E42" s="290">
        <f>SUM(E15:E40)</f>
        <v>924476</v>
      </c>
      <c r="F42" s="140">
        <f t="shared" si="0"/>
        <v>2065718</v>
      </c>
    </row>
  </sheetData>
  <mergeCells count="11">
    <mergeCell ref="B5:F5"/>
    <mergeCell ref="B6:F6"/>
    <mergeCell ref="A8:A10"/>
    <mergeCell ref="D1:F1"/>
    <mergeCell ref="F9:F10"/>
    <mergeCell ref="B9:B10"/>
    <mergeCell ref="C9:C10"/>
    <mergeCell ref="D9:D10"/>
    <mergeCell ref="E9:E10"/>
    <mergeCell ref="B3:F3"/>
    <mergeCell ref="B4:F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workbookViewId="0" topLeftCell="A1">
      <selection activeCell="A8" sqref="A8:A9"/>
    </sheetView>
  </sheetViews>
  <sheetFormatPr defaultColWidth="9.140625" defaultRowHeight="12.75"/>
  <cols>
    <col min="1" max="1" width="3.57421875" style="173" customWidth="1"/>
    <col min="2" max="2" width="29.28125" style="173" customWidth="1"/>
    <col min="3" max="3" width="20.7109375" style="173" customWidth="1"/>
    <col min="4" max="4" width="12.140625" style="173" customWidth="1"/>
    <col min="5" max="5" width="10.7109375" style="173" customWidth="1"/>
    <col min="6" max="6" width="11.28125" style="173" customWidth="1"/>
    <col min="7" max="16384" width="9.140625" style="173" customWidth="1"/>
  </cols>
  <sheetData>
    <row r="1" spans="3:6" ht="15">
      <c r="C1" s="411" t="s">
        <v>1274</v>
      </c>
      <c r="D1" s="411"/>
      <c r="E1" s="411"/>
      <c r="F1" s="411"/>
    </row>
    <row r="3" spans="2:6" ht="15" customHeight="1">
      <c r="B3" s="410" t="s">
        <v>321</v>
      </c>
      <c r="C3" s="410"/>
      <c r="D3" s="410"/>
      <c r="E3" s="410"/>
      <c r="F3" s="410"/>
    </row>
    <row r="4" spans="2:6" ht="15" customHeight="1">
      <c r="B4" s="410" t="s">
        <v>811</v>
      </c>
      <c r="C4" s="410"/>
      <c r="D4" s="410"/>
      <c r="E4" s="410"/>
      <c r="F4" s="410"/>
    </row>
    <row r="5" spans="2:6" ht="15" customHeight="1">
      <c r="B5" s="410" t="s">
        <v>355</v>
      </c>
      <c r="C5" s="410"/>
      <c r="D5" s="410"/>
      <c r="E5" s="410"/>
      <c r="F5" s="410"/>
    </row>
    <row r="6" spans="2:6" ht="15" customHeight="1">
      <c r="B6" s="410" t="s">
        <v>322</v>
      </c>
      <c r="C6" s="410"/>
      <c r="D6" s="410"/>
      <c r="E6" s="410"/>
      <c r="F6" s="410"/>
    </row>
    <row r="7" spans="2:6" ht="15" customHeight="1">
      <c r="B7" s="300"/>
      <c r="C7" s="300"/>
      <c r="D7" s="300"/>
      <c r="E7" s="300"/>
      <c r="F7" s="300"/>
    </row>
    <row r="8" spans="1:6" ht="15" customHeight="1">
      <c r="A8" s="514"/>
      <c r="B8" s="380" t="s">
        <v>1071</v>
      </c>
      <c r="C8" s="379" t="s">
        <v>1072</v>
      </c>
      <c r="D8" s="379" t="s">
        <v>1073</v>
      </c>
      <c r="E8" s="379" t="s">
        <v>1074</v>
      </c>
      <c r="F8" s="379" t="s">
        <v>1075</v>
      </c>
    </row>
    <row r="9" spans="1:7" ht="48.75" customHeight="1">
      <c r="A9" s="514"/>
      <c r="B9" s="176" t="s">
        <v>323</v>
      </c>
      <c r="C9" s="177" t="s">
        <v>1267</v>
      </c>
      <c r="D9" s="177" t="s">
        <v>1255</v>
      </c>
      <c r="E9" s="177" t="s">
        <v>1256</v>
      </c>
      <c r="F9" s="177" t="s">
        <v>1257</v>
      </c>
      <c r="G9" s="1"/>
    </row>
    <row r="10" spans="1:6" ht="15.75" customHeight="1">
      <c r="A10" s="326" t="s">
        <v>794</v>
      </c>
      <c r="B10" s="179" t="s">
        <v>1367</v>
      </c>
      <c r="C10" s="30"/>
      <c r="D10" s="113"/>
      <c r="E10" s="113"/>
      <c r="F10" s="30"/>
    </row>
    <row r="11" spans="1:6" ht="15.75" customHeight="1">
      <c r="A11" s="326" t="s">
        <v>800</v>
      </c>
      <c r="B11" s="173" t="s">
        <v>117</v>
      </c>
      <c r="C11" s="173" t="s">
        <v>552</v>
      </c>
      <c r="D11" s="174">
        <v>153111</v>
      </c>
      <c r="E11" s="174">
        <v>152891</v>
      </c>
      <c r="F11" s="174">
        <v>150000</v>
      </c>
    </row>
    <row r="12" spans="1:6" ht="15.75" customHeight="1">
      <c r="A12" s="326" t="s">
        <v>410</v>
      </c>
      <c r="B12" s="173" t="s">
        <v>118</v>
      </c>
      <c r="C12" s="173" t="s">
        <v>137</v>
      </c>
      <c r="D12" s="174">
        <v>275421</v>
      </c>
      <c r="E12" s="174">
        <v>408025</v>
      </c>
      <c r="F12" s="210">
        <v>400000</v>
      </c>
    </row>
    <row r="13" spans="1:6" ht="15.75" customHeight="1">
      <c r="A13" s="326" t="s">
        <v>562</v>
      </c>
      <c r="B13" s="173" t="s">
        <v>119</v>
      </c>
      <c r="C13" s="180" t="s">
        <v>420</v>
      </c>
      <c r="D13" s="181">
        <v>287316</v>
      </c>
      <c r="E13" s="181">
        <v>318895</v>
      </c>
      <c r="F13" s="181">
        <v>310000</v>
      </c>
    </row>
    <row r="14" spans="1:6" ht="15.75" customHeight="1">
      <c r="A14" s="326" t="s">
        <v>1722</v>
      </c>
      <c r="B14" s="173" t="s">
        <v>352</v>
      </c>
      <c r="C14" s="110"/>
      <c r="D14" s="181">
        <v>408</v>
      </c>
      <c r="E14" s="181"/>
      <c r="F14" s="23"/>
    </row>
    <row r="15" spans="1:6" s="172" customFormat="1" ht="15.75" customHeight="1">
      <c r="A15" s="326" t="s">
        <v>131</v>
      </c>
      <c r="B15" s="172" t="s">
        <v>120</v>
      </c>
      <c r="C15" s="282"/>
      <c r="D15" s="182">
        <f>SUM(D11:D14)</f>
        <v>716256</v>
      </c>
      <c r="E15" s="182">
        <f>SUM(E11:E14)</f>
        <v>879811</v>
      </c>
      <c r="F15" s="182">
        <f>SUM(F11:F14)</f>
        <v>860000</v>
      </c>
    </row>
    <row r="16" spans="1:6" ht="15.75" customHeight="1">
      <c r="A16" s="326"/>
      <c r="C16" s="180"/>
      <c r="D16" s="181"/>
      <c r="E16" s="181"/>
      <c r="F16" s="23"/>
    </row>
    <row r="17" spans="1:6" ht="15.75" customHeight="1">
      <c r="A17" s="326" t="s">
        <v>912</v>
      </c>
      <c r="B17" s="212" t="s">
        <v>421</v>
      </c>
      <c r="C17" s="184"/>
      <c r="D17" s="181">
        <v>3975</v>
      </c>
      <c r="E17" s="181">
        <v>4427</v>
      </c>
      <c r="F17" s="214">
        <v>4000</v>
      </c>
    </row>
    <row r="18" spans="1:6" ht="15.75" customHeight="1">
      <c r="A18" s="326"/>
      <c r="B18" s="183"/>
      <c r="C18" s="184"/>
      <c r="D18" s="182"/>
      <c r="E18" s="182"/>
      <c r="F18" s="111"/>
    </row>
    <row r="19" spans="1:6" ht="78.75" customHeight="1">
      <c r="A19" s="463" t="s">
        <v>914</v>
      </c>
      <c r="B19" s="465" t="s">
        <v>1205</v>
      </c>
      <c r="C19" s="211" t="s">
        <v>1204</v>
      </c>
      <c r="D19" s="181">
        <v>36296</v>
      </c>
      <c r="E19" s="181">
        <v>40884</v>
      </c>
      <c r="F19" s="181">
        <v>40000</v>
      </c>
    </row>
    <row r="20" spans="1:6" ht="15.75" customHeight="1">
      <c r="A20" s="326" t="s">
        <v>915</v>
      </c>
      <c r="B20" s="173" t="s">
        <v>356</v>
      </c>
      <c r="C20" s="180">
        <v>0.08</v>
      </c>
      <c r="D20" s="181">
        <v>71993</v>
      </c>
      <c r="E20" s="181">
        <v>69487</v>
      </c>
      <c r="F20" s="181">
        <v>61885</v>
      </c>
    </row>
    <row r="21" spans="1:6" ht="45" customHeight="1">
      <c r="A21" s="463" t="s">
        <v>650</v>
      </c>
      <c r="B21" s="186" t="s">
        <v>357</v>
      </c>
      <c r="C21" s="211" t="s">
        <v>1206</v>
      </c>
      <c r="D21" s="181">
        <v>-486</v>
      </c>
      <c r="E21" s="181">
        <v>-3040</v>
      </c>
      <c r="F21" s="181">
        <v>-3942</v>
      </c>
    </row>
    <row r="22" spans="1:6" s="172" customFormat="1" ht="15">
      <c r="A22" s="326" t="s">
        <v>652</v>
      </c>
      <c r="B22" s="114" t="s">
        <v>1207</v>
      </c>
      <c r="D22" s="174">
        <f>SUM(D20:D21)</f>
        <v>71507</v>
      </c>
      <c r="E22" s="174">
        <f>SUM(E20:E21)</f>
        <v>66447</v>
      </c>
      <c r="F22" s="174">
        <f>SUM(F20:F21)</f>
        <v>57943</v>
      </c>
    </row>
    <row r="23" spans="1:6" ht="30">
      <c r="A23" s="463" t="s">
        <v>1746</v>
      </c>
      <c r="B23" s="464" t="s">
        <v>904</v>
      </c>
      <c r="C23" s="211" t="s">
        <v>1524</v>
      </c>
      <c r="D23" s="181">
        <v>78</v>
      </c>
      <c r="E23" s="181"/>
      <c r="F23" s="181">
        <v>0</v>
      </c>
    </row>
    <row r="24" spans="1:6" s="172" customFormat="1" ht="15">
      <c r="A24" s="326" t="s">
        <v>1749</v>
      </c>
      <c r="B24" s="137" t="s">
        <v>1079</v>
      </c>
      <c r="D24" s="171">
        <f>D22+D19+D23</f>
        <v>107881</v>
      </c>
      <c r="E24" s="171">
        <f>E22+E19+E23</f>
        <v>107331</v>
      </c>
      <c r="F24" s="171">
        <f>F22+F19+F23</f>
        <v>97943</v>
      </c>
    </row>
    <row r="25" spans="1:6" s="172" customFormat="1" ht="15">
      <c r="A25" s="326" t="s">
        <v>1750</v>
      </c>
      <c r="B25" s="114" t="s">
        <v>1208</v>
      </c>
      <c r="D25" s="181">
        <v>547</v>
      </c>
      <c r="E25" s="181">
        <v>411</v>
      </c>
      <c r="F25" s="181">
        <v>571</v>
      </c>
    </row>
    <row r="26" spans="1:6" ht="15.75" customHeight="1">
      <c r="A26" s="326" t="s">
        <v>1751</v>
      </c>
      <c r="B26" s="173" t="s">
        <v>359</v>
      </c>
      <c r="C26" s="185"/>
      <c r="D26" s="181">
        <v>194</v>
      </c>
      <c r="E26" s="181">
        <v>198</v>
      </c>
      <c r="F26" s="181">
        <v>120</v>
      </c>
    </row>
    <row r="28" spans="1:6" ht="15.75" customHeight="1">
      <c r="A28" s="326" t="s">
        <v>1753</v>
      </c>
      <c r="B28" s="173" t="s">
        <v>358</v>
      </c>
      <c r="C28" s="185"/>
      <c r="D28" s="181">
        <v>1747</v>
      </c>
      <c r="E28" s="23"/>
      <c r="F28" s="181">
        <v>0</v>
      </c>
    </row>
    <row r="29" spans="1:6" ht="15.75" customHeight="1">
      <c r="A29" s="326"/>
      <c r="B29" s="179"/>
      <c r="C29" s="185"/>
      <c r="D29" s="182"/>
      <c r="E29" s="24"/>
      <c r="F29" s="24"/>
    </row>
    <row r="30" spans="1:6" s="172" customFormat="1" ht="15">
      <c r="A30" s="326" t="s">
        <v>1754</v>
      </c>
      <c r="B30" s="172" t="s">
        <v>1273</v>
      </c>
      <c r="D30" s="171">
        <f>D15+D17+D24+D25+D26+D28</f>
        <v>830600</v>
      </c>
      <c r="E30" s="171">
        <f>E15+E17+E24+E25+E26+E28</f>
        <v>992178</v>
      </c>
      <c r="F30" s="171">
        <f>F15+F17+F24+F25+F26+F28</f>
        <v>962634</v>
      </c>
    </row>
    <row r="32" spans="3:6" ht="15.75" customHeight="1">
      <c r="C32" s="185"/>
      <c r="D32" s="181"/>
      <c r="E32" s="23"/>
      <c r="F32" s="23"/>
    </row>
    <row r="33" spans="2:6" ht="15.75" customHeight="1">
      <c r="B33" s="172"/>
      <c r="C33" s="185"/>
      <c r="D33" s="182"/>
      <c r="E33" s="24"/>
      <c r="F33" s="24"/>
    </row>
    <row r="34" spans="2:6" ht="15.75" customHeight="1">
      <c r="B34" s="172"/>
      <c r="C34" s="185"/>
      <c r="D34" s="182"/>
      <c r="E34" s="24"/>
      <c r="F34" s="24"/>
    </row>
    <row r="35" spans="2:6" ht="15.75" customHeight="1">
      <c r="B35" s="172"/>
      <c r="D35" s="171"/>
      <c r="E35" s="7"/>
      <c r="F35" s="7"/>
    </row>
    <row r="36" ht="15.75" customHeight="1"/>
  </sheetData>
  <mergeCells count="6">
    <mergeCell ref="A8:A9"/>
    <mergeCell ref="C1:F1"/>
    <mergeCell ref="B3:F3"/>
    <mergeCell ref="B4:F4"/>
    <mergeCell ref="B5:F5"/>
    <mergeCell ref="B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O59"/>
  <sheetViews>
    <sheetView workbookViewId="0" topLeftCell="A1">
      <selection activeCell="A9" sqref="A9:A11"/>
    </sheetView>
  </sheetViews>
  <sheetFormatPr defaultColWidth="9.140625" defaultRowHeight="12.75"/>
  <cols>
    <col min="1" max="1" width="3.140625" style="272" bestFit="1" customWidth="1"/>
    <col min="2" max="2" width="30.7109375" style="6" bestFit="1" customWidth="1"/>
    <col min="3" max="3" width="15.421875" style="3" customWidth="1"/>
    <col min="4" max="4" width="14.8515625" style="3" customWidth="1"/>
    <col min="5" max="5" width="14.421875" style="3" customWidth="1"/>
    <col min="6" max="7" width="13.140625" style="3" customWidth="1"/>
    <col min="8" max="8" width="15.28125" style="3" customWidth="1"/>
    <col min="9" max="9" width="8.8515625" style="3" bestFit="1" customWidth="1"/>
    <col min="10" max="16384" width="9.140625" style="3" customWidth="1"/>
  </cols>
  <sheetData>
    <row r="1" spans="5:15" ht="15.75">
      <c r="E1" s="420" t="s">
        <v>1319</v>
      </c>
      <c r="F1" s="420"/>
      <c r="G1" s="420"/>
      <c r="H1" s="420"/>
      <c r="I1" s="420"/>
      <c r="J1" s="391"/>
      <c r="K1" s="391"/>
      <c r="L1" s="391"/>
      <c r="M1" s="391"/>
      <c r="N1" s="391"/>
      <c r="O1" s="391"/>
    </row>
    <row r="2" spans="5:15" ht="15.75">
      <c r="E2" s="206"/>
      <c r="F2" s="206"/>
      <c r="G2" s="206"/>
      <c r="H2" s="206"/>
      <c r="I2" s="206"/>
      <c r="J2" s="391"/>
      <c r="K2" s="391"/>
      <c r="L2" s="391"/>
      <c r="M2" s="391"/>
      <c r="N2" s="391"/>
      <c r="O2" s="391"/>
    </row>
    <row r="3" spans="2:9" ht="15.75">
      <c r="B3" s="444" t="s">
        <v>321</v>
      </c>
      <c r="C3" s="444"/>
      <c r="D3" s="444"/>
      <c r="E3" s="444"/>
      <c r="F3" s="444"/>
      <c r="G3" s="444"/>
      <c r="H3" s="444"/>
      <c r="I3" s="444"/>
    </row>
    <row r="4" spans="2:9" ht="15.75">
      <c r="B4" s="444" t="s">
        <v>810</v>
      </c>
      <c r="C4" s="444"/>
      <c r="D4" s="444"/>
      <c r="E4" s="444"/>
      <c r="F4" s="444"/>
      <c r="G4" s="444"/>
      <c r="H4" s="444"/>
      <c r="I4" s="444"/>
    </row>
    <row r="5" spans="2:9" ht="15.75">
      <c r="B5" s="444" t="s">
        <v>962</v>
      </c>
      <c r="C5" s="444"/>
      <c r="D5" s="444"/>
      <c r="E5" s="444"/>
      <c r="F5" s="444"/>
      <c r="G5" s="444"/>
      <c r="H5" s="444"/>
      <c r="I5" s="444"/>
    </row>
    <row r="6" spans="2:9" ht="15.75">
      <c r="B6" s="444" t="s">
        <v>322</v>
      </c>
      <c r="C6" s="444"/>
      <c r="D6" s="444"/>
      <c r="E6" s="444"/>
      <c r="F6" s="444"/>
      <c r="G6" s="444"/>
      <c r="H6" s="444"/>
      <c r="I6" s="444"/>
    </row>
    <row r="7" spans="2:9" ht="15.75">
      <c r="B7" s="125"/>
      <c r="C7" s="125"/>
      <c r="D7" s="125"/>
      <c r="E7" s="125"/>
      <c r="F7" s="125"/>
      <c r="G7" s="125"/>
      <c r="H7" s="125"/>
      <c r="I7" s="125"/>
    </row>
    <row r="8" spans="2:9" ht="15.75">
      <c r="B8" s="125"/>
      <c r="C8" s="125"/>
      <c r="D8" s="125"/>
      <c r="E8" s="125"/>
      <c r="F8" s="125"/>
      <c r="G8" s="125"/>
      <c r="H8" s="125"/>
      <c r="I8" s="125"/>
    </row>
    <row r="9" spans="1:9" ht="15.75">
      <c r="A9" s="516"/>
      <c r="B9" s="327" t="s">
        <v>1071</v>
      </c>
      <c r="C9" s="144" t="s">
        <v>1072</v>
      </c>
      <c r="D9" s="144" t="s">
        <v>1073</v>
      </c>
      <c r="E9" s="144" t="s">
        <v>1074</v>
      </c>
      <c r="F9" s="144" t="s">
        <v>1075</v>
      </c>
      <c r="G9" s="144" t="s">
        <v>1076</v>
      </c>
      <c r="H9" s="144" t="s">
        <v>1077</v>
      </c>
      <c r="I9" s="144" t="s">
        <v>1078</v>
      </c>
    </row>
    <row r="10" spans="1:10" s="16" customFormat="1" ht="24.75" customHeight="1">
      <c r="A10" s="517"/>
      <c r="B10" s="515" t="s">
        <v>323</v>
      </c>
      <c r="C10" s="515" t="s">
        <v>1712</v>
      </c>
      <c r="D10" s="515" t="s">
        <v>1062</v>
      </c>
      <c r="E10" s="515" t="s">
        <v>778</v>
      </c>
      <c r="F10" s="515" t="s">
        <v>1545</v>
      </c>
      <c r="G10" s="515" t="s">
        <v>779</v>
      </c>
      <c r="H10" s="515" t="s">
        <v>476</v>
      </c>
      <c r="I10" s="515" t="s">
        <v>82</v>
      </c>
      <c r="J10" s="34"/>
    </row>
    <row r="11" spans="1:10" s="16" customFormat="1" ht="36.75" customHeight="1">
      <c r="A11" s="518"/>
      <c r="B11" s="426"/>
      <c r="C11" s="426"/>
      <c r="D11" s="426"/>
      <c r="E11" s="426"/>
      <c r="F11" s="426"/>
      <c r="G11" s="426"/>
      <c r="H11" s="426"/>
      <c r="I11" s="426"/>
      <c r="J11" s="34"/>
    </row>
    <row r="12" spans="1:9" s="16" customFormat="1" ht="12.75">
      <c r="A12" s="354" t="s">
        <v>794</v>
      </c>
      <c r="B12" s="390" t="s">
        <v>444</v>
      </c>
      <c r="C12" s="160"/>
      <c r="D12" s="160"/>
      <c r="E12" s="388">
        <v>1635</v>
      </c>
      <c r="F12" s="160"/>
      <c r="G12" s="160"/>
      <c r="H12" s="160"/>
      <c r="I12" s="136">
        <f aca="true" t="shared" si="0" ref="I12:I51">C12+D12+E12+F12+G12+H12</f>
        <v>1635</v>
      </c>
    </row>
    <row r="13" spans="1:9" s="16" customFormat="1" ht="15" customHeight="1">
      <c r="A13" s="354" t="s">
        <v>800</v>
      </c>
      <c r="B13" s="122" t="s">
        <v>445</v>
      </c>
      <c r="C13" s="123"/>
      <c r="D13" s="123"/>
      <c r="E13" s="123">
        <v>36141</v>
      </c>
      <c r="F13" s="123"/>
      <c r="G13" s="123"/>
      <c r="H13" s="123"/>
      <c r="I13" s="136">
        <f t="shared" si="0"/>
        <v>36141</v>
      </c>
    </row>
    <row r="14" spans="1:9" s="16" customFormat="1" ht="15" customHeight="1">
      <c r="A14" s="354" t="s">
        <v>410</v>
      </c>
      <c r="B14" s="122" t="s">
        <v>446</v>
      </c>
      <c r="C14" s="123"/>
      <c r="D14" s="123"/>
      <c r="E14" s="123">
        <v>22458</v>
      </c>
      <c r="F14" s="123"/>
      <c r="G14" s="123"/>
      <c r="H14" s="123"/>
      <c r="I14" s="136">
        <f t="shared" si="0"/>
        <v>22458</v>
      </c>
    </row>
    <row r="15" spans="1:9" s="16" customFormat="1" ht="15" customHeight="1">
      <c r="A15" s="354" t="s">
        <v>562</v>
      </c>
      <c r="B15" s="122" t="s">
        <v>377</v>
      </c>
      <c r="C15" s="123"/>
      <c r="D15" s="123"/>
      <c r="E15" s="123">
        <v>5690</v>
      </c>
      <c r="F15" s="123"/>
      <c r="G15" s="123"/>
      <c r="H15" s="123"/>
      <c r="I15" s="136">
        <f t="shared" si="0"/>
        <v>5690</v>
      </c>
    </row>
    <row r="16" spans="1:9" s="16" customFormat="1" ht="12.75">
      <c r="A16" s="354" t="s">
        <v>1722</v>
      </c>
      <c r="B16" s="390" t="s">
        <v>1546</v>
      </c>
      <c r="C16" s="388">
        <v>10115</v>
      </c>
      <c r="D16" s="388">
        <v>1868</v>
      </c>
      <c r="E16" s="388">
        <v>15000</v>
      </c>
      <c r="F16" s="160"/>
      <c r="G16" s="160"/>
      <c r="H16" s="160"/>
      <c r="I16" s="136">
        <f t="shared" si="0"/>
        <v>26983</v>
      </c>
    </row>
    <row r="17" spans="1:9" s="16" customFormat="1" ht="15" customHeight="1">
      <c r="A17" s="354" t="s">
        <v>131</v>
      </c>
      <c r="B17" s="122" t="s">
        <v>447</v>
      </c>
      <c r="C17" s="123">
        <v>500</v>
      </c>
      <c r="D17" s="123">
        <v>135</v>
      </c>
      <c r="E17" s="123">
        <v>5004</v>
      </c>
      <c r="F17" s="123"/>
      <c r="G17" s="123"/>
      <c r="H17" s="123"/>
      <c r="I17" s="136">
        <f t="shared" si="0"/>
        <v>5639</v>
      </c>
    </row>
    <row r="18" spans="1:9" s="16" customFormat="1" ht="15" customHeight="1">
      <c r="A18" s="354" t="s">
        <v>912</v>
      </c>
      <c r="B18" s="122" t="s">
        <v>448</v>
      </c>
      <c r="C18" s="123"/>
      <c r="D18" s="123"/>
      <c r="E18" s="123">
        <v>729</v>
      </c>
      <c r="F18" s="123"/>
      <c r="G18" s="123"/>
      <c r="H18" s="123"/>
      <c r="I18" s="136">
        <f t="shared" si="0"/>
        <v>729</v>
      </c>
    </row>
    <row r="19" spans="1:9" s="16" customFormat="1" ht="15" customHeight="1">
      <c r="A19" s="354" t="s">
        <v>914</v>
      </c>
      <c r="B19" s="122" t="s">
        <v>1112</v>
      </c>
      <c r="C19" s="123"/>
      <c r="D19" s="123"/>
      <c r="E19" s="123">
        <v>32545</v>
      </c>
      <c r="F19" s="123"/>
      <c r="G19" s="123"/>
      <c r="H19" s="123"/>
      <c r="I19" s="136">
        <f t="shared" si="0"/>
        <v>32545</v>
      </c>
    </row>
    <row r="20" spans="1:9" s="16" customFormat="1" ht="15" customHeight="1">
      <c r="A20" s="354" t="s">
        <v>915</v>
      </c>
      <c r="B20" s="122" t="s">
        <v>1113</v>
      </c>
      <c r="C20" s="123"/>
      <c r="D20" s="123"/>
      <c r="E20" s="123">
        <v>3300</v>
      </c>
      <c r="F20" s="123"/>
      <c r="G20" s="123"/>
      <c r="H20" s="123"/>
      <c r="I20" s="136">
        <f t="shared" si="0"/>
        <v>3300</v>
      </c>
    </row>
    <row r="21" spans="1:9" s="16" customFormat="1" ht="15" customHeight="1">
      <c r="A21" s="354" t="s">
        <v>650</v>
      </c>
      <c r="B21" s="122" t="s">
        <v>1114</v>
      </c>
      <c r="C21" s="123">
        <v>5755</v>
      </c>
      <c r="D21" s="123">
        <v>1368</v>
      </c>
      <c r="E21" s="123">
        <v>42619</v>
      </c>
      <c r="F21" s="123"/>
      <c r="G21" s="123"/>
      <c r="H21" s="123"/>
      <c r="I21" s="136">
        <f t="shared" si="0"/>
        <v>49742</v>
      </c>
    </row>
    <row r="22" spans="1:9" ht="15.75">
      <c r="A22" s="354" t="s">
        <v>652</v>
      </c>
      <c r="B22" s="114" t="s">
        <v>1115</v>
      </c>
      <c r="C22" s="141">
        <v>33759</v>
      </c>
      <c r="D22" s="141">
        <v>8917</v>
      </c>
      <c r="E22" s="141">
        <v>1447</v>
      </c>
      <c r="F22" s="143"/>
      <c r="G22" s="143"/>
      <c r="H22" s="143"/>
      <c r="I22" s="136">
        <f t="shared" si="0"/>
        <v>44123</v>
      </c>
    </row>
    <row r="23" spans="1:9" s="114" customFormat="1" ht="15" customHeight="1">
      <c r="A23" s="354" t="s">
        <v>1746</v>
      </c>
      <c r="B23" s="128" t="s">
        <v>1547</v>
      </c>
      <c r="C23" s="123"/>
      <c r="D23" s="123"/>
      <c r="E23" s="123"/>
      <c r="F23" s="123"/>
      <c r="G23" s="123"/>
      <c r="H23" s="123"/>
      <c r="I23" s="136">
        <f t="shared" si="0"/>
        <v>0</v>
      </c>
    </row>
    <row r="24" spans="1:9" s="114" customFormat="1" ht="15" customHeight="1">
      <c r="A24" s="354" t="s">
        <v>1749</v>
      </c>
      <c r="B24" s="122" t="s">
        <v>1548</v>
      </c>
      <c r="C24" s="123">
        <v>8488</v>
      </c>
      <c r="D24" s="123">
        <v>2135</v>
      </c>
      <c r="E24" s="123">
        <v>584</v>
      </c>
      <c r="F24" s="123"/>
      <c r="G24" s="123"/>
      <c r="H24" s="123"/>
      <c r="I24" s="136">
        <f t="shared" si="0"/>
        <v>11207</v>
      </c>
    </row>
    <row r="25" spans="1:9" s="114" customFormat="1" ht="15" customHeight="1">
      <c r="A25" s="354" t="s">
        <v>1750</v>
      </c>
      <c r="B25" s="122" t="s">
        <v>1549</v>
      </c>
      <c r="C25" s="123">
        <v>25151</v>
      </c>
      <c r="D25" s="123">
        <v>6180</v>
      </c>
      <c r="E25" s="123">
        <v>991</v>
      </c>
      <c r="F25" s="123"/>
      <c r="G25" s="123"/>
      <c r="H25" s="123"/>
      <c r="I25" s="136">
        <f t="shared" si="0"/>
        <v>32322</v>
      </c>
    </row>
    <row r="26" spans="1:9" s="114" customFormat="1" ht="15" customHeight="1">
      <c r="A26" s="354" t="s">
        <v>1751</v>
      </c>
      <c r="B26" s="122" t="s">
        <v>1550</v>
      </c>
      <c r="C26" s="123">
        <v>8489</v>
      </c>
      <c r="D26" s="123">
        <v>2049</v>
      </c>
      <c r="E26" s="123">
        <v>458</v>
      </c>
      <c r="F26" s="123"/>
      <c r="G26" s="123"/>
      <c r="H26" s="123"/>
      <c r="I26" s="136">
        <f t="shared" si="0"/>
        <v>10996</v>
      </c>
    </row>
    <row r="27" spans="1:9" s="114" customFormat="1" ht="15" customHeight="1">
      <c r="A27" s="354" t="s">
        <v>1753</v>
      </c>
      <c r="B27" s="122" t="s">
        <v>1551</v>
      </c>
      <c r="C27" s="123">
        <v>26346</v>
      </c>
      <c r="D27" s="123">
        <v>6604</v>
      </c>
      <c r="E27" s="123">
        <v>1672</v>
      </c>
      <c r="F27" s="123"/>
      <c r="G27" s="123"/>
      <c r="H27" s="123"/>
      <c r="I27" s="136">
        <f t="shared" si="0"/>
        <v>34622</v>
      </c>
    </row>
    <row r="28" spans="1:9" s="114" customFormat="1" ht="15" customHeight="1">
      <c r="A28" s="354" t="s">
        <v>1754</v>
      </c>
      <c r="B28" s="122" t="s">
        <v>1552</v>
      </c>
      <c r="C28" s="123">
        <v>50823</v>
      </c>
      <c r="D28" s="123">
        <v>10815</v>
      </c>
      <c r="E28" s="123">
        <v>153843</v>
      </c>
      <c r="F28" s="123"/>
      <c r="G28" s="123"/>
      <c r="H28" s="123"/>
      <c r="I28" s="136">
        <f t="shared" si="0"/>
        <v>215481</v>
      </c>
    </row>
    <row r="29" spans="1:9" s="114" customFormat="1" ht="15" customHeight="1">
      <c r="A29" s="354" t="s">
        <v>1755</v>
      </c>
      <c r="B29" s="122" t="s">
        <v>1553</v>
      </c>
      <c r="C29" s="123">
        <v>33556</v>
      </c>
      <c r="D29" s="123">
        <v>8471</v>
      </c>
      <c r="E29" s="123">
        <v>5969</v>
      </c>
      <c r="F29" s="123"/>
      <c r="G29" s="123"/>
      <c r="H29" s="123"/>
      <c r="I29" s="136">
        <f t="shared" si="0"/>
        <v>47996</v>
      </c>
    </row>
    <row r="30" spans="1:9" s="114" customFormat="1" ht="15" customHeight="1">
      <c r="A30" s="354" t="s">
        <v>1247</v>
      </c>
      <c r="B30" s="122" t="s">
        <v>1554</v>
      </c>
      <c r="C30" s="123">
        <v>37676</v>
      </c>
      <c r="D30" s="123">
        <v>8994</v>
      </c>
      <c r="E30" s="123">
        <v>69225</v>
      </c>
      <c r="F30" s="123"/>
      <c r="G30" s="123"/>
      <c r="H30" s="123"/>
      <c r="I30" s="136">
        <f t="shared" si="0"/>
        <v>115895</v>
      </c>
    </row>
    <row r="31" spans="1:9" s="114" customFormat="1" ht="15" customHeight="1">
      <c r="A31" s="354" t="s">
        <v>1248</v>
      </c>
      <c r="B31" s="122" t="s">
        <v>1366</v>
      </c>
      <c r="C31" s="123"/>
      <c r="D31" s="123"/>
      <c r="E31" s="123"/>
      <c r="F31" s="123">
        <v>45546</v>
      </c>
      <c r="G31" s="123">
        <v>168675</v>
      </c>
      <c r="H31" s="123">
        <v>1674</v>
      </c>
      <c r="I31" s="136">
        <f t="shared" si="0"/>
        <v>215895</v>
      </c>
    </row>
    <row r="32" spans="1:9" s="114" customFormat="1" ht="15" customHeight="1">
      <c r="A32" s="354" t="s">
        <v>1249</v>
      </c>
      <c r="B32" s="122" t="s">
        <v>1572</v>
      </c>
      <c r="C32" s="123">
        <v>17864</v>
      </c>
      <c r="D32" s="123">
        <v>4539</v>
      </c>
      <c r="E32" s="123">
        <v>778</v>
      </c>
      <c r="F32" s="123"/>
      <c r="G32" s="123"/>
      <c r="H32" s="123"/>
      <c r="I32" s="136">
        <f t="shared" si="0"/>
        <v>23181</v>
      </c>
    </row>
    <row r="33" spans="1:9" s="114" customFormat="1" ht="15" customHeight="1">
      <c r="A33" s="354" t="s">
        <v>1250</v>
      </c>
      <c r="B33" s="122" t="s">
        <v>770</v>
      </c>
      <c r="C33" s="123"/>
      <c r="D33" s="123"/>
      <c r="E33" s="123">
        <v>625</v>
      </c>
      <c r="F33" s="123"/>
      <c r="G33" s="123"/>
      <c r="H33" s="123"/>
      <c r="I33" s="136">
        <f t="shared" si="0"/>
        <v>625</v>
      </c>
    </row>
    <row r="34" spans="1:9" s="114" customFormat="1" ht="15" customHeight="1">
      <c r="A34" s="354" t="s">
        <v>1251</v>
      </c>
      <c r="B34" s="122" t="s">
        <v>771</v>
      </c>
      <c r="C34" s="123"/>
      <c r="D34" s="123"/>
      <c r="E34" s="123">
        <v>625</v>
      </c>
      <c r="F34" s="123"/>
      <c r="G34" s="123"/>
      <c r="H34" s="123"/>
      <c r="I34" s="136">
        <f t="shared" si="0"/>
        <v>625</v>
      </c>
    </row>
    <row r="35" spans="1:9" s="114" customFormat="1" ht="15" customHeight="1">
      <c r="A35" s="354" t="s">
        <v>1252</v>
      </c>
      <c r="B35" s="122" t="s">
        <v>1081</v>
      </c>
      <c r="C35" s="123"/>
      <c r="D35" s="123"/>
      <c r="E35" s="123">
        <v>19375</v>
      </c>
      <c r="F35" s="123"/>
      <c r="G35" s="123"/>
      <c r="H35" s="123"/>
      <c r="I35" s="136">
        <f t="shared" si="0"/>
        <v>19375</v>
      </c>
    </row>
    <row r="36" spans="1:9" s="114" customFormat="1" ht="15" customHeight="1">
      <c r="A36" s="354" t="s">
        <v>1253</v>
      </c>
      <c r="B36" s="122" t="s">
        <v>1082</v>
      </c>
      <c r="C36" s="123">
        <v>1020</v>
      </c>
      <c r="D36" s="123">
        <v>275</v>
      </c>
      <c r="E36" s="123">
        <v>17245</v>
      </c>
      <c r="F36" s="123"/>
      <c r="G36" s="123"/>
      <c r="H36" s="123"/>
      <c r="I36" s="136">
        <f t="shared" si="0"/>
        <v>18540</v>
      </c>
    </row>
    <row r="37" spans="1:9" s="114" customFormat="1" ht="15" customHeight="1">
      <c r="A37" s="354" t="s">
        <v>956</v>
      </c>
      <c r="B37" s="122" t="s">
        <v>1084</v>
      </c>
      <c r="C37" s="123"/>
      <c r="D37" s="123"/>
      <c r="E37" s="123">
        <v>2250</v>
      </c>
      <c r="F37" s="123"/>
      <c r="G37" s="123"/>
      <c r="H37" s="123"/>
      <c r="I37" s="136">
        <f t="shared" si="0"/>
        <v>2250</v>
      </c>
    </row>
    <row r="38" spans="1:9" s="114" customFormat="1" ht="15" customHeight="1">
      <c r="A38" s="354" t="s">
        <v>957</v>
      </c>
      <c r="B38" s="122" t="s">
        <v>1083</v>
      </c>
      <c r="C38" s="123">
        <v>10406</v>
      </c>
      <c r="D38" s="123">
        <v>2622</v>
      </c>
      <c r="E38" s="123">
        <v>1418</v>
      </c>
      <c r="F38" s="123"/>
      <c r="G38" s="123"/>
      <c r="H38" s="123"/>
      <c r="I38" s="136">
        <f t="shared" si="0"/>
        <v>14446</v>
      </c>
    </row>
    <row r="39" spans="1:9" s="114" customFormat="1" ht="15" customHeight="1">
      <c r="A39" s="354" t="s">
        <v>958</v>
      </c>
      <c r="B39" s="122" t="s">
        <v>1129</v>
      </c>
      <c r="C39" s="123"/>
      <c r="D39" s="123"/>
      <c r="E39" s="123"/>
      <c r="F39" s="122"/>
      <c r="G39" s="122"/>
      <c r="H39" s="123">
        <v>14130</v>
      </c>
      <c r="I39" s="136">
        <f t="shared" si="0"/>
        <v>14130</v>
      </c>
    </row>
    <row r="40" spans="1:9" s="114" customFormat="1" ht="15" customHeight="1">
      <c r="A40" s="354" t="s">
        <v>959</v>
      </c>
      <c r="B40" s="170" t="s">
        <v>1130</v>
      </c>
      <c r="C40" s="123"/>
      <c r="D40" s="123"/>
      <c r="E40" s="123"/>
      <c r="F40" s="122"/>
      <c r="G40" s="122"/>
      <c r="H40" s="123">
        <v>720</v>
      </c>
      <c r="I40" s="136">
        <f t="shared" si="0"/>
        <v>720</v>
      </c>
    </row>
    <row r="41" spans="1:9" s="114" customFormat="1" ht="15" customHeight="1">
      <c r="A41" s="354" t="s">
        <v>960</v>
      </c>
      <c r="B41" s="122" t="s">
        <v>1131</v>
      </c>
      <c r="C41" s="123"/>
      <c r="D41" s="123">
        <v>1852</v>
      </c>
      <c r="E41" s="123"/>
      <c r="F41" s="122"/>
      <c r="G41" s="122"/>
      <c r="H41" s="123">
        <v>7151</v>
      </c>
      <c r="I41" s="136">
        <f t="shared" si="0"/>
        <v>9003</v>
      </c>
    </row>
    <row r="42" spans="1:9" s="114" customFormat="1" ht="15" customHeight="1">
      <c r="A42" s="354" t="s">
        <v>961</v>
      </c>
      <c r="B42" s="122" t="s">
        <v>1132</v>
      </c>
      <c r="C42" s="123"/>
      <c r="D42" s="123"/>
      <c r="E42" s="123"/>
      <c r="F42" s="122"/>
      <c r="G42" s="122"/>
      <c r="H42" s="123">
        <v>566</v>
      </c>
      <c r="I42" s="136">
        <f t="shared" si="0"/>
        <v>566</v>
      </c>
    </row>
    <row r="43" spans="1:9" s="114" customFormat="1" ht="15" customHeight="1">
      <c r="A43" s="354" t="s">
        <v>882</v>
      </c>
      <c r="B43" s="122" t="s">
        <v>1133</v>
      </c>
      <c r="C43" s="123"/>
      <c r="D43" s="123"/>
      <c r="E43" s="123"/>
      <c r="F43" s="122"/>
      <c r="G43" s="122"/>
      <c r="H43" s="123">
        <v>870</v>
      </c>
      <c r="I43" s="136">
        <f t="shared" si="0"/>
        <v>870</v>
      </c>
    </row>
    <row r="44" spans="1:9" s="114" customFormat="1" ht="15" customHeight="1">
      <c r="A44" s="354" t="s">
        <v>883</v>
      </c>
      <c r="B44" s="122" t="s">
        <v>1179</v>
      </c>
      <c r="C44" s="123"/>
      <c r="D44" s="123"/>
      <c r="E44" s="123"/>
      <c r="F44" s="122"/>
      <c r="G44" s="122"/>
      <c r="H44" s="123">
        <v>7200</v>
      </c>
      <c r="I44" s="136">
        <f t="shared" si="0"/>
        <v>7200</v>
      </c>
    </row>
    <row r="45" spans="1:9" s="114" customFormat="1" ht="15" customHeight="1">
      <c r="A45" s="354" t="s">
        <v>93</v>
      </c>
      <c r="B45" s="122" t="s">
        <v>1134</v>
      </c>
      <c r="C45" s="123"/>
      <c r="D45" s="123"/>
      <c r="E45" s="123"/>
      <c r="F45" s="122"/>
      <c r="G45" s="122"/>
      <c r="H45" s="123">
        <v>3650</v>
      </c>
      <c r="I45" s="136">
        <f t="shared" si="0"/>
        <v>3650</v>
      </c>
    </row>
    <row r="46" spans="1:9" s="114" customFormat="1" ht="15" customHeight="1">
      <c r="A46" s="354" t="s">
        <v>94</v>
      </c>
      <c r="B46" s="122" t="s">
        <v>1135</v>
      </c>
      <c r="C46" s="123"/>
      <c r="D46" s="123"/>
      <c r="E46" s="123"/>
      <c r="F46" s="123"/>
      <c r="G46" s="123"/>
      <c r="H46" s="123">
        <v>500</v>
      </c>
      <c r="I46" s="136">
        <f t="shared" si="0"/>
        <v>500</v>
      </c>
    </row>
    <row r="47" spans="1:9" s="114" customFormat="1" ht="15" customHeight="1">
      <c r="A47" s="354" t="s">
        <v>1576</v>
      </c>
      <c r="B47" s="122" t="s">
        <v>1136</v>
      </c>
      <c r="C47" s="123"/>
      <c r="D47" s="123"/>
      <c r="E47" s="123"/>
      <c r="F47" s="123"/>
      <c r="G47" s="123"/>
      <c r="H47" s="123">
        <v>294</v>
      </c>
      <c r="I47" s="136">
        <f t="shared" si="0"/>
        <v>294</v>
      </c>
    </row>
    <row r="48" spans="1:9" s="114" customFormat="1" ht="15" customHeight="1">
      <c r="A48" s="354" t="s">
        <v>95</v>
      </c>
      <c r="B48" s="122" t="s">
        <v>1137</v>
      </c>
      <c r="C48" s="123"/>
      <c r="D48" s="123"/>
      <c r="E48" s="123"/>
      <c r="F48" s="123"/>
      <c r="G48" s="123"/>
      <c r="H48" s="123">
        <v>9750</v>
      </c>
      <c r="I48" s="136">
        <f t="shared" si="0"/>
        <v>9750</v>
      </c>
    </row>
    <row r="49" spans="1:9" s="114" customFormat="1" ht="15" customHeight="1">
      <c r="A49" s="354" t="s">
        <v>566</v>
      </c>
      <c r="B49" s="122" t="s">
        <v>1138</v>
      </c>
      <c r="C49" s="123"/>
      <c r="D49" s="123"/>
      <c r="E49" s="123"/>
      <c r="F49" s="123"/>
      <c r="G49" s="123"/>
      <c r="H49" s="123">
        <v>1400</v>
      </c>
      <c r="I49" s="136">
        <f t="shared" si="0"/>
        <v>1400</v>
      </c>
    </row>
    <row r="50" spans="1:9" s="114" customFormat="1" ht="15" customHeight="1">
      <c r="A50" s="354" t="s">
        <v>567</v>
      </c>
      <c r="B50" s="122" t="s">
        <v>1139</v>
      </c>
      <c r="C50" s="123"/>
      <c r="D50" s="123"/>
      <c r="E50" s="123"/>
      <c r="F50" s="123"/>
      <c r="G50" s="123"/>
      <c r="H50" s="123">
        <v>320</v>
      </c>
      <c r="I50" s="136">
        <f t="shared" si="0"/>
        <v>320</v>
      </c>
    </row>
    <row r="51" spans="1:9" s="114" customFormat="1" ht="15" customHeight="1">
      <c r="A51" s="354" t="s">
        <v>568</v>
      </c>
      <c r="B51" s="122" t="s">
        <v>378</v>
      </c>
      <c r="C51" s="123"/>
      <c r="D51" s="123"/>
      <c r="E51" s="123"/>
      <c r="F51" s="122"/>
      <c r="G51" s="122"/>
      <c r="H51" s="123">
        <v>800</v>
      </c>
      <c r="I51" s="136">
        <f t="shared" si="0"/>
        <v>800</v>
      </c>
    </row>
    <row r="52" spans="1:9" s="114" customFormat="1" ht="15" customHeight="1">
      <c r="A52" s="354" t="s">
        <v>569</v>
      </c>
      <c r="B52" s="122" t="s">
        <v>1486</v>
      </c>
      <c r="C52" s="123"/>
      <c r="D52" s="123"/>
      <c r="E52" s="123">
        <v>200</v>
      </c>
      <c r="F52" s="122"/>
      <c r="G52" s="122"/>
      <c r="H52" s="123"/>
      <c r="I52" s="136">
        <f>SUM(E52:H52)</f>
        <v>200</v>
      </c>
    </row>
    <row r="53" spans="1:9" s="16" customFormat="1" ht="15" customHeight="1">
      <c r="A53" s="354" t="s">
        <v>570</v>
      </c>
      <c r="B53" s="122" t="s">
        <v>1555</v>
      </c>
      <c r="C53" s="32"/>
      <c r="D53" s="32"/>
      <c r="E53" s="123">
        <v>7</v>
      </c>
      <c r="F53" s="34"/>
      <c r="G53" s="34"/>
      <c r="H53" s="32"/>
      <c r="I53" s="136">
        <f>SUM(E53:H53)</f>
        <v>7</v>
      </c>
    </row>
    <row r="54" spans="1:9" s="16" customFormat="1" ht="15" customHeight="1">
      <c r="A54" s="354" t="s">
        <v>1690</v>
      </c>
      <c r="B54" s="122" t="s">
        <v>1556</v>
      </c>
      <c r="C54" s="32"/>
      <c r="D54" s="32"/>
      <c r="E54" s="123">
        <v>40</v>
      </c>
      <c r="F54" s="34"/>
      <c r="G54" s="34"/>
      <c r="H54" s="32"/>
      <c r="I54" s="136">
        <f>SUM(E54:H54)</f>
        <v>40</v>
      </c>
    </row>
    <row r="55" spans="1:9" s="16" customFormat="1" ht="15" customHeight="1">
      <c r="A55" s="354" t="s">
        <v>571</v>
      </c>
      <c r="B55" s="122" t="s">
        <v>1557</v>
      </c>
      <c r="C55" s="32"/>
      <c r="D55" s="32"/>
      <c r="E55" s="123">
        <v>11250</v>
      </c>
      <c r="F55" s="34"/>
      <c r="G55" s="34"/>
      <c r="H55" s="32"/>
      <c r="I55" s="136">
        <f>SUM(E55:H55)</f>
        <v>11250</v>
      </c>
    </row>
    <row r="56" spans="1:9" s="16" customFormat="1" ht="15" customHeight="1">
      <c r="A56" s="354" t="s">
        <v>572</v>
      </c>
      <c r="B56" s="122" t="s">
        <v>1558</v>
      </c>
      <c r="C56" s="32"/>
      <c r="D56" s="32"/>
      <c r="E56" s="123"/>
      <c r="F56" s="32"/>
      <c r="G56" s="32"/>
      <c r="H56" s="32"/>
      <c r="I56" s="136">
        <f>C56+D56+E56+F56+G56+H56</f>
        <v>0</v>
      </c>
    </row>
    <row r="57" spans="1:9" s="16" customFormat="1" ht="15" customHeight="1">
      <c r="A57" s="354" t="s">
        <v>573</v>
      </c>
      <c r="B57" s="122" t="s">
        <v>1559</v>
      </c>
      <c r="C57" s="32"/>
      <c r="D57" s="32"/>
      <c r="E57" s="123">
        <v>7010</v>
      </c>
      <c r="F57" s="32"/>
      <c r="G57" s="32"/>
      <c r="H57" s="32"/>
      <c r="I57" s="136">
        <f>SUM(E57:H57)</f>
        <v>7010</v>
      </c>
    </row>
    <row r="58" spans="1:10" s="16" customFormat="1" ht="15" customHeight="1">
      <c r="A58" s="354" t="s">
        <v>1691</v>
      </c>
      <c r="B58" s="134" t="s">
        <v>1140</v>
      </c>
      <c r="C58" s="136">
        <f>SUM(C12:C56)</f>
        <v>269948</v>
      </c>
      <c r="D58" s="136">
        <f>SUM(D12:D56)</f>
        <v>66824</v>
      </c>
      <c r="E58" s="136">
        <f>SUM(E12:E57)</f>
        <v>460133</v>
      </c>
      <c r="F58" s="136">
        <f>SUM(F12:F56)</f>
        <v>45546</v>
      </c>
      <c r="G58" s="136">
        <f>SUM(G12:G56)</f>
        <v>168675</v>
      </c>
      <c r="H58" s="136">
        <f>SUM(H12:H56)</f>
        <v>49025</v>
      </c>
      <c r="I58" s="136">
        <f>SUM(I12:I57)</f>
        <v>1060151</v>
      </c>
      <c r="J58" s="8"/>
    </row>
    <row r="59" spans="2:9" ht="15.75">
      <c r="B59" s="154"/>
      <c r="I59" s="2"/>
    </row>
  </sheetData>
  <mergeCells count="14">
    <mergeCell ref="A9:A11"/>
    <mergeCell ref="E1:I1"/>
    <mergeCell ref="B3:I3"/>
    <mergeCell ref="B4:I4"/>
    <mergeCell ref="B5:I5"/>
    <mergeCell ref="B6:I6"/>
    <mergeCell ref="B10:B11"/>
    <mergeCell ref="C10:C11"/>
    <mergeCell ref="D10:D11"/>
    <mergeCell ref="E10:E11"/>
    <mergeCell ref="F10:F11"/>
    <mergeCell ref="H10:H11"/>
    <mergeCell ref="I10:I11"/>
    <mergeCell ref="G10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</sheetPr>
  <dimension ref="A1:M77"/>
  <sheetViews>
    <sheetView workbookViewId="0" topLeftCell="A1">
      <selection activeCell="A8" sqref="A8:A10"/>
    </sheetView>
  </sheetViews>
  <sheetFormatPr defaultColWidth="9.140625" defaultRowHeight="18" customHeight="1"/>
  <cols>
    <col min="1" max="2" width="3.57421875" style="3" customWidth="1"/>
    <col min="3" max="3" width="54.57421875" style="3" bestFit="1" customWidth="1"/>
    <col min="4" max="4" width="8.140625" style="3" customWidth="1"/>
    <col min="5" max="5" width="8.28125" style="3" customWidth="1"/>
    <col min="6" max="6" width="8.140625" style="3" customWidth="1"/>
    <col min="7" max="7" width="7.57421875" style="3" customWidth="1"/>
    <col min="8" max="8" width="8.57421875" style="3" customWidth="1"/>
    <col min="9" max="16384" width="9.140625" style="3" customWidth="1"/>
  </cols>
  <sheetData>
    <row r="1" spans="2:8" ht="18" customHeight="1">
      <c r="B1" s="143"/>
      <c r="C1" s="476" t="s">
        <v>606</v>
      </c>
      <c r="D1" s="476"/>
      <c r="E1" s="476"/>
      <c r="F1" s="476"/>
      <c r="G1" s="476"/>
      <c r="H1" s="476"/>
    </row>
    <row r="2" spans="2:8" ht="18" customHeight="1">
      <c r="B2" s="143"/>
      <c r="C2" s="143"/>
      <c r="D2" s="206"/>
      <c r="E2" s="206"/>
      <c r="F2" s="206"/>
      <c r="G2" s="206"/>
      <c r="H2" s="206"/>
    </row>
    <row r="3" spans="2:8" ht="15.75">
      <c r="B3" s="444" t="s">
        <v>321</v>
      </c>
      <c r="C3" s="444"/>
      <c r="D3" s="444"/>
      <c r="E3" s="444"/>
      <c r="F3" s="444"/>
      <c r="G3" s="444"/>
      <c r="H3" s="444"/>
    </row>
    <row r="4" spans="2:8" ht="15.75">
      <c r="B4" s="444" t="s">
        <v>810</v>
      </c>
      <c r="C4" s="444"/>
      <c r="D4" s="444"/>
      <c r="E4" s="444"/>
      <c r="F4" s="444"/>
      <c r="G4" s="444"/>
      <c r="H4" s="444"/>
    </row>
    <row r="5" spans="2:8" ht="15.75">
      <c r="B5" s="444" t="s">
        <v>343</v>
      </c>
      <c r="C5" s="444"/>
      <c r="D5" s="444"/>
      <c r="E5" s="444"/>
      <c r="F5" s="444"/>
      <c r="G5" s="444"/>
      <c r="H5" s="444"/>
    </row>
    <row r="6" spans="2:8" s="6" customFormat="1" ht="14.25" customHeight="1">
      <c r="B6" s="444" t="s">
        <v>322</v>
      </c>
      <c r="C6" s="444"/>
      <c r="D6" s="444"/>
      <c r="E6" s="444"/>
      <c r="F6" s="444"/>
      <c r="G6" s="444"/>
      <c r="H6" s="444"/>
    </row>
    <row r="7" spans="2:8" s="6" customFormat="1" ht="14.25" customHeight="1">
      <c r="B7" s="125"/>
      <c r="C7" s="125"/>
      <c r="D7" s="125"/>
      <c r="E7" s="125"/>
      <c r="F7" s="125"/>
      <c r="G7" s="125"/>
      <c r="H7" s="125"/>
    </row>
    <row r="8" spans="1:8" ht="15.75">
      <c r="A8" s="521"/>
      <c r="B8" s="427" t="s">
        <v>1071</v>
      </c>
      <c r="C8" s="427"/>
      <c r="D8" s="144" t="s">
        <v>1072</v>
      </c>
      <c r="E8" s="144" t="s">
        <v>1073</v>
      </c>
      <c r="F8" s="144" t="s">
        <v>1074</v>
      </c>
      <c r="G8" s="144" t="s">
        <v>1075</v>
      </c>
      <c r="H8" s="144" t="s">
        <v>1076</v>
      </c>
    </row>
    <row r="9" spans="1:8" ht="30" customHeight="1">
      <c r="A9" s="521"/>
      <c r="B9" s="512" t="s">
        <v>1485</v>
      </c>
      <c r="C9" s="512"/>
      <c r="D9" s="512" t="s">
        <v>1255</v>
      </c>
      <c r="E9" s="512" t="s">
        <v>1256</v>
      </c>
      <c r="F9" s="512" t="s">
        <v>1257</v>
      </c>
      <c r="G9" s="512"/>
      <c r="H9" s="512"/>
    </row>
    <row r="10" spans="1:8" ht="41.25" customHeight="1">
      <c r="A10" s="521"/>
      <c r="B10" s="512"/>
      <c r="C10" s="512"/>
      <c r="D10" s="512"/>
      <c r="E10" s="512"/>
      <c r="F10" s="118" t="s">
        <v>1350</v>
      </c>
      <c r="G10" s="118" t="s">
        <v>1636</v>
      </c>
      <c r="H10" s="118" t="s">
        <v>1258</v>
      </c>
    </row>
    <row r="11" spans="1:8" ht="23.25" customHeight="1">
      <c r="A11" s="193" t="s">
        <v>794</v>
      </c>
      <c r="B11" s="519" t="s">
        <v>344</v>
      </c>
      <c r="C11" s="519"/>
      <c r="D11" s="519"/>
      <c r="E11" s="519"/>
      <c r="F11" s="519"/>
      <c r="G11" s="519"/>
      <c r="H11" s="519"/>
    </row>
    <row r="12" spans="1:4" s="143" customFormat="1" ht="18" customHeight="1">
      <c r="A12" s="193" t="s">
        <v>800</v>
      </c>
      <c r="B12" s="353" t="s">
        <v>181</v>
      </c>
      <c r="C12" s="125"/>
      <c r="D12" s="162"/>
    </row>
    <row r="13" spans="1:8" ht="18" customHeight="1">
      <c r="A13" s="193" t="s">
        <v>410</v>
      </c>
      <c r="B13" s="165"/>
      <c r="C13" s="165" t="s">
        <v>963</v>
      </c>
      <c r="D13" s="216">
        <v>64</v>
      </c>
      <c r="E13" s="2"/>
      <c r="F13" s="2"/>
      <c r="G13" s="2"/>
      <c r="H13" s="2"/>
    </row>
    <row r="14" spans="1:8" ht="18" customHeight="1">
      <c r="A14" s="193" t="s">
        <v>562</v>
      </c>
      <c r="B14" s="165"/>
      <c r="C14" s="165" t="s">
        <v>773</v>
      </c>
      <c r="D14" s="216">
        <v>729</v>
      </c>
      <c r="E14" s="151">
        <v>817</v>
      </c>
      <c r="F14" s="2"/>
      <c r="G14" s="2"/>
      <c r="H14" s="2"/>
    </row>
    <row r="15" spans="1:8" ht="18" customHeight="1">
      <c r="A15" s="193" t="s">
        <v>1722</v>
      </c>
      <c r="B15" s="165"/>
      <c r="C15" s="173" t="s">
        <v>1195</v>
      </c>
      <c r="D15" s="2"/>
      <c r="E15" s="151"/>
      <c r="F15" s="2"/>
      <c r="G15" s="2"/>
      <c r="H15" s="2"/>
    </row>
    <row r="16" spans="1:9" ht="18" customHeight="1">
      <c r="A16" s="193" t="s">
        <v>131</v>
      </c>
      <c r="B16" s="165"/>
      <c r="C16" s="158" t="s">
        <v>452</v>
      </c>
      <c r="D16" s="151">
        <v>1583</v>
      </c>
      <c r="E16" s="151">
        <v>1204</v>
      </c>
      <c r="F16" s="151">
        <v>1944</v>
      </c>
      <c r="G16" s="151">
        <v>216</v>
      </c>
      <c r="H16" s="151">
        <f>SUM(F16:G16)</f>
        <v>2160</v>
      </c>
      <c r="I16" s="143"/>
    </row>
    <row r="17" spans="1:8" ht="18" customHeight="1">
      <c r="A17" s="193" t="s">
        <v>912</v>
      </c>
      <c r="B17" s="165"/>
      <c r="C17" s="217" t="s">
        <v>449</v>
      </c>
      <c r="D17" s="216">
        <v>6208</v>
      </c>
      <c r="E17" s="151">
        <v>6152</v>
      </c>
      <c r="F17" s="2"/>
      <c r="G17" s="2"/>
      <c r="H17" s="2"/>
    </row>
    <row r="18" spans="1:8" ht="18" customHeight="1">
      <c r="A18" s="193" t="s">
        <v>914</v>
      </c>
      <c r="B18" s="165"/>
      <c r="C18" s="217" t="s">
        <v>1637</v>
      </c>
      <c r="D18" s="216"/>
      <c r="E18" s="151"/>
      <c r="F18" s="151">
        <v>9576</v>
      </c>
      <c r="G18" s="151">
        <v>2394</v>
      </c>
      <c r="H18" s="151">
        <f aca="true" t="shared" si="0" ref="H18:H24">SUM(F18:G18)</f>
        <v>11970</v>
      </c>
    </row>
    <row r="19" spans="1:8" ht="18" customHeight="1">
      <c r="A19" s="193" t="s">
        <v>915</v>
      </c>
      <c r="B19" s="165"/>
      <c r="C19" s="143" t="s">
        <v>687</v>
      </c>
      <c r="D19" s="2"/>
      <c r="E19" s="151">
        <v>7632</v>
      </c>
      <c r="F19" s="2"/>
      <c r="G19" s="2"/>
      <c r="H19" s="2"/>
    </row>
    <row r="20" spans="1:8" ht="18" customHeight="1">
      <c r="A20" s="193" t="s">
        <v>650</v>
      </c>
      <c r="B20" s="165"/>
      <c r="C20" s="158" t="s">
        <v>1638</v>
      </c>
      <c r="D20" s="151">
        <v>4854</v>
      </c>
      <c r="E20" s="151"/>
      <c r="F20" s="168">
        <v>3983</v>
      </c>
      <c r="G20" s="151">
        <v>1327</v>
      </c>
      <c r="H20" s="151">
        <f t="shared" si="0"/>
        <v>5310</v>
      </c>
    </row>
    <row r="21" spans="1:13" ht="18" customHeight="1">
      <c r="A21" s="193" t="s">
        <v>652</v>
      </c>
      <c r="B21" s="165"/>
      <c r="C21" s="158" t="s">
        <v>1639</v>
      </c>
      <c r="D21" s="151">
        <v>1332</v>
      </c>
      <c r="E21" s="151"/>
      <c r="F21" s="168">
        <v>1381</v>
      </c>
      <c r="G21" s="151">
        <v>460</v>
      </c>
      <c r="H21" s="151">
        <f t="shared" si="0"/>
        <v>1841</v>
      </c>
      <c r="I21" s="218"/>
      <c r="L21" s="13"/>
      <c r="M21" s="51"/>
    </row>
    <row r="22" spans="1:8" ht="18" customHeight="1">
      <c r="A22" s="193" t="s">
        <v>1746</v>
      </c>
      <c r="B22" s="165"/>
      <c r="C22" s="143" t="s">
        <v>1640</v>
      </c>
      <c r="D22" s="151">
        <v>567</v>
      </c>
      <c r="E22" s="151">
        <v>184</v>
      </c>
      <c r="F22" s="2"/>
      <c r="G22" s="151">
        <v>566</v>
      </c>
      <c r="H22" s="151">
        <f t="shared" si="0"/>
        <v>566</v>
      </c>
    </row>
    <row r="23" spans="1:8" ht="18" customHeight="1">
      <c r="A23" s="193" t="s">
        <v>1749</v>
      </c>
      <c r="B23" s="165"/>
      <c r="C23" s="158" t="s">
        <v>450</v>
      </c>
      <c r="D23" s="2"/>
      <c r="E23" s="151"/>
      <c r="F23" s="2"/>
      <c r="G23" s="2"/>
      <c r="H23" s="151">
        <f t="shared" si="0"/>
        <v>0</v>
      </c>
    </row>
    <row r="24" spans="1:8" ht="18" customHeight="1">
      <c r="A24" s="193" t="s">
        <v>1750</v>
      </c>
      <c r="B24" s="165"/>
      <c r="C24" s="173" t="s">
        <v>1177</v>
      </c>
      <c r="D24" s="151">
        <v>680</v>
      </c>
      <c r="E24" s="151">
        <v>726</v>
      </c>
      <c r="F24" s="151">
        <v>648</v>
      </c>
      <c r="G24" s="151">
        <v>72</v>
      </c>
      <c r="H24" s="151">
        <f t="shared" si="0"/>
        <v>720</v>
      </c>
    </row>
    <row r="25" spans="1:8" ht="18" customHeight="1">
      <c r="A25" s="193" t="s">
        <v>1751</v>
      </c>
      <c r="B25" s="165"/>
      <c r="C25" s="283" t="s">
        <v>964</v>
      </c>
      <c r="D25" s="2"/>
      <c r="E25" s="151"/>
      <c r="F25" s="2"/>
      <c r="G25" s="2"/>
      <c r="H25" s="2"/>
    </row>
    <row r="26" spans="1:8" ht="18" customHeight="1">
      <c r="A26" s="193" t="s">
        <v>1753</v>
      </c>
      <c r="B26" s="165"/>
      <c r="C26" s="143" t="s">
        <v>965</v>
      </c>
      <c r="D26" s="151">
        <v>1041</v>
      </c>
      <c r="E26" s="151">
        <v>93</v>
      </c>
      <c r="F26" s="2"/>
      <c r="G26" s="2"/>
      <c r="H26" s="2"/>
    </row>
    <row r="27" spans="1:8" ht="18" customHeight="1">
      <c r="A27" s="193" t="s">
        <v>1754</v>
      </c>
      <c r="B27" s="165"/>
      <c r="C27" s="143" t="s">
        <v>805</v>
      </c>
      <c r="D27" s="151">
        <v>386</v>
      </c>
      <c r="E27" s="151"/>
      <c r="F27" s="2"/>
      <c r="G27" s="2"/>
      <c r="H27" s="2"/>
    </row>
    <row r="28" spans="1:8" ht="18" customHeight="1">
      <c r="A28" s="193" t="s">
        <v>1755</v>
      </c>
      <c r="B28" s="165"/>
      <c r="C28" s="143" t="s">
        <v>806</v>
      </c>
      <c r="D28" s="151">
        <v>274</v>
      </c>
      <c r="E28" s="151"/>
      <c r="F28" s="2"/>
      <c r="G28" s="2"/>
      <c r="H28" s="2"/>
    </row>
    <row r="29" spans="1:8" ht="18" customHeight="1">
      <c r="A29" s="193" t="s">
        <v>1247</v>
      </c>
      <c r="B29" s="165"/>
      <c r="C29" s="143" t="s">
        <v>1611</v>
      </c>
      <c r="D29" s="151">
        <v>1829</v>
      </c>
      <c r="E29" s="151"/>
      <c r="F29" s="2"/>
      <c r="G29" s="2"/>
      <c r="H29" s="2"/>
    </row>
    <row r="30" spans="1:9" ht="18" customHeight="1">
      <c r="A30" s="193" t="s">
        <v>1248</v>
      </c>
      <c r="B30" s="162"/>
      <c r="C30" s="154" t="s">
        <v>121</v>
      </c>
      <c r="D30" s="157">
        <f>SUM(D13:D29)</f>
        <v>19547</v>
      </c>
      <c r="E30" s="157">
        <f>SUM(E13:E29)</f>
        <v>16808</v>
      </c>
      <c r="F30" s="157">
        <f>SUM(F13:F29)</f>
        <v>17532</v>
      </c>
      <c r="G30" s="157">
        <f>SUM(G13:G29)</f>
        <v>5035</v>
      </c>
      <c r="H30" s="157">
        <f>SUM(H13:H29)</f>
        <v>22567</v>
      </c>
      <c r="I30" s="2"/>
    </row>
    <row r="31" spans="1:8" ht="20.25" customHeight="1">
      <c r="A31" s="193"/>
      <c r="C31" s="6"/>
      <c r="D31" s="5"/>
      <c r="E31" s="5"/>
      <c r="F31" s="2"/>
      <c r="G31" s="2"/>
      <c r="H31" s="5"/>
    </row>
    <row r="32" spans="1:8" s="143" customFormat="1" ht="18" customHeight="1">
      <c r="A32" s="193" t="s">
        <v>1249</v>
      </c>
      <c r="B32" s="520" t="s">
        <v>182</v>
      </c>
      <c r="C32" s="520"/>
      <c r="D32" s="157"/>
      <c r="E32" s="157"/>
      <c r="F32" s="151"/>
      <c r="G32" s="151"/>
      <c r="H32" s="157"/>
    </row>
    <row r="33" spans="1:8" s="143" customFormat="1" ht="18" customHeight="1">
      <c r="A33" s="193" t="s">
        <v>1250</v>
      </c>
      <c r="C33" s="143" t="s">
        <v>1573</v>
      </c>
      <c r="D33" s="151">
        <v>6470</v>
      </c>
      <c r="E33" s="151">
        <v>7670</v>
      </c>
      <c r="F33" s="151"/>
      <c r="G33" s="151">
        <v>7200</v>
      </c>
      <c r="H33" s="151">
        <v>7200</v>
      </c>
    </row>
    <row r="34" spans="1:8" s="143" customFormat="1" ht="18" customHeight="1">
      <c r="A34" s="193" t="s">
        <v>1251</v>
      </c>
      <c r="C34" s="143" t="s">
        <v>1574</v>
      </c>
      <c r="D34" s="151"/>
      <c r="E34" s="151"/>
      <c r="F34" s="151"/>
      <c r="G34" s="151"/>
      <c r="H34" s="151">
        <f>G34+F34</f>
        <v>0</v>
      </c>
    </row>
    <row r="35" spans="1:8" s="143" customFormat="1" ht="18" customHeight="1">
      <c r="A35" s="193" t="s">
        <v>1252</v>
      </c>
      <c r="C35" s="173" t="s">
        <v>1684</v>
      </c>
      <c r="D35" s="157">
        <v>516</v>
      </c>
      <c r="E35" s="151">
        <v>835</v>
      </c>
      <c r="F35" s="151">
        <v>870</v>
      </c>
      <c r="G35" s="151"/>
      <c r="H35" s="151">
        <v>870</v>
      </c>
    </row>
    <row r="36" spans="1:8" s="143" customFormat="1" ht="18" customHeight="1">
      <c r="A36" s="193" t="s">
        <v>1253</v>
      </c>
      <c r="C36" s="173" t="s">
        <v>686</v>
      </c>
      <c r="D36" s="157">
        <v>10</v>
      </c>
      <c r="E36" s="151"/>
      <c r="F36" s="151"/>
      <c r="G36" s="151"/>
      <c r="H36" s="151"/>
    </row>
    <row r="37" spans="1:8" s="143" customFormat="1" ht="18" customHeight="1">
      <c r="A37" s="193" t="s">
        <v>956</v>
      </c>
      <c r="C37" s="143" t="s">
        <v>392</v>
      </c>
      <c r="D37" s="151">
        <v>186</v>
      </c>
      <c r="E37" s="151">
        <v>200</v>
      </c>
      <c r="F37" s="151"/>
      <c r="G37" s="151"/>
      <c r="H37" s="151">
        <f>G37+F37</f>
        <v>0</v>
      </c>
    </row>
    <row r="38" spans="1:9" s="143" customFormat="1" ht="18" customHeight="1">
      <c r="A38" s="193" t="s">
        <v>957</v>
      </c>
      <c r="C38" s="154" t="s">
        <v>121</v>
      </c>
      <c r="D38" s="157">
        <f>SUM(D33:D37)</f>
        <v>7182</v>
      </c>
      <c r="E38" s="157">
        <f>SUM(E33:E37)</f>
        <v>8705</v>
      </c>
      <c r="F38" s="157">
        <f>SUM(F33:F37)</f>
        <v>870</v>
      </c>
      <c r="G38" s="157">
        <f>SUM(G33:G37)</f>
        <v>7200</v>
      </c>
      <c r="H38" s="157">
        <f>SUM(H33:H37)</f>
        <v>8070</v>
      </c>
      <c r="I38" s="151"/>
    </row>
    <row r="39" spans="1:8" ht="18" customHeight="1">
      <c r="A39" s="193"/>
      <c r="C39" s="6"/>
      <c r="D39" s="5"/>
      <c r="E39" s="157"/>
      <c r="F39" s="5"/>
      <c r="G39" s="5"/>
      <c r="H39" s="5"/>
    </row>
    <row r="40" spans="1:8" s="143" customFormat="1" ht="18" customHeight="1">
      <c r="A40" s="193" t="s">
        <v>958</v>
      </c>
      <c r="B40" s="520" t="s">
        <v>462</v>
      </c>
      <c r="C40" s="520"/>
      <c r="D40" s="284"/>
      <c r="E40" s="151"/>
      <c r="F40" s="151"/>
      <c r="G40" s="151"/>
      <c r="H40" s="151"/>
    </row>
    <row r="41" spans="1:6" s="143" customFormat="1" ht="18" customHeight="1">
      <c r="A41" s="193" t="s">
        <v>959</v>
      </c>
      <c r="C41" s="143" t="s">
        <v>471</v>
      </c>
      <c r="D41" s="151"/>
      <c r="E41" s="151"/>
      <c r="F41" s="151"/>
    </row>
    <row r="42" spans="1:8" s="143" customFormat="1" ht="18" customHeight="1">
      <c r="A42" s="193" t="s">
        <v>960</v>
      </c>
      <c r="C42" s="158" t="s">
        <v>1171</v>
      </c>
      <c r="D42" s="151">
        <v>3534</v>
      </c>
      <c r="E42" s="151">
        <v>3509</v>
      </c>
      <c r="F42" s="151"/>
      <c r="G42" s="151">
        <v>2280</v>
      </c>
      <c r="H42" s="151">
        <v>2280</v>
      </c>
    </row>
    <row r="43" spans="1:8" s="143" customFormat="1" ht="18" customHeight="1">
      <c r="A43" s="193" t="s">
        <v>961</v>
      </c>
      <c r="C43" s="158" t="s">
        <v>1172</v>
      </c>
      <c r="D43" s="151"/>
      <c r="E43" s="151">
        <v>1150</v>
      </c>
      <c r="F43" s="151"/>
      <c r="G43" s="151">
        <v>1370</v>
      </c>
      <c r="H43" s="151">
        <v>1370</v>
      </c>
    </row>
    <row r="44" spans="1:8" s="143" customFormat="1" ht="18" customHeight="1">
      <c r="A44" s="193" t="s">
        <v>882</v>
      </c>
      <c r="C44" s="143" t="s">
        <v>472</v>
      </c>
      <c r="D44" s="151"/>
      <c r="E44" s="151"/>
      <c r="F44" s="151"/>
      <c r="G44" s="151"/>
      <c r="H44" s="151"/>
    </row>
    <row r="45" spans="1:8" s="143" customFormat="1" ht="18" customHeight="1">
      <c r="A45" s="193" t="s">
        <v>883</v>
      </c>
      <c r="C45" s="285" t="s">
        <v>1173</v>
      </c>
      <c r="D45" s="151">
        <v>130</v>
      </c>
      <c r="E45" s="151">
        <v>310</v>
      </c>
      <c r="F45" s="151"/>
      <c r="G45" s="151">
        <v>800</v>
      </c>
      <c r="H45" s="151">
        <v>800</v>
      </c>
    </row>
    <row r="46" spans="1:8" s="143" customFormat="1" ht="18" customHeight="1">
      <c r="A46" s="193" t="s">
        <v>93</v>
      </c>
      <c r="C46" s="143" t="s">
        <v>473</v>
      </c>
      <c r="D46" s="151"/>
      <c r="E46" s="151"/>
      <c r="F46" s="151"/>
      <c r="G46" s="151"/>
      <c r="H46" s="151"/>
    </row>
    <row r="47" spans="1:12" s="143" customFormat="1" ht="18" customHeight="1">
      <c r="A47" s="193" t="s">
        <v>94</v>
      </c>
      <c r="C47" s="158" t="s">
        <v>1418</v>
      </c>
      <c r="D47" s="151">
        <v>333</v>
      </c>
      <c r="E47" s="151">
        <v>365</v>
      </c>
      <c r="F47" s="151"/>
      <c r="G47" s="151"/>
      <c r="H47" s="151"/>
      <c r="L47" s="151"/>
    </row>
    <row r="48" spans="1:12" s="143" customFormat="1" ht="18" customHeight="1">
      <c r="A48" s="193" t="s">
        <v>1576</v>
      </c>
      <c r="C48" s="158" t="s">
        <v>1174</v>
      </c>
      <c r="D48" s="151"/>
      <c r="E48" s="151">
        <v>204</v>
      </c>
      <c r="F48" s="151"/>
      <c r="G48" s="151"/>
      <c r="H48" s="151"/>
      <c r="L48" s="151"/>
    </row>
    <row r="49" spans="1:8" s="143" customFormat="1" ht="18" customHeight="1">
      <c r="A49" s="193" t="s">
        <v>95</v>
      </c>
      <c r="C49" s="143" t="s">
        <v>474</v>
      </c>
      <c r="D49" s="151"/>
      <c r="E49" s="151"/>
      <c r="F49" s="151"/>
      <c r="G49" s="151"/>
      <c r="H49" s="151"/>
    </row>
    <row r="50" spans="1:8" ht="18" customHeight="1">
      <c r="A50" s="193" t="s">
        <v>566</v>
      </c>
      <c r="C50" s="158" t="s">
        <v>341</v>
      </c>
      <c r="D50" s="151">
        <v>1547</v>
      </c>
      <c r="E50" s="151">
        <v>1351</v>
      </c>
      <c r="F50" s="2"/>
      <c r="G50" s="151">
        <v>1400</v>
      </c>
      <c r="H50" s="151">
        <v>1400</v>
      </c>
    </row>
    <row r="51" spans="1:8" s="143" customFormat="1" ht="18" customHeight="1">
      <c r="A51" s="193" t="s">
        <v>567</v>
      </c>
      <c r="C51" s="143" t="s">
        <v>156</v>
      </c>
      <c r="D51" s="151"/>
      <c r="E51" s="151"/>
      <c r="F51" s="151"/>
      <c r="G51" s="151"/>
      <c r="H51" s="151"/>
    </row>
    <row r="52" spans="1:8" ht="18" customHeight="1">
      <c r="A52" s="193" t="s">
        <v>568</v>
      </c>
      <c r="C52" s="143" t="s">
        <v>1641</v>
      </c>
      <c r="D52" s="151">
        <v>273</v>
      </c>
      <c r="E52" s="151">
        <v>249</v>
      </c>
      <c r="F52" s="151">
        <v>294</v>
      </c>
      <c r="G52" s="2"/>
      <c r="H52" s="151">
        <f>SUM(F52:G52)</f>
        <v>294</v>
      </c>
    </row>
    <row r="53" spans="1:9" ht="18" customHeight="1">
      <c r="A53" s="193" t="s">
        <v>569</v>
      </c>
      <c r="B53" s="143"/>
      <c r="C53" s="143" t="s">
        <v>1178</v>
      </c>
      <c r="D53" s="151">
        <v>157</v>
      </c>
      <c r="E53" s="151">
        <v>141</v>
      </c>
      <c r="F53" s="151"/>
      <c r="G53" s="151">
        <v>320</v>
      </c>
      <c r="H53" s="151">
        <f>SUM(F53:G53)</f>
        <v>320</v>
      </c>
      <c r="I53" s="143"/>
    </row>
    <row r="54" spans="1:9" s="143" customFormat="1" ht="18" customHeight="1">
      <c r="A54" s="193" t="s">
        <v>570</v>
      </c>
      <c r="B54" s="154"/>
      <c r="C54" s="154" t="s">
        <v>121</v>
      </c>
      <c r="D54" s="157">
        <f>SUM(D42:D53)</f>
        <v>5974</v>
      </c>
      <c r="E54" s="157">
        <f>SUM(E42:E53)</f>
        <v>7279</v>
      </c>
      <c r="F54" s="157">
        <f>SUM(F41:F53)</f>
        <v>294</v>
      </c>
      <c r="G54" s="157">
        <f>SUM(G42:G53)</f>
        <v>6170</v>
      </c>
      <c r="H54" s="157">
        <f>SUM(H42:H53)</f>
        <v>6464</v>
      </c>
      <c r="I54" s="151"/>
    </row>
    <row r="55" spans="1:8" s="143" customFormat="1" ht="18" customHeight="1">
      <c r="A55" s="193"/>
      <c r="D55" s="151"/>
      <c r="E55" s="151"/>
      <c r="F55" s="151"/>
      <c r="G55" s="151"/>
      <c r="H55" s="157"/>
    </row>
    <row r="56" spans="1:8" s="143" customFormat="1" ht="18" customHeight="1">
      <c r="A56" s="193" t="s">
        <v>1690</v>
      </c>
      <c r="B56" s="520" t="s">
        <v>1349</v>
      </c>
      <c r="C56" s="520"/>
      <c r="D56" s="151"/>
      <c r="E56" s="151"/>
      <c r="F56" s="151"/>
      <c r="G56" s="151"/>
      <c r="H56" s="157"/>
    </row>
    <row r="57" spans="1:8" s="143" customFormat="1" ht="18" customHeight="1">
      <c r="A57" s="193" t="s">
        <v>571</v>
      </c>
      <c r="C57" s="143" t="s">
        <v>475</v>
      </c>
      <c r="D57" s="151"/>
      <c r="E57" s="151"/>
      <c r="F57" s="151"/>
      <c r="G57" s="151"/>
      <c r="H57" s="157"/>
    </row>
    <row r="58" spans="1:8" s="143" customFormat="1" ht="18" customHeight="1">
      <c r="A58" s="193" t="s">
        <v>572</v>
      </c>
      <c r="C58" s="158" t="s">
        <v>451</v>
      </c>
      <c r="D58" s="151">
        <v>613</v>
      </c>
      <c r="E58" s="151">
        <v>250</v>
      </c>
      <c r="F58" s="151"/>
      <c r="G58" s="151">
        <v>500</v>
      </c>
      <c r="H58" s="157">
        <f>SUM(F58:G58)</f>
        <v>500</v>
      </c>
    </row>
    <row r="59" spans="1:8" s="143" customFormat="1" ht="18" customHeight="1">
      <c r="A59" s="193" t="s">
        <v>573</v>
      </c>
      <c r="C59" s="143" t="s">
        <v>1063</v>
      </c>
      <c r="D59" s="151"/>
      <c r="E59" s="151"/>
      <c r="F59" s="151"/>
      <c r="G59" s="151"/>
      <c r="H59" s="157"/>
    </row>
    <row r="60" spans="1:8" s="143" customFormat="1" ht="18" customHeight="1">
      <c r="A60" s="193" t="s">
        <v>1691</v>
      </c>
      <c r="C60" s="158" t="s">
        <v>1175</v>
      </c>
      <c r="D60" s="151">
        <v>1550</v>
      </c>
      <c r="E60" s="151"/>
      <c r="F60" s="151"/>
      <c r="G60" s="151"/>
      <c r="H60" s="157"/>
    </row>
    <row r="61" spans="1:8" s="143" customFormat="1" ht="18" customHeight="1">
      <c r="A61" s="193" t="s">
        <v>1692</v>
      </c>
      <c r="C61" s="143" t="s">
        <v>1176</v>
      </c>
      <c r="D61" s="151">
        <v>540</v>
      </c>
      <c r="E61" s="151">
        <v>450</v>
      </c>
      <c r="F61" s="151"/>
      <c r="G61" s="151">
        <v>450</v>
      </c>
      <c r="H61" s="157">
        <v>450</v>
      </c>
    </row>
    <row r="62" spans="1:8" s="143" customFormat="1" ht="18" customHeight="1">
      <c r="A62" s="193" t="s">
        <v>574</v>
      </c>
      <c r="C62" s="143" t="s">
        <v>1560</v>
      </c>
      <c r="D62" s="151"/>
      <c r="E62" s="151"/>
      <c r="F62" s="151"/>
      <c r="G62" s="151">
        <v>6300</v>
      </c>
      <c r="H62" s="157">
        <v>6300</v>
      </c>
    </row>
    <row r="63" spans="1:8" s="143" customFormat="1" ht="18" customHeight="1">
      <c r="A63" s="193" t="s">
        <v>575</v>
      </c>
      <c r="B63" s="154"/>
      <c r="C63" s="154" t="s">
        <v>121</v>
      </c>
      <c r="D63" s="157">
        <f>SUM(D58:D62)</f>
        <v>2703</v>
      </c>
      <c r="E63" s="157">
        <f>SUM(E58:E62)</f>
        <v>700</v>
      </c>
      <c r="F63" s="157"/>
      <c r="G63" s="157">
        <f>SUM(G58:G62)</f>
        <v>7250</v>
      </c>
      <c r="H63" s="157">
        <f>SUM(H58:H62)</f>
        <v>7250</v>
      </c>
    </row>
    <row r="64" spans="1:8" s="143" customFormat="1" ht="18" customHeight="1">
      <c r="A64" s="193"/>
      <c r="B64" s="154"/>
      <c r="C64" s="154"/>
      <c r="D64" s="157"/>
      <c r="E64" s="157"/>
      <c r="F64" s="157"/>
      <c r="G64" s="157"/>
      <c r="H64" s="157"/>
    </row>
    <row r="65" spans="1:9" ht="18" customHeight="1">
      <c r="A65" s="193" t="s">
        <v>576</v>
      </c>
      <c r="C65" s="323" t="s">
        <v>340</v>
      </c>
      <c r="D65" s="5"/>
      <c r="E65" s="5"/>
      <c r="F65" s="5"/>
      <c r="G65" s="5"/>
      <c r="H65" s="5"/>
      <c r="I65" s="2"/>
    </row>
    <row r="66" spans="1:8" s="245" customFormat="1" ht="30">
      <c r="A66" s="193" t="s">
        <v>1693</v>
      </c>
      <c r="B66" s="173"/>
      <c r="C66" s="186" t="s">
        <v>342</v>
      </c>
      <c r="D66" s="174"/>
      <c r="E66" s="174"/>
      <c r="F66" s="174"/>
      <c r="G66" s="245">
        <v>1674</v>
      </c>
      <c r="H66" s="245">
        <v>1674</v>
      </c>
    </row>
    <row r="67" spans="1:8" s="245" customFormat="1" ht="15.75">
      <c r="A67" s="193" t="s">
        <v>1694</v>
      </c>
      <c r="B67" s="173"/>
      <c r="C67" s="154" t="s">
        <v>121</v>
      </c>
      <c r="D67" s="174"/>
      <c r="E67" s="174"/>
      <c r="F67" s="174"/>
      <c r="G67" s="324">
        <v>1674</v>
      </c>
      <c r="H67" s="324">
        <v>1674</v>
      </c>
    </row>
    <row r="68" spans="1:9" ht="18" customHeight="1">
      <c r="A68" s="193" t="s">
        <v>302</v>
      </c>
      <c r="B68" s="520" t="s">
        <v>306</v>
      </c>
      <c r="C68" s="520"/>
      <c r="D68" s="157">
        <f>D30+D38+D54+D63+D67</f>
        <v>35406</v>
      </c>
      <c r="E68" s="157">
        <f>E30+E38+E54+E63+E67</f>
        <v>33492</v>
      </c>
      <c r="F68" s="157">
        <f>F30+F38+F54+F63+F67</f>
        <v>18696</v>
      </c>
      <c r="G68" s="157">
        <f>G30+G38+G54+G63+G67</f>
        <v>27329</v>
      </c>
      <c r="H68" s="157">
        <f>H30+H38+H54+H63+H67</f>
        <v>46025</v>
      </c>
      <c r="I68" s="2"/>
    </row>
    <row r="69" spans="1:8" ht="18" customHeight="1">
      <c r="A69" s="193"/>
      <c r="B69" s="143"/>
      <c r="C69" s="143"/>
      <c r="D69" s="151"/>
      <c r="E69" s="2"/>
      <c r="F69" s="2"/>
      <c r="G69" s="2"/>
      <c r="H69" s="2"/>
    </row>
    <row r="70" spans="1:8" ht="18" customHeight="1">
      <c r="A70" s="193" t="s">
        <v>1695</v>
      </c>
      <c r="B70" s="444" t="s">
        <v>345</v>
      </c>
      <c r="C70" s="444"/>
      <c r="D70" s="444"/>
      <c r="E70" s="444"/>
      <c r="F70" s="444"/>
      <c r="G70" s="444"/>
      <c r="H70" s="444"/>
    </row>
    <row r="71" spans="1:8" s="143" customFormat="1" ht="18" customHeight="1">
      <c r="A71" s="193" t="s">
        <v>1696</v>
      </c>
      <c r="C71" s="143" t="s">
        <v>346</v>
      </c>
      <c r="D71" s="151">
        <v>0</v>
      </c>
      <c r="E71" s="151">
        <v>0</v>
      </c>
      <c r="F71" s="151">
        <v>0</v>
      </c>
      <c r="G71" s="151">
        <v>3000</v>
      </c>
      <c r="H71" s="151">
        <v>3000</v>
      </c>
    </row>
    <row r="72" spans="1:8" ht="18" customHeight="1">
      <c r="A72" s="193" t="s">
        <v>1697</v>
      </c>
      <c r="C72" s="154" t="s">
        <v>121</v>
      </c>
      <c r="D72" s="2"/>
      <c r="E72" s="2"/>
      <c r="F72" s="2"/>
      <c r="G72" s="157">
        <v>3000</v>
      </c>
      <c r="H72" s="157">
        <v>3000</v>
      </c>
    </row>
    <row r="73" spans="4:8" ht="18" customHeight="1">
      <c r="D73" s="2"/>
      <c r="E73" s="2"/>
      <c r="F73" s="2"/>
      <c r="G73" s="2"/>
      <c r="H73" s="2"/>
    </row>
    <row r="74" spans="4:8" ht="18" customHeight="1">
      <c r="D74" s="2"/>
      <c r="E74" s="2"/>
      <c r="F74" s="2"/>
      <c r="G74" s="2"/>
      <c r="H74" s="2"/>
    </row>
    <row r="75" spans="4:8" ht="18" customHeight="1">
      <c r="D75" s="2"/>
      <c r="E75" s="2"/>
      <c r="F75" s="2"/>
      <c r="G75" s="2"/>
      <c r="H75" s="2"/>
    </row>
    <row r="76" spans="4:8" ht="18" customHeight="1">
      <c r="D76" s="2"/>
      <c r="E76" s="2"/>
      <c r="F76" s="2"/>
      <c r="G76" s="2"/>
      <c r="H76" s="2"/>
    </row>
    <row r="77" spans="4:8" ht="18" customHeight="1">
      <c r="D77" s="2"/>
      <c r="E77" s="2"/>
      <c r="F77" s="2"/>
      <c r="G77" s="2"/>
      <c r="H77" s="2"/>
    </row>
  </sheetData>
  <mergeCells count="17">
    <mergeCell ref="A8:A10"/>
    <mergeCell ref="B6:H6"/>
    <mergeCell ref="B9:C10"/>
    <mergeCell ref="D9:D10"/>
    <mergeCell ref="E9:E10"/>
    <mergeCell ref="F9:H9"/>
    <mergeCell ref="B8:C8"/>
    <mergeCell ref="B3:H3"/>
    <mergeCell ref="B4:H4"/>
    <mergeCell ref="B5:H5"/>
    <mergeCell ref="C1:H1"/>
    <mergeCell ref="B11:H11"/>
    <mergeCell ref="B70:H70"/>
    <mergeCell ref="B68:C68"/>
    <mergeCell ref="B32:C32"/>
    <mergeCell ref="B40:C40"/>
    <mergeCell ref="B56:C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9">
      <selection activeCell="A7" sqref="A7:A8"/>
    </sheetView>
  </sheetViews>
  <sheetFormatPr defaultColWidth="9.140625" defaultRowHeight="12.75"/>
  <cols>
    <col min="1" max="1" width="3.57421875" style="114" customWidth="1"/>
    <col min="2" max="2" width="43.00390625" style="114" customWidth="1"/>
    <col min="3" max="5" width="10.421875" style="114" customWidth="1"/>
    <col min="6" max="6" width="42.7109375" style="114" customWidth="1"/>
    <col min="7" max="7" width="10.7109375" style="114" customWidth="1"/>
    <col min="8" max="8" width="10.8515625" style="114" customWidth="1"/>
    <col min="9" max="9" width="11.7109375" style="114" customWidth="1"/>
    <col min="10" max="16384" width="9.140625" style="114" customWidth="1"/>
  </cols>
  <sheetData>
    <row r="1" spans="6:9" ht="12.75">
      <c r="F1" s="476" t="s">
        <v>1321</v>
      </c>
      <c r="G1" s="476"/>
      <c r="H1" s="476"/>
      <c r="I1" s="476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522" t="s">
        <v>808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301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2"/>
      <c r="D6" s="472"/>
      <c r="E6" s="472"/>
      <c r="F6" s="472"/>
      <c r="G6" s="472"/>
      <c r="H6" s="472"/>
      <c r="I6" s="472"/>
      <c r="J6" s="115"/>
      <c r="K6" s="115"/>
    </row>
    <row r="7" spans="1:11" s="116" customFormat="1" ht="12.75">
      <c r="A7" s="475"/>
      <c r="B7" s="327" t="s">
        <v>1071</v>
      </c>
      <c r="C7" s="331" t="s">
        <v>1072</v>
      </c>
      <c r="D7" s="331" t="s">
        <v>1073</v>
      </c>
      <c r="E7" s="331" t="s">
        <v>1074</v>
      </c>
      <c r="F7" s="331" t="s">
        <v>1075</v>
      </c>
      <c r="G7" s="331" t="s">
        <v>1076</v>
      </c>
      <c r="H7" s="331" t="s">
        <v>1077</v>
      </c>
      <c r="I7" s="331" t="s">
        <v>1078</v>
      </c>
      <c r="J7" s="404"/>
      <c r="K7" s="404"/>
    </row>
    <row r="8" spans="1:9" s="119" customFormat="1" ht="24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235">
        <f>'püim-Gamesz'!C10+'püim-Bibó'!C10+'püim-Illyés'!C10+'püim-Óvoda'!C10+'püim-TASZII'!C10+'püim-Művkp'!C10</f>
        <v>212221</v>
      </c>
      <c r="D10" s="235">
        <f>'püim-Gamesz'!D10+'püim-Bibó'!D10+'püim-Illyés'!D10+'püim-Óvoda'!D10+'püim-TASZII'!D10+'püim-Művkp'!D10</f>
        <v>228584</v>
      </c>
      <c r="E10" s="235">
        <f>'püim-Gamesz'!E10+'püim-Bibó'!E10+'püim-Illyés'!E10+'püim-Óvoda'!E10+'püim-TASZII'!E10+'püim-Művkp'!E10</f>
        <v>150068</v>
      </c>
      <c r="F10" s="124" t="s">
        <v>1737</v>
      </c>
      <c r="G10" s="235">
        <f>'püim-Gamesz'!G10+'püim-Bibó'!G10+'püim-Illyés'!G10+'püim-Óvoda'!G10+'püim-TASZII'!G10+'püim-Művkp'!G10</f>
        <v>637448</v>
      </c>
      <c r="H10" s="235">
        <f>'püim-Gamesz'!H10+'püim-Bibó'!H10+'püim-Illyés'!H10+'püim-Óvoda'!H10+'püim-TASZII'!H10+'püim-Művkp'!H10</f>
        <v>668339</v>
      </c>
      <c r="I10" s="235">
        <f>'püim-Gamesz'!I10+'püim-Bibó'!I10+'püim-Illyés'!I10+'püim-Óvoda'!I10+'püim-TASZII'!I10+'püim-Művkp'!I10</f>
        <v>588842</v>
      </c>
    </row>
    <row r="11" spans="1:9" ht="12.75">
      <c r="A11" s="188" t="s">
        <v>410</v>
      </c>
      <c r="B11" s="122" t="s">
        <v>69</v>
      </c>
      <c r="C11" s="235"/>
      <c r="D11" s="235"/>
      <c r="E11" s="235"/>
      <c r="F11" s="124" t="s">
        <v>1738</v>
      </c>
      <c r="G11" s="235">
        <f>'püim-Gamesz'!G11+'püim-Bibó'!G11+'püim-Illyés'!G11+'püim-Óvoda'!G11+'püim-TASZII'!G11+'püim-Művkp'!G11</f>
        <v>171981</v>
      </c>
      <c r="H11" s="235">
        <f>'püim-Gamesz'!H11+'püim-Bibó'!H11+'püim-Illyés'!H11+'püim-Óvoda'!H11+'püim-TASZII'!H11+'püim-Művkp'!H11</f>
        <v>159910</v>
      </c>
      <c r="I11" s="235">
        <f>'püim-Gamesz'!I11+'püim-Bibó'!I11+'püim-Illyés'!I11+'püim-Óvoda'!I11+'püim-TASZII'!I11+'püim-Művkp'!I11</f>
        <v>141557</v>
      </c>
    </row>
    <row r="12" spans="1:9" ht="12.75">
      <c r="A12" s="188" t="s">
        <v>562</v>
      </c>
      <c r="B12" s="122" t="s">
        <v>70</v>
      </c>
      <c r="C12" s="235"/>
      <c r="D12" s="235"/>
      <c r="E12" s="235"/>
      <c r="F12" s="124" t="s">
        <v>360</v>
      </c>
      <c r="G12" s="235">
        <f>'püim-Gamesz'!G12+'püim-Bibó'!G12+'püim-Illyés'!G12+'püim-Óvoda'!G12+'püim-TASZII'!G12+'püim-Művkp'!G12</f>
        <v>321104</v>
      </c>
      <c r="H12" s="235">
        <f>'püim-Gamesz'!H12+'püim-Bibó'!H12+'püim-Illyés'!H12+'püim-Óvoda'!H12+'püim-TASZII'!H12+'püim-Művkp'!H12</f>
        <v>348279</v>
      </c>
      <c r="I12" s="235">
        <f>'püim-Gamesz'!I12+'püim-Bibó'!I12+'püim-Illyés'!I12+'püim-Óvoda'!I12+'püim-TASZII'!I12+'püim-Művkp'!I12</f>
        <v>418317</v>
      </c>
    </row>
    <row r="13" spans="1:9" ht="12.75">
      <c r="A13" s="188" t="s">
        <v>1722</v>
      </c>
      <c r="B13" s="122" t="s">
        <v>728</v>
      </c>
      <c r="C13" s="235"/>
      <c r="D13" s="235"/>
      <c r="E13" s="235"/>
      <c r="F13" s="124" t="s">
        <v>697</v>
      </c>
      <c r="G13" s="235"/>
      <c r="H13" s="235"/>
      <c r="I13" s="235"/>
    </row>
    <row r="14" spans="1:9" ht="12.75">
      <c r="A14" s="188" t="s">
        <v>131</v>
      </c>
      <c r="B14" s="122" t="s">
        <v>729</v>
      </c>
      <c r="C14" s="235">
        <f>'püim-Gamesz'!C14+'püim-Bibó'!C14+'püim-Illyés'!C14+'püim-Óvoda'!C14+'püim-TASZII'!C14+'püim-Művkp'!C14</f>
        <v>22353</v>
      </c>
      <c r="D14" s="235">
        <f>'püim-Gamesz'!D14+'püim-Bibó'!D14+'püim-Illyés'!D14+'püim-Óvoda'!D14+'püim-TASZII'!D14+'püim-Művkp'!D14</f>
        <v>18327</v>
      </c>
      <c r="E14" s="235">
        <f>'püim-Gamesz'!E14+'püim-Bibó'!E14+'püim-Illyés'!E14+'püim-Óvoda'!E14+'püim-TASZII'!E14+'püim-Művkp'!E14</f>
        <v>16681</v>
      </c>
      <c r="F14" s="124" t="s">
        <v>361</v>
      </c>
      <c r="G14" s="235">
        <f>'püim-Gamesz'!G14+'püim-Bibó'!G14+'püim-Illyés'!G14+'püim-Óvoda'!G14+'püim-TASZII'!G14+'püim-Művkp'!G14</f>
        <v>2719</v>
      </c>
      <c r="H14" s="235">
        <f>'püim-Gamesz'!H14+'püim-Bibó'!H14+'püim-Illyés'!H14+'püim-Óvoda'!H14+'püim-TASZII'!H14+'püim-Művkp'!H14</f>
        <v>0</v>
      </c>
      <c r="I14" s="235"/>
    </row>
    <row r="15" spans="1:9" ht="12.75">
      <c r="A15" s="188" t="s">
        <v>912</v>
      </c>
      <c r="B15" s="122" t="s">
        <v>730</v>
      </c>
      <c r="C15" s="235">
        <f>'püim-Gamesz'!C15+'püim-Bibó'!C15+'püim-Illyés'!C15+'püim-Óvoda'!C15+'püim-TASZII'!C15+'püim-Művkp'!C15</f>
        <v>8978</v>
      </c>
      <c r="D15" s="235">
        <f>'püim-Gamesz'!D15+'püim-Bibó'!D15+'püim-Illyés'!D15+'püim-Óvoda'!D15+'püim-TASZII'!D15+'püim-Művkp'!D15</f>
        <v>2725</v>
      </c>
      <c r="E15" s="235">
        <f>'püim-Gamesz'!E15+'püim-Bibó'!E15+'püim-Illyés'!E15+'püim-Óvoda'!E15+'püim-TASZII'!E15+'püim-Művkp'!E15</f>
        <v>2500</v>
      </c>
      <c r="F15" s="124" t="s">
        <v>362</v>
      </c>
      <c r="G15" s="235"/>
      <c r="H15" s="235"/>
      <c r="I15" s="235"/>
    </row>
    <row r="16" spans="1:9" ht="12.75">
      <c r="A16" s="188" t="s">
        <v>914</v>
      </c>
      <c r="B16" s="238" t="s">
        <v>1196</v>
      </c>
      <c r="C16" s="235">
        <f>'püim-Gamesz'!C16+'püim-Bibó'!C16+'püim-Illyés'!C16+'püim-Óvoda'!C16+'püim-TASZII'!C16+'püim-Művkp'!C16</f>
        <v>892663</v>
      </c>
      <c r="D16" s="235">
        <f>'püim-Gamesz'!D16+'püim-Bibó'!D16+'püim-Illyés'!D16+'püim-Óvoda'!D16+'püim-TASZII'!D16+'püim-Művkp'!D16</f>
        <v>934678</v>
      </c>
      <c r="E16" s="235">
        <f>'püim-Gamesz'!E16+'püim-Bibó'!E16+'püim-Illyés'!E16+'püim-Óvoda'!E16+'püim-TASZII'!E16+'püim-Művkp'!E16</f>
        <v>968172</v>
      </c>
      <c r="F16" s="124" t="s">
        <v>363</v>
      </c>
      <c r="G16" s="235">
        <f>'püim-Gamesz'!G16+'püim-Bibó'!G16+'püim-Illyés'!G16+'püim-Óvoda'!G16+'püim-TASZII'!G16+'püim-Művkp'!G16</f>
        <v>2182</v>
      </c>
      <c r="H16" s="235">
        <f>'püim-Gamesz'!H16+'püim-Bibó'!H16+'püim-Illyés'!H16+'püim-Óvoda'!H16+'püim-TASZII'!H16+'püim-Művkp'!H16</f>
        <v>2681</v>
      </c>
      <c r="I16" s="235">
        <f>'püim-Gamesz'!I16+'püim-Bibó'!I16+'püim-Illyés'!I16+'püim-Óvoda'!I16+'püim-TASZII'!I16+'püim-Művkp'!I16</f>
        <v>3100</v>
      </c>
    </row>
    <row r="17" spans="1:9" s="130" customFormat="1" ht="13.5">
      <c r="A17" s="188" t="s">
        <v>915</v>
      </c>
      <c r="B17" s="238" t="s">
        <v>1080</v>
      </c>
      <c r="C17" s="235">
        <f>'püim-Gamesz'!C17+'püim-Bibó'!C17+'püim-Illyés'!C17+'püim-Óvoda'!C17+'püim-TASZII'!C17+'püim-Művkp'!C17</f>
        <v>273740</v>
      </c>
      <c r="D17" s="235">
        <f>'püim-Gamesz'!D17+'püim-Bibó'!D17+'püim-Illyés'!D17+'püim-Óvoda'!D17+'püim-TASZII'!D17+'püim-Művkp'!D17</f>
        <v>250941</v>
      </c>
      <c r="E17" s="235">
        <f>'püim-Gamesz'!E17+'püim-Bibó'!E17+'püim-Illyés'!E17+'püim-Óvoda'!E17+'püim-TASZII'!E17+'püim-Művkp'!E17</f>
        <v>255026</v>
      </c>
      <c r="F17" s="124" t="s">
        <v>364</v>
      </c>
      <c r="G17" s="235"/>
      <c r="H17" s="235"/>
      <c r="I17" s="235"/>
    </row>
    <row r="18" spans="1:9" ht="12.75">
      <c r="A18" s="188" t="s">
        <v>650</v>
      </c>
      <c r="B18" s="239" t="s">
        <v>1519</v>
      </c>
      <c r="C18" s="235">
        <f>'püim-Gamesz'!C18+'püim-Bibó'!C18+'püim-Illyés'!C18+'püim-Óvoda'!C18+'püim-TASZII'!C18+'püim-Művkp'!C18</f>
        <v>39281</v>
      </c>
      <c r="D18" s="235">
        <f>'püim-Gamesz'!D18+'püim-Bibó'!D18+'püim-Illyés'!D18+'püim-Óvoda'!D18+'püim-TASZII'!D18+'püim-Művkp'!D18</f>
        <v>39334</v>
      </c>
      <c r="E18" s="235">
        <f>'püim-Gamesz'!E18+'püim-Bibó'!E18+'püim-Illyés'!E18+'püim-Óvoda'!E18+'püim-TASZII'!E18+'püim-Művkp'!E18</f>
        <v>46085</v>
      </c>
      <c r="F18" s="124"/>
      <c r="G18" s="235"/>
      <c r="H18" s="235"/>
      <c r="I18" s="235"/>
    </row>
    <row r="19" spans="1:9" ht="12.75">
      <c r="A19" s="188" t="s">
        <v>652</v>
      </c>
      <c r="B19" s="238" t="s">
        <v>1520</v>
      </c>
      <c r="C19" s="235">
        <f>'püim-Gamesz'!C19+'püim-Bibó'!C19+'püim-Illyés'!C19+'püim-Óvoda'!C19+'püim-TASZII'!C19+'püim-Művkp'!C19</f>
        <v>579642</v>
      </c>
      <c r="D19" s="235">
        <f>'püim-Gamesz'!D19+'püim-Bibó'!D19+'püim-Illyés'!D19+'püim-Óvoda'!D19+'püim-TASZII'!D19+'püim-Művkp'!D19</f>
        <v>644403</v>
      </c>
      <c r="E19" s="235">
        <f>'püim-Gamesz'!E19+'püim-Bibó'!E19+'püim-Illyés'!E19+'püim-Óvoda'!E19+'püim-TASZII'!E19+'püim-Művkp'!E19</f>
        <v>667061</v>
      </c>
      <c r="F19" s="124"/>
      <c r="G19" s="235"/>
      <c r="H19" s="235"/>
      <c r="I19" s="235"/>
    </row>
    <row r="20" spans="1:9" ht="12.75">
      <c r="A20" s="188" t="s">
        <v>1746</v>
      </c>
      <c r="B20" s="128" t="s">
        <v>731</v>
      </c>
      <c r="C20" s="241">
        <f>'püim-Gamesz'!C20+'püim-Bibó'!C20+'püim-Illyés'!C20+'püim-Óvoda'!C20+'püim-TASZII'!C20+'püim-Művkp'!C20</f>
        <v>923994</v>
      </c>
      <c r="D20" s="241">
        <f>'püim-Gamesz'!D20+'püim-Bibó'!D20+'püim-Illyés'!D20+'püim-Óvoda'!D20+'püim-TASZII'!D20+'püim-Művkp'!D20</f>
        <v>955730</v>
      </c>
      <c r="E20" s="241">
        <f>'püim-Gamesz'!E20+'püim-Bibó'!E20+'püim-Illyés'!E20+'püim-Óvoda'!E20+'püim-TASZII'!E20+'püim-Művkp'!E20</f>
        <v>987353</v>
      </c>
      <c r="F20" s="124"/>
      <c r="G20" s="235"/>
      <c r="H20" s="235"/>
      <c r="I20" s="235"/>
    </row>
    <row r="21" spans="1:9" s="137" customFormat="1" ht="13.5">
      <c r="A21" s="188" t="s">
        <v>1749</v>
      </c>
      <c r="B21" s="131" t="s">
        <v>732</v>
      </c>
      <c r="C21" s="242">
        <f>'püim-Gamesz'!C21+'püim-Bibó'!C21+'püim-Illyés'!C21+'püim-Óvoda'!C21+'püim-TASZII'!C21+'püim-Művkp'!C21</f>
        <v>1136215</v>
      </c>
      <c r="D21" s="242">
        <f>'püim-Gamesz'!D21+'püim-Bibó'!D21+'püim-Illyés'!D21+'püim-Óvoda'!D21+'püim-TASZII'!D21+'püim-Művkp'!D21</f>
        <v>1184314</v>
      </c>
      <c r="E21" s="242">
        <f>'püim-Gamesz'!E21+'püim-Bibó'!E21+'püim-Illyés'!E21+'püim-Óvoda'!E21+'püim-TASZII'!E21+'püim-Művkp'!E21</f>
        <v>1137421</v>
      </c>
      <c r="F21" s="133" t="s">
        <v>1124</v>
      </c>
      <c r="G21" s="242">
        <f>'püim-Gamesz'!G21+'püim-Bibó'!G21+'püim-Illyés'!G21+'püim-Óvoda'!G21+'püim-TASZII'!G21+'püim-Művkp'!G21</f>
        <v>1135434</v>
      </c>
      <c r="H21" s="242">
        <f>'püim-Gamesz'!H21+'püim-Bibó'!H21+'püim-Illyés'!H21+'püim-Óvoda'!H21+'püim-TASZII'!H21+'püim-Művkp'!H21</f>
        <v>1179209</v>
      </c>
      <c r="I21" s="242">
        <f>'püim-Gamesz'!I21+'püim-Bibó'!I21+'püim-Illyés'!I21+'püim-Óvoda'!I21+'püim-TASZII'!I21+'püim-Művkp'!I21</f>
        <v>1151816</v>
      </c>
    </row>
    <row r="22" spans="1:9" s="137" customFormat="1" ht="12.75">
      <c r="A22" s="188" t="s">
        <v>1750</v>
      </c>
      <c r="B22" s="134" t="s">
        <v>733</v>
      </c>
      <c r="C22" s="243"/>
      <c r="D22" s="243"/>
      <c r="E22" s="243"/>
      <c r="F22" s="135" t="s">
        <v>366</v>
      </c>
      <c r="G22" s="243"/>
      <c r="H22" s="243"/>
      <c r="I22" s="243"/>
    </row>
    <row r="23" spans="1:9" ht="12.75">
      <c r="A23" s="188" t="s">
        <v>1751</v>
      </c>
      <c r="B23" s="122" t="s">
        <v>734</v>
      </c>
      <c r="C23" s="235">
        <f>'püim-Gamesz'!C23+'püim-Bibó'!C23+'püim-Illyés'!C23+'püim-Óvoda'!C23+'püim-TASZII'!C23+'püim-Művkp'!C23</f>
        <v>0</v>
      </c>
      <c r="D23" s="235">
        <f>'püim-Gamesz'!D23+'püim-Bibó'!D23+'püim-Illyés'!D23+'püim-Óvoda'!D23+'püim-TASZII'!D23+'püim-Művkp'!D23</f>
        <v>0</v>
      </c>
      <c r="E23" s="235">
        <f>'püim-Gamesz'!E23+'püim-Bibó'!E23+'püim-Illyés'!E23+'püim-Óvoda'!E23+'püim-TASZII'!E23+'püim-Művkp'!E23</f>
        <v>0</v>
      </c>
      <c r="F23" s="124" t="s">
        <v>367</v>
      </c>
      <c r="G23" s="235">
        <f>'püim-Gamesz'!G23+'püim-Bibó'!G23+'püim-Illyés'!G23+'püim-Óvoda'!G23+'püim-TASZII'!G23+'püim-Művkp'!G23</f>
        <v>0</v>
      </c>
      <c r="H23" s="235">
        <f>'püim-Gamesz'!H23+'püim-Bibó'!H23+'püim-Illyés'!H23+'püim-Óvoda'!H23+'püim-TASZII'!H23+'püim-Művkp'!H23</f>
        <v>0</v>
      </c>
      <c r="I23" s="235">
        <f>'püim-Gamesz'!I23+'püim-Bibó'!I23+'püim-Illyés'!I23+'püim-Óvoda'!I23+'püim-TASZII'!I23+'püim-Művkp'!I23</f>
        <v>5000</v>
      </c>
    </row>
    <row r="24" spans="1:9" ht="12.75">
      <c r="A24" s="188" t="s">
        <v>1753</v>
      </c>
      <c r="B24" s="122" t="s">
        <v>1730</v>
      </c>
      <c r="C24" s="235"/>
      <c r="D24" s="235"/>
      <c r="E24" s="235"/>
      <c r="F24" s="124" t="s">
        <v>368</v>
      </c>
      <c r="G24" s="235">
        <f>'püim-Gamesz'!G24+'püim-Bibó'!G24+'püim-Illyés'!G24+'püim-Óvoda'!G24+'püim-TASZII'!G24+'püim-Művkp'!G24</f>
        <v>9420</v>
      </c>
      <c r="H24" s="235">
        <f>'püim-Gamesz'!H24+'püim-Bibó'!H24+'püim-Illyés'!H24+'püim-Óvoda'!H24+'püim-TASZII'!H24+'püim-Művkp'!H24</f>
        <v>2200</v>
      </c>
      <c r="I24" s="235">
        <f>'püim-Gamesz'!I24+'püim-Bibó'!I24+'püim-Illyés'!I24+'püim-Óvoda'!I24+'püim-TASZII'!I24+'püim-Művkp'!I24</f>
        <v>39000</v>
      </c>
    </row>
    <row r="25" spans="1:9" ht="12.75">
      <c r="A25" s="188" t="s">
        <v>1754</v>
      </c>
      <c r="B25" s="122" t="s">
        <v>1731</v>
      </c>
      <c r="C25" s="235"/>
      <c r="D25" s="235"/>
      <c r="E25" s="235"/>
      <c r="F25" s="124" t="s">
        <v>369</v>
      </c>
      <c r="G25" s="235">
        <f>'püim-Gamesz'!G25+'püim-Bibó'!G25+'püim-Illyés'!G25+'püim-Óvoda'!G25+'püim-TASZII'!G25+'püim-Művkp'!G25</f>
        <v>0</v>
      </c>
      <c r="H25" s="235">
        <f>'püim-Gamesz'!H25+'püim-Bibó'!H25+'püim-Illyés'!H25+'püim-Óvoda'!H25+'püim-TASZII'!H25+'püim-Művkp'!H25</f>
        <v>0</v>
      </c>
      <c r="I25" s="235">
        <f>'püim-Gamesz'!I25+'püim-Bibó'!I25+'püim-Illyés'!I25+'püim-Óvoda'!I25+'püim-TASZII'!I25+'püim-Művkp'!I25</f>
        <v>0</v>
      </c>
    </row>
    <row r="26" spans="1:9" s="130" customFormat="1" ht="13.5">
      <c r="A26" s="188" t="s">
        <v>1755</v>
      </c>
      <c r="B26" s="122" t="s">
        <v>1732</v>
      </c>
      <c r="C26" s="235"/>
      <c r="D26" s="235"/>
      <c r="E26" s="235"/>
      <c r="F26" s="124" t="s">
        <v>370</v>
      </c>
      <c r="G26" s="235"/>
      <c r="H26" s="235"/>
      <c r="I26" s="235"/>
    </row>
    <row r="27" spans="1:9" ht="12.75">
      <c r="A27" s="188" t="s">
        <v>1247</v>
      </c>
      <c r="B27" s="122" t="s">
        <v>1733</v>
      </c>
      <c r="C27" s="235">
        <f>'püim-Gamesz'!C27+'püim-Bibó'!C27+'püim-Illyés'!C27+'püim-Óvoda'!C27+'püim-TASZII'!C27+'püim-Művkp'!C27</f>
        <v>0</v>
      </c>
      <c r="D27" s="235">
        <f>'püim-Gamesz'!D27+'püim-Bibó'!D27+'püim-Illyés'!D27+'püim-Óvoda'!D27+'püim-TASZII'!D27+'püim-Művkp'!D27</f>
        <v>0</v>
      </c>
      <c r="E27" s="235">
        <f>'püim-Gamesz'!E27+'püim-Bibó'!E27+'püim-Illyés'!E27+'püim-Óvoda'!E27+'püim-TASZII'!E27+'püim-Művkp'!E27</f>
        <v>5000</v>
      </c>
      <c r="F27" s="124" t="s">
        <v>371</v>
      </c>
      <c r="G27" s="235"/>
      <c r="H27" s="235"/>
      <c r="I27" s="235"/>
    </row>
    <row r="28" spans="1:9" s="137" customFormat="1" ht="12.75">
      <c r="A28" s="188" t="s">
        <v>1248</v>
      </c>
      <c r="B28" s="238" t="s">
        <v>1197</v>
      </c>
      <c r="C28" s="235">
        <f>'püim-Gamesz'!C28+'püim-Bibó'!C28+'püim-Illyés'!C28+'püim-Óvoda'!C28+'püim-TASZII'!C28+'püim-Művkp'!C28</f>
        <v>9420</v>
      </c>
      <c r="D28" s="235">
        <f>'püim-Gamesz'!D28+'püim-Bibó'!D28+'püim-Illyés'!D28+'püim-Óvoda'!D28+'püim-TASZII'!D28+'püim-Művkp'!D28</f>
        <v>2200</v>
      </c>
      <c r="E28" s="235">
        <f>'püim-Gamesz'!E28+'püim-Bibó'!E28+'püim-Illyés'!E28+'püim-Óvoda'!E28+'püim-TASZII'!E28+'püim-Művkp'!E28</f>
        <v>39120</v>
      </c>
      <c r="F28" s="114" t="s">
        <v>1117</v>
      </c>
      <c r="G28" s="235"/>
      <c r="H28" s="235"/>
      <c r="I28" s="235">
        <f>'püim-Művkp'!I28</f>
        <v>120</v>
      </c>
    </row>
    <row r="29" spans="1:9" s="137" customFormat="1" ht="13.5">
      <c r="A29" s="188" t="s">
        <v>1249</v>
      </c>
      <c r="B29" s="131" t="s">
        <v>1689</v>
      </c>
      <c r="C29" s="242">
        <f>'püim-Gamesz'!C29+'püim-Bibó'!C29+'püim-Illyés'!C29+'püim-Óvoda'!C29+'püim-TASZII'!C29+'püim-Művkp'!C29</f>
        <v>9420</v>
      </c>
      <c r="D29" s="242">
        <f>'püim-Gamesz'!D29+'püim-Bibó'!D29+'püim-Illyés'!D29+'püim-Óvoda'!D29+'püim-TASZII'!D29+'püim-Művkp'!D29</f>
        <v>2200</v>
      </c>
      <c r="E29" s="242">
        <f>'püim-Gamesz'!E29+'püim-Bibó'!E29+'püim-Illyés'!E29+'püim-Óvoda'!E29+'püim-TASZII'!E29+'püim-Művkp'!E29</f>
        <v>44120</v>
      </c>
      <c r="F29" s="133" t="s">
        <v>1430</v>
      </c>
      <c r="G29" s="242">
        <f>'püim-Gamesz'!G29+'püim-Bibó'!G29+'püim-Illyés'!G29+'püim-Óvoda'!G29+'püim-TASZII'!G29+'püim-Művkp'!G29</f>
        <v>11252</v>
      </c>
      <c r="H29" s="242">
        <f>'püim-Gamesz'!H29+'püim-Bibó'!H29+'püim-Illyés'!H29+'püim-Óvoda'!H29+'püim-TASZII'!H29+'püim-Művkp'!H29</f>
        <v>2200</v>
      </c>
      <c r="I29" s="242">
        <f>'püim-Gamesz'!I29+'püim-Bibó'!I29+'püim-Illyés'!I29+'püim-Óvoda'!I29+'püim-TASZII'!I29+'püim-Művkp'!I29</f>
        <v>44120</v>
      </c>
    </row>
    <row r="30" spans="1:9" s="137" customFormat="1" ht="12.75">
      <c r="A30" s="188" t="s">
        <v>1250</v>
      </c>
      <c r="B30" s="134" t="s">
        <v>365</v>
      </c>
      <c r="C30" s="243">
        <f>'püim-Gamesz'!C30+'püim-Bibó'!C30+'püim-Illyés'!C30+'püim-Óvoda'!C30+'püim-TASZII'!C30+'püim-Művkp'!C30</f>
        <v>1145635</v>
      </c>
      <c r="D30" s="243">
        <f>'püim-Gamesz'!D30+'püim-Bibó'!D30+'püim-Illyés'!D30+'püim-Óvoda'!D30+'püim-TASZII'!D30+'püim-Művkp'!D30</f>
        <v>1186514</v>
      </c>
      <c r="E30" s="243">
        <f>'püim-Gamesz'!E30+'püim-Bibó'!E30+'püim-Illyés'!E30+'püim-Óvoda'!E30+'püim-TASZII'!E30+'püim-Művkp'!E30</f>
        <v>1181541</v>
      </c>
      <c r="F30" s="135" t="s">
        <v>372</v>
      </c>
      <c r="G30" s="243">
        <f>'püim-Gamesz'!G30+'püim-Bibó'!G30+'püim-Illyés'!G30+'püim-Óvoda'!G30+'püim-TASZII'!G30+'püim-Művkp'!G30</f>
        <v>1146686</v>
      </c>
      <c r="H30" s="243">
        <f>'püim-Gamesz'!H30+'püim-Bibó'!H30+'püim-Illyés'!H30+'püim-Óvoda'!H30+'püim-TASZII'!H30+'püim-Művkp'!H30</f>
        <v>1181409</v>
      </c>
      <c r="I30" s="243">
        <f>'püim-Gamesz'!I30+'püim-Bibó'!I30+'püim-Illyés'!I30+'püim-Óvoda'!I30+'püim-TASZII'!I30+'püim-Művkp'!I30</f>
        <v>1195936</v>
      </c>
    </row>
    <row r="31" spans="1:9" s="137" customFormat="1" ht="12.75">
      <c r="A31" s="188" t="s">
        <v>1251</v>
      </c>
      <c r="B31" s="134" t="s">
        <v>683</v>
      </c>
      <c r="C31" s="243">
        <f>'püim-Gamesz'!C31+'püim-Bibó'!C31+'püim-Illyés'!C31+'püim-Óvoda'!C31+'püim-TASZII'!C31+'püim-Művkp'!C31</f>
        <v>-1051</v>
      </c>
      <c r="D31" s="243">
        <f>'püim-Gamesz'!D31+'püim-Bibó'!D31+'püim-Illyés'!D31+'püim-Óvoda'!D31+'püim-TASZII'!D31+'püim-Művkp'!D31</f>
        <v>5105</v>
      </c>
      <c r="E31" s="243">
        <f>'püim-Gamesz'!E31+'püim-Bibó'!E31+'püim-Illyés'!E31+'püim-Óvoda'!E31+'püim-TASZII'!E31+'püim-Művkp'!E31</f>
        <v>-14395</v>
      </c>
      <c r="F31" s="135"/>
      <c r="G31" s="243"/>
      <c r="H31" s="243"/>
      <c r="I31" s="243"/>
    </row>
    <row r="32" spans="1:9" ht="13.5">
      <c r="A32" s="188" t="s">
        <v>1252</v>
      </c>
      <c r="B32" s="114" t="s">
        <v>517</v>
      </c>
      <c r="C32" s="242"/>
      <c r="D32" s="242"/>
      <c r="E32" s="242"/>
      <c r="F32" s="124"/>
      <c r="G32" s="235"/>
      <c r="H32" s="235"/>
      <c r="I32" s="235"/>
    </row>
    <row r="33" spans="1:9" ht="13.5">
      <c r="A33" s="188" t="s">
        <v>1253</v>
      </c>
      <c r="B33" s="114" t="s">
        <v>1525</v>
      </c>
      <c r="C33" s="242"/>
      <c r="D33" s="242"/>
      <c r="E33" s="242"/>
      <c r="F33" s="124"/>
      <c r="G33" s="235"/>
      <c r="H33" s="235"/>
      <c r="I33" s="235"/>
    </row>
    <row r="34" spans="1:9" ht="13.5">
      <c r="A34" s="188" t="s">
        <v>956</v>
      </c>
      <c r="B34" s="134" t="s">
        <v>1626</v>
      </c>
      <c r="C34" s="242"/>
      <c r="D34" s="242"/>
      <c r="E34" s="242"/>
      <c r="F34" s="135" t="s">
        <v>1517</v>
      </c>
      <c r="G34" s="235"/>
      <c r="H34" s="235"/>
      <c r="I34" s="235"/>
    </row>
    <row r="35" spans="1:9" ht="12.75">
      <c r="A35" s="188" t="s">
        <v>957</v>
      </c>
      <c r="B35" s="122" t="s">
        <v>1589</v>
      </c>
      <c r="C35" s="235">
        <f>'püim-Gamesz'!C35+'püim-Bibó'!C35+'püim-Illyés'!C35+'püim-Óvoda'!C35+'püim-TASZII'!C35+'püim-Művkp'!C35</f>
        <v>8509</v>
      </c>
      <c r="D35" s="235">
        <f>'püim-Gamesz'!D35+'püim-Bibó'!D35+'püim-Illyés'!D35+'püim-Óvoda'!D35+'püim-TASZII'!D35+'püim-Művkp'!D35</f>
        <v>9290</v>
      </c>
      <c r="E35" s="235">
        <f>'püim-Gamesz'!E35+'püim-Bibó'!E35+'püim-Illyés'!E35+'püim-Óvoda'!E35+'püim-TASZII'!E35+'püim-Művkp'!E35</f>
        <v>14395</v>
      </c>
      <c r="F35" s="124" t="s">
        <v>584</v>
      </c>
      <c r="G35" s="235"/>
      <c r="H35" s="235"/>
      <c r="I35" s="235"/>
    </row>
    <row r="36" spans="1:9" ht="12.75">
      <c r="A36" s="188" t="s">
        <v>958</v>
      </c>
      <c r="B36" s="122" t="s">
        <v>1590</v>
      </c>
      <c r="C36" s="235">
        <f>'püim-Gamesz'!C36+'püim-Bibó'!C36+'püim-Illyés'!C36+'püim-Óvoda'!C36+'püim-TASZII'!C36+'püim-Művkp'!C36</f>
        <v>1832</v>
      </c>
      <c r="D36" s="235">
        <f>'püim-Gamesz'!D36+'püim-Bibó'!D36+'püim-Illyés'!D36+'püim-Óvoda'!D36+'püim-TASZII'!D36+'püim-Művkp'!D36</f>
        <v>0</v>
      </c>
      <c r="E36" s="235"/>
      <c r="F36" s="124" t="s">
        <v>1360</v>
      </c>
      <c r="G36" s="235"/>
      <c r="H36" s="235"/>
      <c r="I36" s="235"/>
    </row>
    <row r="37" spans="1:9" ht="13.5">
      <c r="A37" s="188" t="s">
        <v>959</v>
      </c>
      <c r="B37" s="122"/>
      <c r="C37" s="242"/>
      <c r="D37" s="242"/>
      <c r="E37" s="242"/>
      <c r="F37" s="124" t="s">
        <v>1361</v>
      </c>
      <c r="G37" s="235"/>
      <c r="H37" s="235"/>
      <c r="I37" s="235"/>
    </row>
    <row r="38" spans="1:9" ht="13.5">
      <c r="A38" s="188" t="s">
        <v>960</v>
      </c>
      <c r="B38" s="122"/>
      <c r="C38" s="242"/>
      <c r="D38" s="242"/>
      <c r="E38" s="242"/>
      <c r="F38" s="138" t="s">
        <v>585</v>
      </c>
      <c r="G38" s="235"/>
      <c r="H38" s="235"/>
      <c r="I38" s="235"/>
    </row>
    <row r="39" spans="1:9" s="137" customFormat="1" ht="13.5">
      <c r="A39" s="188" t="s">
        <v>961</v>
      </c>
      <c r="B39" s="122"/>
      <c r="C39" s="242"/>
      <c r="D39" s="242"/>
      <c r="E39" s="242"/>
      <c r="F39" s="124" t="s">
        <v>587</v>
      </c>
      <c r="G39" s="235"/>
      <c r="H39" s="235"/>
      <c r="I39" s="235"/>
    </row>
    <row r="40" spans="1:9" s="137" customFormat="1" ht="12.75">
      <c r="A40" s="188" t="s">
        <v>882</v>
      </c>
      <c r="B40" s="134" t="s">
        <v>435</v>
      </c>
      <c r="C40" s="243">
        <f>'püim-Gamesz'!C40+'püim-Bibó'!C40+'püim-Illyés'!C40+'püim-Óvoda'!C40+'püim-TASZII'!C40+'püim-Művkp'!C40</f>
        <v>10341</v>
      </c>
      <c r="D40" s="243">
        <f>'püim-Gamesz'!D40+'püim-Bibó'!D40+'püim-Illyés'!D40+'püim-Óvoda'!D40+'püim-TASZII'!D40+'püim-Művkp'!D40</f>
        <v>9290</v>
      </c>
      <c r="E40" s="243">
        <f>'püim-Gamesz'!E40+'püim-Bibó'!E40+'püim-Illyés'!E40+'püim-Óvoda'!E40+'püim-TASZII'!E40+'püim-Művkp'!E40</f>
        <v>14395</v>
      </c>
      <c r="F40" s="135" t="s">
        <v>589</v>
      </c>
      <c r="G40" s="243"/>
      <c r="H40" s="243"/>
      <c r="I40" s="243"/>
    </row>
    <row r="41" spans="1:9" s="137" customFormat="1" ht="24.75">
      <c r="A41" s="188" t="s">
        <v>883</v>
      </c>
      <c r="B41" s="325" t="s">
        <v>998</v>
      </c>
      <c r="C41" s="242"/>
      <c r="D41" s="242"/>
      <c r="E41" s="242"/>
      <c r="F41" s="135"/>
      <c r="G41" s="243"/>
      <c r="H41" s="243"/>
      <c r="I41" s="243"/>
    </row>
    <row r="42" spans="1:9" ht="13.5">
      <c r="A42" s="188" t="s">
        <v>93</v>
      </c>
      <c r="B42" s="122" t="s">
        <v>1092</v>
      </c>
      <c r="C42" s="242"/>
      <c r="D42" s="242"/>
      <c r="E42" s="242"/>
      <c r="F42" s="135"/>
      <c r="G42" s="235"/>
      <c r="H42" s="235"/>
      <c r="I42" s="235"/>
    </row>
    <row r="43" spans="1:9" ht="13.5">
      <c r="A43" s="188" t="s">
        <v>94</v>
      </c>
      <c r="B43" s="122" t="s">
        <v>1394</v>
      </c>
      <c r="C43" s="242"/>
      <c r="D43" s="242"/>
      <c r="E43" s="242"/>
      <c r="F43" s="135"/>
      <c r="G43" s="235"/>
      <c r="H43" s="235"/>
      <c r="I43" s="235"/>
    </row>
    <row r="44" spans="1:9" s="137" customFormat="1" ht="13.5">
      <c r="A44" s="188" t="s">
        <v>1576</v>
      </c>
      <c r="B44" s="134" t="s">
        <v>433</v>
      </c>
      <c r="C44" s="242"/>
      <c r="D44" s="242"/>
      <c r="E44" s="242"/>
      <c r="F44" s="135" t="s">
        <v>1193</v>
      </c>
      <c r="G44" s="243"/>
      <c r="H44" s="243"/>
      <c r="I44" s="243"/>
    </row>
    <row r="45" spans="1:9" ht="13.5">
      <c r="A45" s="188" t="s">
        <v>95</v>
      </c>
      <c r="B45" s="122" t="s">
        <v>432</v>
      </c>
      <c r="C45" s="242"/>
      <c r="D45" s="242"/>
      <c r="E45" s="242"/>
      <c r="F45" s="124" t="s">
        <v>586</v>
      </c>
      <c r="G45" s="235"/>
      <c r="H45" s="235"/>
      <c r="I45" s="235"/>
    </row>
    <row r="46" spans="1:9" ht="13.5">
      <c r="A46" s="188" t="s">
        <v>566</v>
      </c>
      <c r="B46" s="122" t="s">
        <v>1627</v>
      </c>
      <c r="C46" s="242"/>
      <c r="D46" s="242"/>
      <c r="E46" s="242"/>
      <c r="F46" s="124" t="s">
        <v>588</v>
      </c>
      <c r="G46" s="235"/>
      <c r="H46" s="235"/>
      <c r="I46" s="235"/>
    </row>
    <row r="47" spans="1:9" s="137" customFormat="1" ht="13.5">
      <c r="A47" s="188" t="s">
        <v>567</v>
      </c>
      <c r="B47" s="134" t="s">
        <v>590</v>
      </c>
      <c r="C47" s="242"/>
      <c r="D47" s="242"/>
      <c r="E47" s="242"/>
      <c r="F47" s="135" t="s">
        <v>692</v>
      </c>
      <c r="G47" s="243"/>
      <c r="H47" s="243"/>
      <c r="I47" s="243"/>
    </row>
    <row r="48" spans="1:9" s="137" customFormat="1" ht="12.75">
      <c r="A48" s="188" t="s">
        <v>568</v>
      </c>
      <c r="B48" s="134" t="s">
        <v>434</v>
      </c>
      <c r="C48" s="243">
        <f>'püim-Gamesz'!C48+'püim-Bibó'!C48+'püim-Illyés'!C48+'püim-Óvoda'!C48+'püim-TASZII'!C48+'püim-Művkp'!C48</f>
        <v>1155976</v>
      </c>
      <c r="D48" s="243">
        <f>'püim-Gamesz'!D48+'püim-Bibó'!D48+'püim-Illyés'!D48+'püim-Óvoda'!D48+'püim-TASZII'!D48+'püim-Művkp'!D48</f>
        <v>1195804</v>
      </c>
      <c r="E48" s="243">
        <f>'püim-Gamesz'!E48+'püim-Bibó'!E48+'püim-Illyés'!E48+'püim-Óvoda'!E48+'püim-TASZII'!E48+'püim-Művkp'!E48</f>
        <v>1195936</v>
      </c>
      <c r="F48" s="135" t="s">
        <v>1194</v>
      </c>
      <c r="G48" s="243">
        <f>'püim-Gamesz'!G48+'püim-Bibó'!G48+'püim-Illyés'!G48+'püim-Óvoda'!G48+'püim-TASZII'!G48+'püim-Művkp'!G48</f>
        <v>1146686</v>
      </c>
      <c r="H48" s="243">
        <f>'püim-Gamesz'!H48+'püim-Bibó'!H48+'püim-Illyés'!H48+'püim-Óvoda'!H48+'püim-TASZII'!H48+'püim-Művkp'!H48</f>
        <v>1181409</v>
      </c>
      <c r="I48" s="243">
        <f>'püim-Gamesz'!I48+'püim-Bibó'!I48+'püim-Illyés'!I48+'püim-Óvoda'!I48+'püim-TASZII'!I48+'püim-Művkp'!I48</f>
        <v>1195936</v>
      </c>
    </row>
    <row r="49" spans="2:9" ht="12.75">
      <c r="B49" s="137"/>
      <c r="C49" s="140"/>
      <c r="D49" s="140"/>
      <c r="E49" s="140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A7:A8"/>
    <mergeCell ref="B5:I5"/>
    <mergeCell ref="B6:I6"/>
    <mergeCell ref="B2:I2"/>
    <mergeCell ref="B3:I3"/>
    <mergeCell ref="B4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">
      <selection activeCell="A7" sqref="A7:A8"/>
    </sheetView>
  </sheetViews>
  <sheetFormatPr defaultColWidth="9.140625" defaultRowHeight="12.75"/>
  <cols>
    <col min="1" max="1" width="4.00390625" style="114" customWidth="1"/>
    <col min="2" max="2" width="43.57421875" style="114" customWidth="1"/>
    <col min="3" max="3" width="11.28125" style="114" customWidth="1"/>
    <col min="4" max="4" width="11.8515625" style="114" customWidth="1"/>
    <col min="5" max="5" width="10.57421875" style="114" customWidth="1"/>
    <col min="6" max="6" width="42.57421875" style="114" customWidth="1"/>
    <col min="7" max="7" width="11.00390625" style="114" customWidth="1"/>
    <col min="8" max="9" width="10.7109375" style="114" customWidth="1"/>
    <col min="10" max="16384" width="9.140625" style="114" customWidth="1"/>
  </cols>
  <sheetData>
    <row r="1" spans="6:9" ht="12.75">
      <c r="F1" s="511" t="s">
        <v>1322</v>
      </c>
      <c r="G1" s="511"/>
      <c r="H1" s="511"/>
      <c r="I1" s="511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522" t="s">
        <v>688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523" t="s">
        <v>322</v>
      </c>
      <c r="C6" s="523"/>
      <c r="D6" s="523"/>
      <c r="E6" s="523"/>
      <c r="F6" s="523"/>
      <c r="G6" s="523"/>
      <c r="H6" s="523"/>
      <c r="I6" s="523"/>
      <c r="J6" s="115"/>
      <c r="K6" s="115"/>
    </row>
    <row r="7" spans="1:11" s="116" customFormat="1" ht="12.75">
      <c r="A7" s="475"/>
      <c r="B7" s="327" t="s">
        <v>1071</v>
      </c>
      <c r="C7" s="331" t="s">
        <v>1072</v>
      </c>
      <c r="D7" s="331" t="s">
        <v>1073</v>
      </c>
      <c r="E7" s="331" t="s">
        <v>1074</v>
      </c>
      <c r="F7" s="331" t="s">
        <v>1075</v>
      </c>
      <c r="G7" s="331" t="s">
        <v>1076</v>
      </c>
      <c r="H7" s="331" t="s">
        <v>1077</v>
      </c>
      <c r="I7" s="331" t="s">
        <v>1078</v>
      </c>
      <c r="J7" s="115"/>
      <c r="K7" s="115"/>
    </row>
    <row r="8" spans="1:9" s="119" customFormat="1" ht="22.5" customHeight="1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235">
        <v>127885</v>
      </c>
      <c r="D10" s="238">
        <v>143121</v>
      </c>
      <c r="E10" s="235">
        <v>70976</v>
      </c>
      <c r="F10" s="124" t="s">
        <v>1737</v>
      </c>
      <c r="G10" s="235">
        <v>159738</v>
      </c>
      <c r="H10" s="238">
        <v>169312</v>
      </c>
      <c r="I10" s="235">
        <v>142147</v>
      </c>
    </row>
    <row r="11" spans="1:10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235">
        <v>41819</v>
      </c>
      <c r="H11" s="238">
        <v>39470</v>
      </c>
      <c r="I11" s="235">
        <v>33060</v>
      </c>
      <c r="J11" s="16"/>
    </row>
    <row r="12" spans="1:9" ht="12.75">
      <c r="A12" s="188" t="s">
        <v>562</v>
      </c>
      <c r="B12" s="122" t="s">
        <v>70</v>
      </c>
      <c r="C12" s="123"/>
      <c r="D12" s="123"/>
      <c r="E12" s="258"/>
      <c r="F12" s="124" t="s">
        <v>360</v>
      </c>
      <c r="G12" s="235">
        <v>147441</v>
      </c>
      <c r="H12" s="238">
        <v>170640</v>
      </c>
      <c r="I12" s="235">
        <v>203664</v>
      </c>
    </row>
    <row r="13" spans="1:6" ht="12.75">
      <c r="A13" s="188" t="s">
        <v>1722</v>
      </c>
      <c r="B13" s="122" t="s">
        <v>728</v>
      </c>
      <c r="C13" s="123"/>
      <c r="D13" s="123"/>
      <c r="E13" s="258"/>
      <c r="F13" s="114" t="s">
        <v>697</v>
      </c>
    </row>
    <row r="14" spans="1:9" ht="12.75">
      <c r="A14" s="188" t="s">
        <v>131</v>
      </c>
      <c r="B14" s="122" t="s">
        <v>729</v>
      </c>
      <c r="C14" s="235">
        <v>7857</v>
      </c>
      <c r="D14" s="238">
        <v>8218</v>
      </c>
      <c r="E14" s="235">
        <v>7750</v>
      </c>
      <c r="F14" s="124" t="s">
        <v>361</v>
      </c>
      <c r="G14" s="123"/>
      <c r="H14" s="123"/>
      <c r="I14" s="123"/>
    </row>
    <row r="15" spans="1:9" ht="12.75">
      <c r="A15" s="188" t="s">
        <v>912</v>
      </c>
      <c r="B15" s="122" t="s">
        <v>730</v>
      </c>
      <c r="C15" s="123"/>
      <c r="D15" s="123"/>
      <c r="E15" s="258"/>
      <c r="F15" s="124" t="s">
        <v>362</v>
      </c>
      <c r="G15" s="123"/>
      <c r="H15" s="123"/>
      <c r="I15" s="123"/>
    </row>
    <row r="16" spans="1:9" ht="12.75">
      <c r="A16" s="188" t="s">
        <v>914</v>
      </c>
      <c r="B16" s="238" t="s">
        <v>1196</v>
      </c>
      <c r="C16" s="235">
        <f>SUM(C17:C19)</f>
        <v>211914</v>
      </c>
      <c r="D16" s="235">
        <f>SUM(D17:D19)</f>
        <v>230502</v>
      </c>
      <c r="E16" s="235">
        <f>SUM(E17:E19)</f>
        <v>294501</v>
      </c>
      <c r="F16" s="124" t="s">
        <v>363</v>
      </c>
      <c r="G16" s="123"/>
      <c r="H16" s="123"/>
      <c r="I16" s="123"/>
    </row>
    <row r="17" spans="1:11" s="130" customFormat="1" ht="13.5">
      <c r="A17" s="188" t="s">
        <v>915</v>
      </c>
      <c r="B17" s="238" t="s">
        <v>1080</v>
      </c>
      <c r="C17" s="235">
        <v>11326</v>
      </c>
      <c r="D17" s="238">
        <v>12805</v>
      </c>
      <c r="E17" s="235">
        <v>12920</v>
      </c>
      <c r="F17" s="124" t="s">
        <v>364</v>
      </c>
      <c r="G17" s="123"/>
      <c r="H17" s="123"/>
      <c r="I17" s="123"/>
      <c r="K17" s="114"/>
    </row>
    <row r="18" spans="1:9" ht="12.75">
      <c r="A18" s="188" t="s">
        <v>650</v>
      </c>
      <c r="B18" s="239" t="s">
        <v>1519</v>
      </c>
      <c r="C18" s="235"/>
      <c r="D18" s="238"/>
      <c r="E18" s="235"/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200588</v>
      </c>
      <c r="D19" s="238">
        <v>217697</v>
      </c>
      <c r="E19" s="235">
        <v>281581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SUM(C13:C16)</f>
        <v>219771</v>
      </c>
      <c r="D20" s="129">
        <f>SUM(D13:D16)</f>
        <v>238720</v>
      </c>
      <c r="E20" s="129">
        <f>SUM(E13:E16)</f>
        <v>302251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347656</v>
      </c>
      <c r="D21" s="132">
        <f>SUM(D10:D11,D20)</f>
        <v>381841</v>
      </c>
      <c r="E21" s="274">
        <f>SUM(E10:E11,E20)</f>
        <v>373227</v>
      </c>
      <c r="F21" s="133" t="s">
        <v>1124</v>
      </c>
      <c r="G21" s="132">
        <f>SUM(G10:G17)</f>
        <v>348998</v>
      </c>
      <c r="H21" s="132">
        <f>SUM(H10:H17)</f>
        <v>379422</v>
      </c>
      <c r="I21" s="132">
        <f>I10+I11+I12+I14+I15+I16+I17</f>
        <v>378871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123"/>
      <c r="H23" s="123"/>
      <c r="I23" s="123">
        <f>'felhalm. kiad.'!G94</f>
        <v>5000</v>
      </c>
    </row>
    <row r="24" spans="1:9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235">
        <v>3789</v>
      </c>
      <c r="H24" s="238"/>
      <c r="I24" s="123">
        <f>'felhalm. kiad.'!G98</f>
        <v>16500</v>
      </c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123"/>
      <c r="H25" s="123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123"/>
      <c r="D27" s="123"/>
      <c r="E27" s="258"/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238" t="s">
        <v>1197</v>
      </c>
      <c r="C28" s="258">
        <f>'felh. bev.'!C56</f>
        <v>3789</v>
      </c>
      <c r="D28" s="258">
        <f>'felh. bev.'!D56</f>
        <v>0</v>
      </c>
      <c r="E28" s="258">
        <f>'felh. bev.'!E56</f>
        <v>21500</v>
      </c>
      <c r="F28" s="114" t="s">
        <v>1117</v>
      </c>
      <c r="G28" s="123"/>
      <c r="H28" s="123"/>
      <c r="I28" s="123"/>
    </row>
    <row r="29" spans="1:9" ht="13.5">
      <c r="A29" s="188" t="s">
        <v>1249</v>
      </c>
      <c r="B29" s="131" t="s">
        <v>1689</v>
      </c>
      <c r="C29" s="132">
        <f>SUM(C23:C28)</f>
        <v>3789</v>
      </c>
      <c r="D29" s="132">
        <f>SUM(D23:D28)</f>
        <v>0</v>
      </c>
      <c r="E29" s="274">
        <f>SUM(E23:E28)</f>
        <v>21500</v>
      </c>
      <c r="F29" s="133" t="s">
        <v>1430</v>
      </c>
      <c r="G29" s="132">
        <f>SUM(G23:G27)</f>
        <v>3789</v>
      </c>
      <c r="H29" s="132">
        <f>SUM(H23:H27)</f>
        <v>0</v>
      </c>
      <c r="I29" s="132">
        <f>SUM(I23:I27)</f>
        <v>21500</v>
      </c>
    </row>
    <row r="30" spans="1:9" ht="12.75">
      <c r="A30" s="188" t="s">
        <v>1250</v>
      </c>
      <c r="B30" s="134" t="s">
        <v>365</v>
      </c>
      <c r="C30" s="136">
        <f>SUM(C21,C29)</f>
        <v>351445</v>
      </c>
      <c r="D30" s="136">
        <f>SUM(D21,D29)</f>
        <v>381841</v>
      </c>
      <c r="E30" s="273">
        <f>SUM(E21,E29)</f>
        <v>394727</v>
      </c>
      <c r="F30" s="135" t="s">
        <v>372</v>
      </c>
      <c r="G30" s="136">
        <f>SUM(G21,G29)</f>
        <v>352787</v>
      </c>
      <c r="H30" s="136">
        <f>SUM(H21,H29)</f>
        <v>379422</v>
      </c>
      <c r="I30" s="136">
        <f>SUM(I21,I29)</f>
        <v>400371</v>
      </c>
    </row>
    <row r="31" spans="1:9" ht="12.75">
      <c r="A31" s="188" t="s">
        <v>1251</v>
      </c>
      <c r="B31" s="134" t="s">
        <v>683</v>
      </c>
      <c r="C31" s="136">
        <f>C30-G30</f>
        <v>-1342</v>
      </c>
      <c r="D31" s="136">
        <f>D30-H30</f>
        <v>2419</v>
      </c>
      <c r="E31" s="273">
        <f>E30-I30</f>
        <v>-5644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235">
        <v>4568</v>
      </c>
      <c r="D35" s="238">
        <v>3225</v>
      </c>
      <c r="E35" s="240">
        <f>D48-H48</f>
        <v>5644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123"/>
      <c r="D36" s="123"/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s="137" customFormat="1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4568</v>
      </c>
      <c r="D40" s="136">
        <f>SUM(D35:D36)</f>
        <v>3225</v>
      </c>
      <c r="E40" s="273">
        <f>SUM(E35:E36)</f>
        <v>5644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ht="25.5">
      <c r="A41" s="188" t="s">
        <v>883</v>
      </c>
      <c r="B41" s="139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356013</v>
      </c>
      <c r="D48" s="136">
        <f>D30+D40+D47</f>
        <v>385066</v>
      </c>
      <c r="E48" s="273">
        <f>E30+E40+E47</f>
        <v>400371</v>
      </c>
      <c r="F48" s="135" t="s">
        <v>1194</v>
      </c>
      <c r="G48" s="136">
        <f>G30+G47+G40</f>
        <v>352787</v>
      </c>
      <c r="H48" s="136">
        <f>H30+H47+H40</f>
        <v>379422</v>
      </c>
      <c r="I48" s="136">
        <f>I30+I47+I40</f>
        <v>400371</v>
      </c>
    </row>
    <row r="49" spans="2:9" ht="12.75">
      <c r="B49" s="137"/>
      <c r="C49" s="140"/>
      <c r="D49" s="140"/>
      <c r="E49" s="140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A7:A8"/>
    <mergeCell ref="B6:I6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">
      <selection activeCell="A7" sqref="A7:A8"/>
    </sheetView>
  </sheetViews>
  <sheetFormatPr defaultColWidth="9.140625" defaultRowHeight="12.75"/>
  <cols>
    <col min="1" max="1" width="4.140625" style="114" customWidth="1"/>
    <col min="2" max="2" width="44.00390625" style="114" customWidth="1"/>
    <col min="3" max="3" width="11.140625" style="114" customWidth="1"/>
    <col min="4" max="4" width="11.28125" style="114" customWidth="1"/>
    <col min="5" max="5" width="10.28125" style="114" customWidth="1"/>
    <col min="6" max="6" width="42.8515625" style="114" customWidth="1"/>
    <col min="7" max="7" width="10.7109375" style="114" customWidth="1"/>
    <col min="8" max="8" width="11.00390625" style="114" customWidth="1"/>
    <col min="9" max="9" width="10.421875" style="114" customWidth="1"/>
    <col min="10" max="16384" width="9.140625" style="114" customWidth="1"/>
  </cols>
  <sheetData>
    <row r="1" spans="6:9" ht="12.75">
      <c r="F1" s="476" t="s">
        <v>1323</v>
      </c>
      <c r="G1" s="476"/>
      <c r="H1" s="476"/>
      <c r="I1" s="476"/>
    </row>
    <row r="2" spans="2:11" s="116" customFormat="1" ht="12.75">
      <c r="B2" s="471" t="s">
        <v>122</v>
      </c>
      <c r="C2" s="471"/>
      <c r="D2" s="471"/>
      <c r="E2" s="471"/>
      <c r="F2" s="471"/>
      <c r="G2" s="471"/>
      <c r="H2" s="471"/>
      <c r="I2" s="471"/>
      <c r="J2" s="115"/>
      <c r="K2" s="115"/>
    </row>
    <row r="3" spans="2:11" s="116" customFormat="1" ht="12.75">
      <c r="B3" s="522" t="s">
        <v>72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31" t="s">
        <v>1072</v>
      </c>
      <c r="D7" s="331" t="s">
        <v>1073</v>
      </c>
      <c r="E7" s="331" t="s">
        <v>1074</v>
      </c>
      <c r="F7" s="331" t="s">
        <v>1075</v>
      </c>
      <c r="G7" s="331" t="s">
        <v>1076</v>
      </c>
      <c r="H7" s="331" t="s">
        <v>1077</v>
      </c>
      <c r="I7" s="331" t="s">
        <v>1078</v>
      </c>
      <c r="J7" s="115"/>
      <c r="K7" s="115"/>
    </row>
    <row r="8" spans="1:9" s="119" customFormat="1" ht="21.75" customHeight="1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235">
        <v>2856</v>
      </c>
      <c r="D10" s="238">
        <v>2084</v>
      </c>
      <c r="E10" s="235">
        <v>2100</v>
      </c>
      <c r="F10" s="124" t="s">
        <v>1737</v>
      </c>
      <c r="G10" s="238">
        <v>95198</v>
      </c>
      <c r="H10" s="238">
        <v>101341</v>
      </c>
      <c r="I10" s="235">
        <v>90906</v>
      </c>
    </row>
    <row r="11" spans="1:9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238">
        <v>25798</v>
      </c>
      <c r="H11" s="238">
        <v>25087</v>
      </c>
      <c r="I11" s="235">
        <v>22366</v>
      </c>
    </row>
    <row r="12" spans="1:9" ht="12.75">
      <c r="A12" s="188" t="s">
        <v>562</v>
      </c>
      <c r="B12" s="122" t="s">
        <v>70</v>
      </c>
      <c r="E12" s="258"/>
      <c r="F12" s="124" t="s">
        <v>360</v>
      </c>
      <c r="G12" s="238">
        <v>17549</v>
      </c>
      <c r="H12" s="238">
        <v>19983</v>
      </c>
      <c r="I12" s="235">
        <v>20680</v>
      </c>
    </row>
    <row r="13" spans="1:6" ht="12.75">
      <c r="A13" s="188" t="s">
        <v>1722</v>
      </c>
      <c r="B13" s="122" t="s">
        <v>728</v>
      </c>
      <c r="E13" s="258"/>
      <c r="F13" s="114" t="s">
        <v>697</v>
      </c>
    </row>
    <row r="14" spans="1:10" ht="12.75">
      <c r="A14" s="188" t="s">
        <v>131</v>
      </c>
      <c r="B14" s="122" t="s">
        <v>729</v>
      </c>
      <c r="C14" s="235">
        <v>165</v>
      </c>
      <c r="D14" s="238">
        <v>1287</v>
      </c>
      <c r="E14" s="258">
        <v>2019</v>
      </c>
      <c r="F14" s="124" t="s">
        <v>361</v>
      </c>
      <c r="G14" s="123"/>
      <c r="H14" s="123"/>
      <c r="I14" s="123"/>
      <c r="J14" s="16"/>
    </row>
    <row r="15" spans="1:9" ht="12.75">
      <c r="A15" s="188" t="s">
        <v>912</v>
      </c>
      <c r="B15" s="122" t="s">
        <v>730</v>
      </c>
      <c r="C15" s="235">
        <v>406</v>
      </c>
      <c r="D15" s="238">
        <v>100</v>
      </c>
      <c r="E15" s="258"/>
      <c r="F15" s="124" t="s">
        <v>362</v>
      </c>
      <c r="G15" s="123"/>
      <c r="H15" s="123"/>
      <c r="I15" s="123"/>
    </row>
    <row r="16" spans="1:9" ht="12.75">
      <c r="A16" s="188" t="s">
        <v>914</v>
      </c>
      <c r="B16" s="238" t="s">
        <v>1196</v>
      </c>
      <c r="C16" s="235">
        <f>SUM(C17:C19)</f>
        <v>136381</v>
      </c>
      <c r="D16" s="235">
        <f>SUM(D17:D19)</f>
        <v>145357</v>
      </c>
      <c r="E16" s="235">
        <f>SUM(E17:E19)</f>
        <v>128033</v>
      </c>
      <c r="F16" s="124" t="s">
        <v>363</v>
      </c>
      <c r="G16" s="238">
        <v>982</v>
      </c>
      <c r="H16" s="238">
        <v>809</v>
      </c>
      <c r="I16" s="240">
        <v>1200</v>
      </c>
    </row>
    <row r="17" spans="1:9" s="130" customFormat="1" ht="13.5">
      <c r="A17" s="188" t="s">
        <v>915</v>
      </c>
      <c r="B17" s="238" t="s">
        <v>1080</v>
      </c>
      <c r="C17" s="235">
        <v>72190</v>
      </c>
      <c r="D17" s="238">
        <v>69520</v>
      </c>
      <c r="E17" s="235">
        <v>70798</v>
      </c>
      <c r="F17" s="124" t="s">
        <v>364</v>
      </c>
      <c r="G17" s="123"/>
      <c r="H17" s="123"/>
      <c r="I17" s="123"/>
    </row>
    <row r="18" spans="1:9" ht="12.75">
      <c r="A18" s="188" t="s">
        <v>650</v>
      </c>
      <c r="B18" s="239" t="s">
        <v>1519</v>
      </c>
      <c r="C18" s="235"/>
      <c r="D18" s="238"/>
      <c r="E18" s="235"/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64191</v>
      </c>
      <c r="D19" s="238">
        <v>75837</v>
      </c>
      <c r="E19" s="235">
        <v>57235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SUM(C14:C16)</f>
        <v>136952</v>
      </c>
      <c r="D20" s="129">
        <f>SUM(D14:D16)</f>
        <v>146744</v>
      </c>
      <c r="E20" s="129">
        <f>SUM(E14:E16)</f>
        <v>130052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139808</v>
      </c>
      <c r="D21" s="132">
        <f>SUM(D10:D11,D20)</f>
        <v>148828</v>
      </c>
      <c r="E21" s="274">
        <f>SUM(E10:E11,E20)</f>
        <v>132152</v>
      </c>
      <c r="F21" s="133" t="s">
        <v>1124</v>
      </c>
      <c r="G21" s="132">
        <f>SUM(G10:G17)</f>
        <v>139527</v>
      </c>
      <c r="H21" s="132">
        <f>SUM(H10:H17)</f>
        <v>147220</v>
      </c>
      <c r="I21" s="132">
        <f>I10+I11+I12+I14+I15+I16+I17</f>
        <v>135152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235"/>
      <c r="H23" s="238"/>
      <c r="I23" s="123"/>
    </row>
    <row r="24" spans="1:9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235">
        <v>1400</v>
      </c>
      <c r="H24" s="238">
        <v>1000</v>
      </c>
      <c r="I24" s="123"/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235"/>
      <c r="H25" s="238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235"/>
      <c r="D27" s="123"/>
      <c r="E27" s="258"/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122" t="s">
        <v>1197</v>
      </c>
      <c r="C28" s="235">
        <v>1400</v>
      </c>
      <c r="D28" s="238">
        <v>1000</v>
      </c>
      <c r="E28" s="258"/>
      <c r="F28" s="124" t="s">
        <v>1069</v>
      </c>
      <c r="G28" s="123">
        <v>1832</v>
      </c>
      <c r="H28" s="123"/>
      <c r="I28" s="123"/>
    </row>
    <row r="29" spans="1:9" ht="13.5">
      <c r="A29" s="188" t="s">
        <v>1249</v>
      </c>
      <c r="B29" s="131" t="s">
        <v>1689</v>
      </c>
      <c r="C29" s="132">
        <f>SUM(C23:C28)</f>
        <v>1400</v>
      </c>
      <c r="D29" s="132">
        <f>SUM(D23:D28)</f>
        <v>1000</v>
      </c>
      <c r="E29" s="274">
        <f>SUM(E23:E28)</f>
        <v>0</v>
      </c>
      <c r="F29" s="133" t="s">
        <v>1430</v>
      </c>
      <c r="G29" s="132">
        <f>SUM(G23:G28)</f>
        <v>3232</v>
      </c>
      <c r="H29" s="132">
        <f>SUM(H23:H27)</f>
        <v>1000</v>
      </c>
      <c r="I29" s="132">
        <f>SUM(I23:I27)</f>
        <v>0</v>
      </c>
    </row>
    <row r="30" spans="1:9" ht="12.75">
      <c r="A30" s="188" t="s">
        <v>1250</v>
      </c>
      <c r="B30" s="134" t="s">
        <v>365</v>
      </c>
      <c r="C30" s="136">
        <f>SUM(C21,C29)</f>
        <v>141208</v>
      </c>
      <c r="D30" s="136">
        <f>SUM(D21,D29)</f>
        <v>149828</v>
      </c>
      <c r="E30" s="273">
        <f>SUM(E21,E29)</f>
        <v>132152</v>
      </c>
      <c r="F30" s="135" t="s">
        <v>372</v>
      </c>
      <c r="G30" s="136">
        <f>SUM(G21,G29)</f>
        <v>142759</v>
      </c>
      <c r="H30" s="136">
        <f>SUM(H21,H29)</f>
        <v>148220</v>
      </c>
      <c r="I30" s="136">
        <f>SUM(I21,I29)</f>
        <v>135152</v>
      </c>
    </row>
    <row r="31" spans="1:9" ht="12.75">
      <c r="A31" s="188" t="s">
        <v>1251</v>
      </c>
      <c r="B31" s="134" t="s">
        <v>683</v>
      </c>
      <c r="C31" s="136">
        <f>C30-G30</f>
        <v>-1551</v>
      </c>
      <c r="D31" s="136">
        <f>D30-H30</f>
        <v>1608</v>
      </c>
      <c r="E31" s="273">
        <f>E30-I30</f>
        <v>-3000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235">
        <v>1110</v>
      </c>
      <c r="D35" s="238">
        <v>1392</v>
      </c>
      <c r="E35" s="235">
        <f>D48-H48</f>
        <v>3000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235">
        <v>1832</v>
      </c>
      <c r="D36" s="238">
        <v>0</v>
      </c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s="137" customFormat="1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2942</v>
      </c>
      <c r="D40" s="136">
        <f>SUM(D35:D36)</f>
        <v>1392</v>
      </c>
      <c r="E40" s="273">
        <f>SUM(E35:E36)</f>
        <v>3000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ht="24">
      <c r="A41" s="188" t="s">
        <v>883</v>
      </c>
      <c r="B41" s="325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144150</v>
      </c>
      <c r="D48" s="136">
        <f>D30+D40+D47</f>
        <v>151220</v>
      </c>
      <c r="E48" s="273">
        <f>E30+E40+E47</f>
        <v>135152</v>
      </c>
      <c r="F48" s="135" t="s">
        <v>1194</v>
      </c>
      <c r="G48" s="136">
        <f>G30+G47+G40</f>
        <v>142759</v>
      </c>
      <c r="H48" s="136">
        <f>H30+H47+H40</f>
        <v>148220</v>
      </c>
      <c r="I48" s="136">
        <f>I30+I47+I40</f>
        <v>135152</v>
      </c>
    </row>
    <row r="49" spans="2:9" ht="12.75">
      <c r="B49" s="137"/>
      <c r="C49" s="140"/>
      <c r="D49" s="140"/>
      <c r="E49" s="140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A7:A8"/>
    <mergeCell ref="B5:I5"/>
    <mergeCell ref="B2:I2"/>
    <mergeCell ref="B3:I3"/>
    <mergeCell ref="B4:I4"/>
    <mergeCell ref="B6: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G67"/>
  <sheetViews>
    <sheetView workbookViewId="0" topLeftCell="A1">
      <selection activeCell="C33" sqref="C33"/>
    </sheetView>
  </sheetViews>
  <sheetFormatPr defaultColWidth="9.140625" defaultRowHeight="12.75"/>
  <cols>
    <col min="1" max="1" width="3.140625" style="16" customWidth="1"/>
    <col min="2" max="2" width="47.57421875" style="16" customWidth="1"/>
    <col min="3" max="3" width="16.8515625" style="16" customWidth="1"/>
    <col min="4" max="4" width="43.140625" style="16" bestFit="1" customWidth="1"/>
    <col min="5" max="5" width="16.7109375" style="16" customWidth="1"/>
    <col min="6" max="16384" width="9.140625" style="16" customWidth="1"/>
  </cols>
  <sheetData>
    <row r="1" spans="2:5" ht="15.75" customHeight="1">
      <c r="B1" s="114"/>
      <c r="C1" s="114"/>
      <c r="D1" s="476" t="s">
        <v>34</v>
      </c>
      <c r="E1" s="476"/>
    </row>
    <row r="2" spans="2:7" s="91" customFormat="1" ht="12.75">
      <c r="B2" s="471" t="s">
        <v>122</v>
      </c>
      <c r="C2" s="472"/>
      <c r="D2" s="472"/>
      <c r="E2" s="472"/>
      <c r="F2" s="55"/>
      <c r="G2" s="55"/>
    </row>
    <row r="3" spans="2:7" s="91" customFormat="1" ht="12.75">
      <c r="B3" s="471" t="s">
        <v>810</v>
      </c>
      <c r="C3" s="472"/>
      <c r="D3" s="472"/>
      <c r="E3" s="472"/>
      <c r="F3" s="55"/>
      <c r="G3" s="55"/>
    </row>
    <row r="4" spans="2:7" s="91" customFormat="1" ht="12.75">
      <c r="B4" s="471" t="s">
        <v>666</v>
      </c>
      <c r="C4" s="472"/>
      <c r="D4" s="472"/>
      <c r="E4" s="472"/>
      <c r="F4" s="55"/>
      <c r="G4" s="55"/>
    </row>
    <row r="5" spans="2:7" s="91" customFormat="1" ht="12.75">
      <c r="B5" s="471" t="s">
        <v>322</v>
      </c>
      <c r="C5" s="472"/>
      <c r="D5" s="472"/>
      <c r="E5" s="472"/>
      <c r="F5" s="55"/>
      <c r="G5" s="55"/>
    </row>
    <row r="6" spans="2:7" s="91" customFormat="1" ht="12.75">
      <c r="B6" s="363"/>
      <c r="C6" s="115"/>
      <c r="D6" s="115"/>
      <c r="E6" s="115"/>
      <c r="F6" s="55"/>
      <c r="G6" s="55"/>
    </row>
    <row r="7" spans="1:5" ht="12.75">
      <c r="A7" s="475"/>
      <c r="B7" s="327" t="s">
        <v>1071</v>
      </c>
      <c r="C7" s="327" t="s">
        <v>1072</v>
      </c>
      <c r="D7" s="327" t="s">
        <v>1073</v>
      </c>
      <c r="E7" s="327" t="s">
        <v>1074</v>
      </c>
    </row>
    <row r="8" spans="1:5" s="92" customFormat="1" ht="29.25" customHeight="1">
      <c r="A8" s="475"/>
      <c r="B8" s="117" t="s">
        <v>1413</v>
      </c>
      <c r="C8" s="118" t="s">
        <v>1264</v>
      </c>
      <c r="D8" s="356" t="s">
        <v>1414</v>
      </c>
      <c r="E8" s="118" t="s">
        <v>1264</v>
      </c>
    </row>
    <row r="9" spans="1:5" ht="12.75">
      <c r="A9" s="188" t="s">
        <v>794</v>
      </c>
      <c r="B9" s="120" t="s">
        <v>1050</v>
      </c>
      <c r="C9" s="275"/>
      <c r="D9" s="121" t="s">
        <v>1736</v>
      </c>
      <c r="E9" s="234"/>
    </row>
    <row r="10" spans="1:5" ht="12.75">
      <c r="A10" s="188" t="s">
        <v>800</v>
      </c>
      <c r="B10" s="122" t="s">
        <v>68</v>
      </c>
      <c r="C10" s="258">
        <f>'új m'!E9</f>
        <v>328676</v>
      </c>
      <c r="D10" s="124" t="s">
        <v>1737</v>
      </c>
      <c r="E10" s="123">
        <f>'új m'!I9</f>
        <v>858790</v>
      </c>
    </row>
    <row r="11" spans="1:5" ht="12.75">
      <c r="A11" s="188" t="s">
        <v>410</v>
      </c>
      <c r="B11" s="122" t="s">
        <v>69</v>
      </c>
      <c r="C11" s="258">
        <f>'új m'!E10</f>
        <v>962634</v>
      </c>
      <c r="D11" s="124" t="s">
        <v>1738</v>
      </c>
      <c r="E11" s="123">
        <f>'új m'!I10</f>
        <v>208381</v>
      </c>
    </row>
    <row r="12" spans="1:5" ht="12.75">
      <c r="A12" s="188" t="s">
        <v>562</v>
      </c>
      <c r="B12" s="122" t="s">
        <v>70</v>
      </c>
      <c r="C12" s="258"/>
      <c r="D12" s="357" t="s">
        <v>1621</v>
      </c>
      <c r="E12" s="123">
        <f>'új m'!I11</f>
        <v>878450</v>
      </c>
    </row>
    <row r="13" spans="1:5" ht="12.75">
      <c r="A13" s="188" t="s">
        <v>1722</v>
      </c>
      <c r="B13" s="122" t="s">
        <v>728</v>
      </c>
      <c r="C13" s="258">
        <f>'új m'!E12</f>
        <v>835023</v>
      </c>
      <c r="D13" s="124" t="s">
        <v>361</v>
      </c>
      <c r="E13" s="123">
        <f>'új m'!I13</f>
        <v>45546</v>
      </c>
    </row>
    <row r="14" spans="1:5" ht="12.75">
      <c r="A14" s="188" t="s">
        <v>131</v>
      </c>
      <c r="B14" s="122" t="s">
        <v>729</v>
      </c>
      <c r="C14" s="258">
        <f>'új m'!E13</f>
        <v>104460</v>
      </c>
      <c r="D14" s="124" t="s">
        <v>362</v>
      </c>
      <c r="E14" s="123">
        <f>'új m'!I14</f>
        <v>168675</v>
      </c>
    </row>
    <row r="15" spans="1:5" ht="12.75">
      <c r="A15" s="188" t="s">
        <v>912</v>
      </c>
      <c r="B15" s="122" t="s">
        <v>730</v>
      </c>
      <c r="C15" s="258">
        <f>'új m'!E14</f>
        <v>4174</v>
      </c>
      <c r="D15" s="124" t="s">
        <v>363</v>
      </c>
      <c r="E15" s="123">
        <f>'új m'!I15</f>
        <v>6100</v>
      </c>
    </row>
    <row r="16" spans="1:5" ht="12.75">
      <c r="A16" s="188" t="s">
        <v>914</v>
      </c>
      <c r="B16" s="128" t="s">
        <v>731</v>
      </c>
      <c r="C16" s="277">
        <f>SUM(C13:C15)</f>
        <v>943657</v>
      </c>
      <c r="D16" s="124" t="s">
        <v>364</v>
      </c>
      <c r="E16" s="123">
        <f>'új m'!I16</f>
        <v>46025</v>
      </c>
    </row>
    <row r="17" spans="1:5" s="15" customFormat="1" ht="12.75">
      <c r="A17" s="188" t="s">
        <v>915</v>
      </c>
      <c r="B17" s="134" t="s">
        <v>667</v>
      </c>
      <c r="C17" s="273">
        <f>SUM(C10:C11,C16)</f>
        <v>2234967</v>
      </c>
      <c r="D17" s="358" t="s">
        <v>695</v>
      </c>
      <c r="E17" s="136">
        <f>SUM(E10:E16)</f>
        <v>2211967</v>
      </c>
    </row>
    <row r="18" spans="1:5" s="114" customFormat="1" ht="12.75">
      <c r="A18" s="188" t="s">
        <v>650</v>
      </c>
      <c r="B18" s="134" t="s">
        <v>668</v>
      </c>
      <c r="C18" s="273">
        <f>C17-E17</f>
        <v>23000</v>
      </c>
      <c r="D18" s="135"/>
      <c r="E18" s="123"/>
    </row>
    <row r="19" spans="1:5" ht="12.75">
      <c r="A19" s="188" t="s">
        <v>652</v>
      </c>
      <c r="B19" s="122" t="s">
        <v>1589</v>
      </c>
      <c r="C19" s="258">
        <f>'új m'!E32</f>
        <v>292128</v>
      </c>
      <c r="D19" s="135"/>
      <c r="E19" s="123"/>
    </row>
    <row r="20" spans="1:5" ht="12.75">
      <c r="A20" s="188" t="s">
        <v>1746</v>
      </c>
      <c r="B20" s="122" t="s">
        <v>669</v>
      </c>
      <c r="C20" s="258">
        <v>0</v>
      </c>
      <c r="D20" s="124" t="s">
        <v>1363</v>
      </c>
      <c r="E20" s="141">
        <f>'új m'!I36</f>
        <v>25000</v>
      </c>
    </row>
    <row r="21" spans="1:5" ht="12.75">
      <c r="A21" s="188" t="s">
        <v>1749</v>
      </c>
      <c r="B21" s="122"/>
      <c r="C21" s="258"/>
      <c r="D21" s="124" t="s">
        <v>1364</v>
      </c>
      <c r="E21" s="123">
        <f>'új m'!I33</f>
        <v>87775</v>
      </c>
    </row>
    <row r="22" spans="1:5" s="15" customFormat="1" ht="12.75">
      <c r="A22" s="188" t="s">
        <v>1750</v>
      </c>
      <c r="B22" s="134" t="s">
        <v>741</v>
      </c>
      <c r="C22" s="273">
        <f>SUM(C19:C20)</f>
        <v>292128</v>
      </c>
      <c r="D22" s="135" t="s">
        <v>40</v>
      </c>
      <c r="E22" s="136">
        <f>SUM(E20:E21)</f>
        <v>112775</v>
      </c>
    </row>
    <row r="23" spans="1:5" ht="12.75">
      <c r="A23" s="188"/>
      <c r="B23" s="122"/>
      <c r="C23" s="258"/>
      <c r="D23" s="124"/>
      <c r="E23" s="123"/>
    </row>
    <row r="24" spans="1:5" s="15" customFormat="1" ht="12.75">
      <c r="A24" s="188" t="s">
        <v>1751</v>
      </c>
      <c r="B24" s="134" t="s">
        <v>696</v>
      </c>
      <c r="C24" s="273">
        <f>C18+C22</f>
        <v>315128</v>
      </c>
      <c r="D24" s="135"/>
      <c r="E24" s="136"/>
    </row>
    <row r="25" spans="1:5" ht="12.75">
      <c r="A25" s="188"/>
      <c r="B25" s="122"/>
      <c r="C25" s="258"/>
      <c r="D25" s="124"/>
      <c r="E25" s="123"/>
    </row>
    <row r="26" spans="1:5" ht="12.75">
      <c r="A26" s="188" t="s">
        <v>1753</v>
      </c>
      <c r="B26" s="122" t="s">
        <v>670</v>
      </c>
      <c r="C26" s="258">
        <v>0</v>
      </c>
      <c r="D26" s="124" t="s">
        <v>690</v>
      </c>
      <c r="E26" s="123">
        <v>0</v>
      </c>
    </row>
    <row r="27" spans="1:5" ht="12.75">
      <c r="A27" s="188" t="s">
        <v>1754</v>
      </c>
      <c r="B27" s="122" t="s">
        <v>1627</v>
      </c>
      <c r="C27" s="258">
        <v>0</v>
      </c>
      <c r="D27" s="124" t="s">
        <v>691</v>
      </c>
      <c r="E27" s="136">
        <v>0</v>
      </c>
    </row>
    <row r="28" spans="1:5" s="94" customFormat="1" ht="13.5">
      <c r="A28" s="188" t="s">
        <v>1755</v>
      </c>
      <c r="B28" s="134" t="s">
        <v>590</v>
      </c>
      <c r="C28" s="273">
        <f>SUM(C27)</f>
        <v>0</v>
      </c>
      <c r="D28" s="135" t="s">
        <v>692</v>
      </c>
      <c r="E28" s="136">
        <f>SUM(E26:E27)</f>
        <v>0</v>
      </c>
    </row>
    <row r="29" spans="1:5" ht="12.75">
      <c r="A29" s="188"/>
      <c r="B29" s="134"/>
      <c r="C29" s="273"/>
      <c r="D29" s="135"/>
      <c r="E29" s="136"/>
    </row>
    <row r="30" spans="1:5" s="15" customFormat="1" ht="12.75">
      <c r="A30" s="188" t="s">
        <v>1247</v>
      </c>
      <c r="B30" s="134" t="s">
        <v>39</v>
      </c>
      <c r="C30" s="273">
        <f>C28+C22+C17</f>
        <v>2527095</v>
      </c>
      <c r="D30" s="135" t="s">
        <v>693</v>
      </c>
      <c r="E30" s="136">
        <f>E17+E22+E28</f>
        <v>2324742</v>
      </c>
    </row>
    <row r="31" spans="1:5" ht="12.75">
      <c r="A31" s="188" t="s">
        <v>1248</v>
      </c>
      <c r="B31" s="134" t="s">
        <v>1564</v>
      </c>
      <c r="C31" s="136">
        <f>C30-E30</f>
        <v>202353</v>
      </c>
      <c r="D31" s="124"/>
      <c r="E31" s="123"/>
    </row>
    <row r="32" spans="2:5" ht="12.75">
      <c r="B32" s="122"/>
      <c r="C32" s="123"/>
      <c r="D32" s="122"/>
      <c r="E32" s="123"/>
    </row>
    <row r="33" spans="2:5" ht="12.75">
      <c r="B33" s="122"/>
      <c r="C33" s="123"/>
      <c r="D33" s="128"/>
      <c r="E33" s="41"/>
    </row>
    <row r="34" spans="2:5" ht="12.75">
      <c r="B34" s="134"/>
      <c r="C34" s="136"/>
      <c r="D34" s="122"/>
      <c r="E34" s="32"/>
    </row>
    <row r="35" spans="2:5" ht="12.75">
      <c r="B35" s="336"/>
      <c r="C35" s="136"/>
      <c r="D35" s="122"/>
      <c r="E35" s="32"/>
    </row>
    <row r="36" spans="2:5" ht="13.5" customHeight="1">
      <c r="B36" s="122"/>
      <c r="C36" s="123"/>
      <c r="D36" s="134"/>
      <c r="E36" s="48"/>
    </row>
    <row r="37" spans="2:5" ht="13.5" customHeight="1">
      <c r="B37" s="122"/>
      <c r="C37" s="123"/>
      <c r="D37" s="134"/>
      <c r="E37" s="48"/>
    </row>
    <row r="38" spans="2:5" ht="12.75">
      <c r="B38" s="45"/>
      <c r="C38" s="32"/>
      <c r="D38" s="45"/>
      <c r="E38" s="32"/>
    </row>
    <row r="39" spans="2:5" ht="12.75">
      <c r="B39" s="34"/>
      <c r="C39" s="32"/>
      <c r="D39" s="34"/>
      <c r="E39" s="34"/>
    </row>
    <row r="40" spans="2:5" ht="12.75">
      <c r="B40" s="34"/>
      <c r="C40" s="32"/>
      <c r="D40" s="34"/>
      <c r="E40" s="34"/>
    </row>
    <row r="41" spans="2:5" ht="12.75">
      <c r="B41" s="45"/>
      <c r="C41" s="32"/>
      <c r="D41" s="112"/>
      <c r="E41" s="45"/>
    </row>
    <row r="42" spans="2:5" s="15" customFormat="1" ht="12.75">
      <c r="B42" s="45"/>
      <c r="C42" s="48"/>
      <c r="D42" s="45"/>
      <c r="E42" s="48"/>
    </row>
    <row r="43" spans="3:5" s="15" customFormat="1" ht="12.75">
      <c r="C43" s="14"/>
      <c r="E43" s="14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</sheetData>
  <mergeCells count="6">
    <mergeCell ref="A7:A8"/>
    <mergeCell ref="D1:E1"/>
    <mergeCell ref="B5:E5"/>
    <mergeCell ref="B2:E2"/>
    <mergeCell ref="B3:E3"/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">
      <selection activeCell="A7" sqref="A7:A8"/>
    </sheetView>
  </sheetViews>
  <sheetFormatPr defaultColWidth="9.140625" defaultRowHeight="12.75"/>
  <cols>
    <col min="1" max="1" width="4.140625" style="114" customWidth="1"/>
    <col min="2" max="2" width="43.57421875" style="114" customWidth="1"/>
    <col min="3" max="3" width="10.28125" style="114" customWidth="1"/>
    <col min="4" max="4" width="10.421875" style="114" customWidth="1"/>
    <col min="5" max="5" width="11.140625" style="114" customWidth="1"/>
    <col min="6" max="6" width="43.28125" style="114" customWidth="1"/>
    <col min="7" max="8" width="10.7109375" style="114" customWidth="1"/>
    <col min="9" max="9" width="10.8515625" style="114" customWidth="1"/>
    <col min="10" max="16384" width="9.140625" style="114" customWidth="1"/>
  </cols>
  <sheetData>
    <row r="1" spans="6:9" ht="12.75">
      <c r="F1" s="476" t="s">
        <v>1324</v>
      </c>
      <c r="G1" s="476"/>
      <c r="H1" s="476"/>
      <c r="I1" s="476"/>
    </row>
    <row r="2" spans="2:11" s="116" customFormat="1" ht="12.75">
      <c r="B2" s="471" t="s">
        <v>122</v>
      </c>
      <c r="C2" s="471"/>
      <c r="D2" s="471"/>
      <c r="E2" s="471"/>
      <c r="F2" s="471"/>
      <c r="G2" s="471"/>
      <c r="H2" s="471"/>
      <c r="I2" s="471"/>
      <c r="J2" s="115"/>
      <c r="K2" s="115"/>
    </row>
    <row r="3" spans="2:11" s="116" customFormat="1" ht="12.75">
      <c r="B3" s="522" t="s">
        <v>1729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1"/>
      <c r="D4" s="471"/>
      <c r="E4" s="471"/>
      <c r="F4" s="471"/>
      <c r="G4" s="471"/>
      <c r="H4" s="471"/>
      <c r="I4" s="471"/>
      <c r="J4" s="115"/>
      <c r="K4" s="115"/>
    </row>
    <row r="5" spans="2:11" s="116" customFormat="1" ht="12.75">
      <c r="B5" s="471" t="s">
        <v>1049</v>
      </c>
      <c r="C5" s="471"/>
      <c r="D5" s="471"/>
      <c r="E5" s="471"/>
      <c r="F5" s="471"/>
      <c r="G5" s="471"/>
      <c r="H5" s="471"/>
      <c r="I5" s="471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27" t="s">
        <v>1072</v>
      </c>
      <c r="D7" s="327" t="s">
        <v>1073</v>
      </c>
      <c r="E7" s="327" t="s">
        <v>1074</v>
      </c>
      <c r="F7" s="327" t="s">
        <v>1075</v>
      </c>
      <c r="G7" s="327" t="s">
        <v>1076</v>
      </c>
      <c r="H7" s="327" t="s">
        <v>1077</v>
      </c>
      <c r="I7" s="327" t="s">
        <v>1078</v>
      </c>
      <c r="J7" s="115"/>
      <c r="K7" s="115"/>
    </row>
    <row r="8" spans="1:9" s="119" customFormat="1" ht="24">
      <c r="A8" s="475"/>
      <c r="B8" s="117" t="s">
        <v>1413</v>
      </c>
      <c r="C8" s="337" t="s">
        <v>1255</v>
      </c>
      <c r="D8" s="337" t="s">
        <v>1263</v>
      </c>
      <c r="E8" s="338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10" ht="12.75">
      <c r="A10" s="188" t="s">
        <v>800</v>
      </c>
      <c r="B10" s="122" t="s">
        <v>68</v>
      </c>
      <c r="C10" s="235">
        <v>2297</v>
      </c>
      <c r="D10" s="238">
        <v>2527</v>
      </c>
      <c r="E10" s="235">
        <v>1204</v>
      </c>
      <c r="F10" s="124" t="s">
        <v>1737</v>
      </c>
      <c r="G10" s="238">
        <v>176057</v>
      </c>
      <c r="H10" s="238">
        <v>176232</v>
      </c>
      <c r="I10" s="235">
        <v>152441</v>
      </c>
      <c r="J10" s="16"/>
    </row>
    <row r="11" spans="1:9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238">
        <v>47677</v>
      </c>
      <c r="H11" s="238">
        <v>42887</v>
      </c>
      <c r="I11" s="235">
        <v>37692</v>
      </c>
    </row>
    <row r="12" spans="1:9" ht="12.75">
      <c r="A12" s="188" t="s">
        <v>562</v>
      </c>
      <c r="B12" s="122" t="s">
        <v>70</v>
      </c>
      <c r="C12" s="123"/>
      <c r="D12" s="123"/>
      <c r="E12" s="258"/>
      <c r="F12" s="124" t="s">
        <v>360</v>
      </c>
      <c r="G12" s="238">
        <v>38343</v>
      </c>
      <c r="H12" s="238">
        <v>40680</v>
      </c>
      <c r="I12" s="235">
        <v>36742</v>
      </c>
    </row>
    <row r="13" spans="1:6" ht="12.75">
      <c r="A13" s="188" t="s">
        <v>1722</v>
      </c>
      <c r="B13" s="122" t="s">
        <v>728</v>
      </c>
      <c r="C13" s="123"/>
      <c r="D13" s="123"/>
      <c r="E13" s="258"/>
      <c r="F13" s="114" t="s">
        <v>697</v>
      </c>
    </row>
    <row r="14" spans="1:9" ht="12.75">
      <c r="A14" s="188" t="s">
        <v>131</v>
      </c>
      <c r="B14" s="122" t="s">
        <v>729</v>
      </c>
      <c r="C14" s="123"/>
      <c r="D14" s="123">
        <v>597</v>
      </c>
      <c r="E14" s="258"/>
      <c r="F14" s="124" t="s">
        <v>361</v>
      </c>
      <c r="G14" s="123"/>
      <c r="H14" s="123"/>
      <c r="I14" s="123"/>
    </row>
    <row r="15" spans="1:9" ht="12.75">
      <c r="A15" s="188" t="s">
        <v>912</v>
      </c>
      <c r="B15" s="122" t="s">
        <v>730</v>
      </c>
      <c r="C15" s="123"/>
      <c r="D15" s="123">
        <v>125</v>
      </c>
      <c r="E15" s="258"/>
      <c r="F15" s="124" t="s">
        <v>362</v>
      </c>
      <c r="G15" s="123"/>
      <c r="H15" s="123"/>
      <c r="I15" s="123"/>
    </row>
    <row r="16" spans="1:9" ht="12.75">
      <c r="A16" s="188" t="s">
        <v>914</v>
      </c>
      <c r="B16" s="238" t="s">
        <v>1196</v>
      </c>
      <c r="C16" s="235">
        <f>SUM(C17:C19)</f>
        <v>261214</v>
      </c>
      <c r="D16" s="235">
        <f>SUM(D17:D19)</f>
        <v>259261</v>
      </c>
      <c r="E16" s="235">
        <f>SUM(E17:E19)</f>
        <v>225192</v>
      </c>
      <c r="F16" s="124" t="s">
        <v>363</v>
      </c>
      <c r="G16" s="240">
        <v>1200</v>
      </c>
      <c r="H16" s="238">
        <v>1872</v>
      </c>
      <c r="I16" s="240">
        <v>1900</v>
      </c>
    </row>
    <row r="17" spans="1:9" s="130" customFormat="1" ht="13.5">
      <c r="A17" s="188" t="s">
        <v>915</v>
      </c>
      <c r="B17" s="238" t="s">
        <v>1080</v>
      </c>
      <c r="C17" s="235">
        <v>85440</v>
      </c>
      <c r="D17" s="238">
        <v>77805</v>
      </c>
      <c r="E17" s="235">
        <v>79281</v>
      </c>
      <c r="F17" s="124" t="s">
        <v>364</v>
      </c>
      <c r="G17" s="123"/>
      <c r="H17" s="123"/>
      <c r="I17" s="123"/>
    </row>
    <row r="18" spans="1:9" ht="12.75">
      <c r="A18" s="188" t="s">
        <v>650</v>
      </c>
      <c r="B18" s="239" t="s">
        <v>1519</v>
      </c>
      <c r="C18" s="235">
        <v>20609</v>
      </c>
      <c r="D18" s="238">
        <v>23414</v>
      </c>
      <c r="E18" s="235">
        <v>29049</v>
      </c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155165</v>
      </c>
      <c r="D19" s="238">
        <v>158042</v>
      </c>
      <c r="E19" s="235">
        <v>116862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SUM(C13:C16)</f>
        <v>261214</v>
      </c>
      <c r="D20" s="129">
        <f>SUM(D13:D16)</f>
        <v>259983</v>
      </c>
      <c r="E20" s="129">
        <f>SUM(E13:E16)</f>
        <v>225192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263511</v>
      </c>
      <c r="D21" s="132">
        <f>SUM(D10:D11,D20)</f>
        <v>262510</v>
      </c>
      <c r="E21" s="274">
        <f>SUM(E10:E11,E20)</f>
        <v>226396</v>
      </c>
      <c r="F21" s="133" t="s">
        <v>1124</v>
      </c>
      <c r="G21" s="132">
        <f>SUM(G10:G17)</f>
        <v>263277</v>
      </c>
      <c r="H21" s="132">
        <f>SUM(H10:H17)</f>
        <v>261671</v>
      </c>
      <c r="I21" s="132">
        <f>I10+I11+I12+I14+I15+I16+I17</f>
        <v>228775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123"/>
      <c r="H23" s="123"/>
      <c r="I23" s="123"/>
    </row>
    <row r="24" spans="1:9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235">
        <v>1480</v>
      </c>
      <c r="H24" s="238">
        <v>1000</v>
      </c>
      <c r="I24" s="123"/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123"/>
      <c r="H25" s="123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123"/>
      <c r="D27" s="123"/>
      <c r="E27" s="258"/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122" t="s">
        <v>1197</v>
      </c>
      <c r="C28" s="235">
        <v>1480</v>
      </c>
      <c r="D28" s="238">
        <v>1000</v>
      </c>
      <c r="E28" s="258"/>
      <c r="F28" s="114" t="s">
        <v>1117</v>
      </c>
      <c r="G28" s="123"/>
      <c r="H28" s="123"/>
      <c r="I28" s="123"/>
    </row>
    <row r="29" spans="1:9" ht="13.5">
      <c r="A29" s="188" t="s">
        <v>1249</v>
      </c>
      <c r="B29" s="131" t="s">
        <v>1689</v>
      </c>
      <c r="C29" s="132">
        <f>SUM(C23:C28)</f>
        <v>1480</v>
      </c>
      <c r="D29" s="132">
        <f>SUM(D23:D28)</f>
        <v>1000</v>
      </c>
      <c r="E29" s="274">
        <f>SUM(E23:E28)</f>
        <v>0</v>
      </c>
      <c r="F29" s="133" t="s">
        <v>1430</v>
      </c>
      <c r="G29" s="132">
        <f>SUM(G23:G27)</f>
        <v>1480</v>
      </c>
      <c r="H29" s="132">
        <f>SUM(H23:H27)</f>
        <v>1000</v>
      </c>
      <c r="I29" s="132">
        <f>SUM(I23:I27)</f>
        <v>0</v>
      </c>
    </row>
    <row r="30" spans="1:9" ht="12.75">
      <c r="A30" s="188" t="s">
        <v>1250</v>
      </c>
      <c r="B30" s="134" t="s">
        <v>365</v>
      </c>
      <c r="C30" s="136">
        <f>SUM(C21,C29)</f>
        <v>264991</v>
      </c>
      <c r="D30" s="136">
        <f>SUM(D21,D29)</f>
        <v>263510</v>
      </c>
      <c r="E30" s="273">
        <f>SUM(E21,E29)</f>
        <v>226396</v>
      </c>
      <c r="F30" s="135" t="s">
        <v>372</v>
      </c>
      <c r="G30" s="136">
        <f>SUM(G21,G29)</f>
        <v>264757</v>
      </c>
      <c r="H30" s="136">
        <f>SUM(H21,H29)</f>
        <v>262671</v>
      </c>
      <c r="I30" s="136">
        <f>SUM(I21,I29)</f>
        <v>228775</v>
      </c>
    </row>
    <row r="31" spans="1:9" ht="12.75">
      <c r="A31" s="188" t="s">
        <v>1251</v>
      </c>
      <c r="B31" s="134" t="s">
        <v>683</v>
      </c>
      <c r="C31" s="136">
        <f>C30-G30</f>
        <v>234</v>
      </c>
      <c r="D31" s="136">
        <f>D30-H30</f>
        <v>839</v>
      </c>
      <c r="E31" s="273">
        <f>E30-I30</f>
        <v>-2379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235">
        <v>1306</v>
      </c>
      <c r="D35" s="238">
        <v>1540</v>
      </c>
      <c r="E35" s="235">
        <f>D48-H48</f>
        <v>2379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123"/>
      <c r="D36" s="123"/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1306</v>
      </c>
      <c r="D40" s="136">
        <f>SUM(D35:D36)</f>
        <v>1540</v>
      </c>
      <c r="E40" s="273">
        <f>SUM(E35:E36)</f>
        <v>2379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s="137" customFormat="1" ht="21.75">
      <c r="A41" s="466" t="s">
        <v>883</v>
      </c>
      <c r="B41" s="336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266297</v>
      </c>
      <c r="D48" s="136">
        <f>D30+D40+D47</f>
        <v>265050</v>
      </c>
      <c r="E48" s="273">
        <f>E30+E40+E47</f>
        <v>228775</v>
      </c>
      <c r="F48" s="135" t="s">
        <v>1194</v>
      </c>
      <c r="G48" s="136">
        <f>G30+G47+G40</f>
        <v>264757</v>
      </c>
      <c r="H48" s="136">
        <f>H30+H47+H40</f>
        <v>262671</v>
      </c>
      <c r="I48" s="136">
        <f>I30+I47+I40</f>
        <v>228775</v>
      </c>
    </row>
    <row r="49" spans="2:9" ht="12.75">
      <c r="B49" s="137"/>
      <c r="C49" s="140"/>
      <c r="D49" s="140"/>
      <c r="E49" s="140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">
      <selection activeCell="A7" sqref="A7:A8"/>
    </sheetView>
  </sheetViews>
  <sheetFormatPr defaultColWidth="9.140625" defaultRowHeight="12.75"/>
  <cols>
    <col min="1" max="1" width="4.28125" style="114" customWidth="1"/>
    <col min="2" max="2" width="43.7109375" style="114" customWidth="1"/>
    <col min="3" max="3" width="10.57421875" style="114" customWidth="1"/>
    <col min="4" max="5" width="11.140625" style="114" customWidth="1"/>
    <col min="6" max="6" width="42.57421875" style="114" customWidth="1"/>
    <col min="7" max="7" width="10.8515625" style="114" customWidth="1"/>
    <col min="8" max="8" width="11.57421875" style="114" customWidth="1"/>
    <col min="9" max="9" width="11.140625" style="114" customWidth="1"/>
    <col min="10" max="16384" width="9.140625" style="114" customWidth="1"/>
  </cols>
  <sheetData>
    <row r="1" spans="6:9" ht="12.75">
      <c r="F1" s="476" t="s">
        <v>1325</v>
      </c>
      <c r="G1" s="476"/>
      <c r="H1" s="476"/>
      <c r="I1" s="476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522" t="s">
        <v>495</v>
      </c>
      <c r="C3" s="522"/>
      <c r="D3" s="522"/>
      <c r="E3" s="522"/>
      <c r="F3" s="472"/>
      <c r="G3" s="472"/>
      <c r="H3" s="472"/>
      <c r="I3" s="47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35" t="s">
        <v>1072</v>
      </c>
      <c r="D7" s="335" t="s">
        <v>1073</v>
      </c>
      <c r="E7" s="335" t="s">
        <v>1074</v>
      </c>
      <c r="F7" s="335" t="s">
        <v>1075</v>
      </c>
      <c r="G7" s="335" t="s">
        <v>1076</v>
      </c>
      <c r="H7" s="335" t="s">
        <v>1077</v>
      </c>
      <c r="I7" s="335" t="s">
        <v>1078</v>
      </c>
      <c r="J7" s="115"/>
      <c r="K7" s="115"/>
    </row>
    <row r="8" spans="1:9" s="119" customFormat="1" ht="24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123">
        <v>42</v>
      </c>
      <c r="D10" s="123">
        <v>81</v>
      </c>
      <c r="E10" s="258"/>
      <c r="F10" s="124" t="s">
        <v>1737</v>
      </c>
      <c r="G10" s="238">
        <v>71661</v>
      </c>
      <c r="H10" s="238">
        <v>75265</v>
      </c>
      <c r="I10" s="235">
        <v>64981</v>
      </c>
    </row>
    <row r="11" spans="1:9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238">
        <v>19360</v>
      </c>
      <c r="H11" s="238">
        <v>18140</v>
      </c>
      <c r="I11" s="235">
        <v>15799</v>
      </c>
    </row>
    <row r="12" spans="1:9" ht="12.75">
      <c r="A12" s="188" t="s">
        <v>562</v>
      </c>
      <c r="B12" s="122" t="s">
        <v>70</v>
      </c>
      <c r="C12" s="123"/>
      <c r="D12" s="123"/>
      <c r="E12" s="258"/>
      <c r="F12" s="124" t="s">
        <v>360</v>
      </c>
      <c r="G12" s="238">
        <v>16518</v>
      </c>
      <c r="H12" s="238">
        <v>16807</v>
      </c>
      <c r="I12" s="235">
        <v>16505</v>
      </c>
    </row>
    <row r="13" spans="1:6" ht="12.75">
      <c r="A13" s="188" t="s">
        <v>1722</v>
      </c>
      <c r="B13" s="122" t="s">
        <v>728</v>
      </c>
      <c r="C13" s="123"/>
      <c r="D13" s="123"/>
      <c r="E13" s="258"/>
      <c r="F13" s="114" t="s">
        <v>697</v>
      </c>
    </row>
    <row r="14" spans="1:9" ht="12.75">
      <c r="A14" s="188" t="s">
        <v>131</v>
      </c>
      <c r="B14" s="122" t="s">
        <v>729</v>
      </c>
      <c r="C14" s="123">
        <v>55</v>
      </c>
      <c r="D14" s="123"/>
      <c r="E14" s="258"/>
      <c r="F14" s="124" t="s">
        <v>361</v>
      </c>
      <c r="G14" s="123"/>
      <c r="H14" s="123"/>
      <c r="I14" s="123"/>
    </row>
    <row r="15" spans="1:9" ht="12.75">
      <c r="A15" s="188" t="s">
        <v>912</v>
      </c>
      <c r="B15" s="122" t="s">
        <v>730</v>
      </c>
      <c r="C15" s="123"/>
      <c r="D15" s="123">
        <v>100</v>
      </c>
      <c r="E15" s="258"/>
      <c r="F15" s="124" t="s">
        <v>362</v>
      </c>
      <c r="G15" s="123"/>
      <c r="H15" s="123"/>
      <c r="I15" s="123"/>
    </row>
    <row r="16" spans="1:9" ht="12.75">
      <c r="A16" s="188" t="s">
        <v>914</v>
      </c>
      <c r="B16" s="238" t="s">
        <v>1198</v>
      </c>
      <c r="C16" s="235">
        <f>SUM(C17:C19)</f>
        <v>107574</v>
      </c>
      <c r="D16" s="235">
        <f>SUM(D17:D19)</f>
        <v>110198</v>
      </c>
      <c r="E16" s="235">
        <f>SUM(E17:E19)</f>
        <v>96793</v>
      </c>
      <c r="F16" s="124" t="s">
        <v>363</v>
      </c>
      <c r="G16" s="123"/>
      <c r="H16" s="123"/>
      <c r="I16" s="123"/>
    </row>
    <row r="17" spans="1:9" s="130" customFormat="1" ht="13.5">
      <c r="A17" s="188" t="s">
        <v>915</v>
      </c>
      <c r="B17" s="238" t="s">
        <v>1080</v>
      </c>
      <c r="C17" s="235">
        <v>36089</v>
      </c>
      <c r="D17" s="238">
        <v>33193</v>
      </c>
      <c r="E17" s="235">
        <v>33823</v>
      </c>
      <c r="F17" s="124" t="s">
        <v>364</v>
      </c>
      <c r="G17" s="123"/>
      <c r="H17" s="123"/>
      <c r="I17" s="123"/>
    </row>
    <row r="18" spans="1:9" ht="12.75">
      <c r="A18" s="188" t="s">
        <v>650</v>
      </c>
      <c r="B18" s="239" t="s">
        <v>1519</v>
      </c>
      <c r="C18" s="235">
        <v>7004</v>
      </c>
      <c r="D18" s="238">
        <v>6545</v>
      </c>
      <c r="E18" s="235">
        <v>7731</v>
      </c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64481</v>
      </c>
      <c r="D19" s="238">
        <v>70460</v>
      </c>
      <c r="E19" s="235">
        <v>55239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SUM(C13:C16)</f>
        <v>107629</v>
      </c>
      <c r="D20" s="129">
        <f>SUM(D13:D16)</f>
        <v>110298</v>
      </c>
      <c r="E20" s="129">
        <f>SUM(E13:E16)</f>
        <v>96793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107671</v>
      </c>
      <c r="D21" s="132">
        <f>SUM(D10:D11,D20)</f>
        <v>110379</v>
      </c>
      <c r="E21" s="274">
        <f>SUM(E10:E11,E20)</f>
        <v>96793</v>
      </c>
      <c r="F21" s="133" t="s">
        <v>1124</v>
      </c>
      <c r="G21" s="132">
        <f>SUM(G10:G17)</f>
        <v>107539</v>
      </c>
      <c r="H21" s="132">
        <f>SUM(H10:H17)</f>
        <v>110212</v>
      </c>
      <c r="I21" s="132">
        <f>I10+I11+I12+I14+I15+I16+I17</f>
        <v>97285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123"/>
      <c r="H23" s="123"/>
      <c r="I23" s="123"/>
    </row>
    <row r="24" spans="1:9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235">
        <v>599</v>
      </c>
      <c r="H24" s="238"/>
      <c r="I24" s="123"/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123"/>
      <c r="H25" s="123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123"/>
      <c r="D27" s="123"/>
      <c r="E27" s="258"/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122" t="s">
        <v>1197</v>
      </c>
      <c r="C28" s="235">
        <v>599</v>
      </c>
      <c r="D28" s="238"/>
      <c r="E28" s="258"/>
      <c r="F28" s="114" t="s">
        <v>1117</v>
      </c>
      <c r="G28" s="123"/>
      <c r="H28" s="123"/>
      <c r="I28" s="123"/>
    </row>
    <row r="29" spans="1:9" ht="13.5">
      <c r="A29" s="188" t="s">
        <v>1249</v>
      </c>
      <c r="B29" s="131" t="s">
        <v>1689</v>
      </c>
      <c r="C29" s="132">
        <f>SUM(C23:C28)</f>
        <v>599</v>
      </c>
      <c r="D29" s="132">
        <f>SUM(D23:D28)</f>
        <v>0</v>
      </c>
      <c r="E29" s="274">
        <f>SUM(E23:E28)</f>
        <v>0</v>
      </c>
      <c r="F29" s="133" t="s">
        <v>1430</v>
      </c>
      <c r="G29" s="132">
        <f>SUM(G23:G27)</f>
        <v>599</v>
      </c>
      <c r="H29" s="132">
        <f>SUM(H23:H27)</f>
        <v>0</v>
      </c>
      <c r="I29" s="132">
        <f>SUM(I23:I27)</f>
        <v>0</v>
      </c>
    </row>
    <row r="30" spans="1:9" ht="12.75">
      <c r="A30" s="188" t="s">
        <v>1250</v>
      </c>
      <c r="B30" s="134" t="s">
        <v>365</v>
      </c>
      <c r="C30" s="136">
        <f>SUM(C21,C29)</f>
        <v>108270</v>
      </c>
      <c r="D30" s="136">
        <f>SUM(D21,D29)</f>
        <v>110379</v>
      </c>
      <c r="E30" s="273">
        <f>SUM(E21,E29)</f>
        <v>96793</v>
      </c>
      <c r="F30" s="135" t="s">
        <v>372</v>
      </c>
      <c r="G30" s="136">
        <f>SUM(G21,G29)</f>
        <v>108138</v>
      </c>
      <c r="H30" s="136">
        <f>SUM(H21,H29)</f>
        <v>110212</v>
      </c>
      <c r="I30" s="136">
        <f>SUM(I21,I29)</f>
        <v>97285</v>
      </c>
    </row>
    <row r="31" spans="1:9" ht="12.75">
      <c r="A31" s="188" t="s">
        <v>1251</v>
      </c>
      <c r="B31" s="134" t="s">
        <v>683</v>
      </c>
      <c r="C31" s="136">
        <f>C30-G30</f>
        <v>132</v>
      </c>
      <c r="D31" s="136">
        <f>D30-H30</f>
        <v>167</v>
      </c>
      <c r="E31" s="273">
        <f>E30-I30</f>
        <v>-492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235">
        <v>193</v>
      </c>
      <c r="D35" s="238">
        <v>325</v>
      </c>
      <c r="E35" s="235">
        <f>D48-H48</f>
        <v>492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123"/>
      <c r="D36" s="123"/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s="137" customFormat="1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193</v>
      </c>
      <c r="D40" s="136">
        <f>SUM(D35:D36)</f>
        <v>325</v>
      </c>
      <c r="E40" s="273">
        <f>SUM(E35:E36)</f>
        <v>492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ht="21.75">
      <c r="A41" s="466" t="s">
        <v>883</v>
      </c>
      <c r="B41" s="336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108463</v>
      </c>
      <c r="D48" s="136">
        <f>D30+D40+D47</f>
        <v>110704</v>
      </c>
      <c r="E48" s="273">
        <f>E30+E40+E47</f>
        <v>97285</v>
      </c>
      <c r="F48" s="135" t="s">
        <v>1194</v>
      </c>
      <c r="G48" s="136">
        <f>G30+G47+G40</f>
        <v>108138</v>
      </c>
      <c r="H48" s="136">
        <f>H30+H47+H40</f>
        <v>110212</v>
      </c>
      <c r="I48" s="136">
        <f>I30+I47+I40</f>
        <v>97285</v>
      </c>
    </row>
    <row r="49" spans="2:9" ht="12.75">
      <c r="B49" s="137"/>
      <c r="C49" s="140"/>
      <c r="D49" s="14"/>
      <c r="E49" s="14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A7:A8"/>
    <mergeCell ref="B5:I5"/>
    <mergeCell ref="B2:I2"/>
    <mergeCell ref="B3:I3"/>
    <mergeCell ref="B4:I4"/>
    <mergeCell ref="B6: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7"/>
  </sheetPr>
  <dimension ref="A1:K69"/>
  <sheetViews>
    <sheetView workbookViewId="0" topLeftCell="A22">
      <selection activeCell="A7" sqref="A7:A8"/>
    </sheetView>
  </sheetViews>
  <sheetFormatPr defaultColWidth="9.140625" defaultRowHeight="12.75"/>
  <cols>
    <col min="1" max="1" width="3.421875" style="114" customWidth="1"/>
    <col min="2" max="2" width="43.00390625" style="114" customWidth="1"/>
    <col min="3" max="3" width="11.00390625" style="114" customWidth="1"/>
    <col min="4" max="4" width="12.28125" style="114" customWidth="1"/>
    <col min="5" max="5" width="11.00390625" style="114" customWidth="1"/>
    <col min="6" max="6" width="42.28125" style="114" customWidth="1"/>
    <col min="7" max="7" width="10.7109375" style="114" customWidth="1"/>
    <col min="8" max="8" width="11.00390625" style="114" customWidth="1"/>
    <col min="9" max="9" width="12.140625" style="114" customWidth="1"/>
    <col min="10" max="16384" width="9.140625" style="114" customWidth="1"/>
  </cols>
  <sheetData>
    <row r="1" spans="6:9" ht="12.75">
      <c r="F1" s="476" t="s">
        <v>1326</v>
      </c>
      <c r="G1" s="476"/>
      <c r="H1" s="476"/>
      <c r="I1" s="476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522" t="s">
        <v>496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31" t="s">
        <v>1072</v>
      </c>
      <c r="D7" s="331" t="s">
        <v>1073</v>
      </c>
      <c r="E7" s="331" t="s">
        <v>1074</v>
      </c>
      <c r="F7" s="331" t="s">
        <v>1075</v>
      </c>
      <c r="G7" s="331" t="s">
        <v>1076</v>
      </c>
      <c r="H7" s="331" t="s">
        <v>1077</v>
      </c>
      <c r="I7" s="330" t="s">
        <v>1078</v>
      </c>
      <c r="J7" s="115"/>
      <c r="K7" s="115"/>
    </row>
    <row r="8" spans="1:9" s="119" customFormat="1" ht="24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235">
        <v>65086</v>
      </c>
      <c r="D10" s="238">
        <v>66552</v>
      </c>
      <c r="E10" s="235">
        <v>66975</v>
      </c>
      <c r="F10" s="124" t="s">
        <v>1737</v>
      </c>
      <c r="G10" s="238">
        <v>101329</v>
      </c>
      <c r="H10" s="238">
        <v>111125</v>
      </c>
      <c r="I10" s="235">
        <v>103949</v>
      </c>
    </row>
    <row r="11" spans="1:9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238">
        <v>28062</v>
      </c>
      <c r="H11" s="238">
        <v>25986</v>
      </c>
      <c r="I11" s="235">
        <v>24500</v>
      </c>
    </row>
    <row r="12" spans="1:9" ht="12.75">
      <c r="A12" s="188" t="s">
        <v>562</v>
      </c>
      <c r="B12" s="122" t="s">
        <v>70</v>
      </c>
      <c r="C12" s="123"/>
      <c r="D12" s="123"/>
      <c r="E12" s="258"/>
      <c r="F12" s="124" t="s">
        <v>360</v>
      </c>
      <c r="G12" s="238">
        <v>59438</v>
      </c>
      <c r="H12" s="238">
        <v>67313</v>
      </c>
      <c r="I12" s="235">
        <v>62281</v>
      </c>
    </row>
    <row r="13" spans="1:9" ht="12.75">
      <c r="A13" s="188" t="s">
        <v>1722</v>
      </c>
      <c r="B13" s="122" t="s">
        <v>728</v>
      </c>
      <c r="C13" s="123"/>
      <c r="D13" s="123"/>
      <c r="E13" s="258"/>
      <c r="F13" s="114" t="s">
        <v>697</v>
      </c>
      <c r="G13" s="235"/>
      <c r="H13" s="238"/>
      <c r="I13" s="235"/>
    </row>
    <row r="14" spans="1:9" ht="12.75">
      <c r="A14" s="188" t="s">
        <v>131</v>
      </c>
      <c r="B14" s="122" t="s">
        <v>729</v>
      </c>
      <c r="C14" s="235">
        <v>8252</v>
      </c>
      <c r="D14" s="238">
        <v>8225</v>
      </c>
      <c r="E14" s="235">
        <v>6912</v>
      </c>
      <c r="F14" s="124" t="s">
        <v>361</v>
      </c>
      <c r="G14" s="123"/>
      <c r="H14" s="123"/>
      <c r="I14" s="123"/>
    </row>
    <row r="15" spans="1:9" ht="12.75">
      <c r="A15" s="188" t="s">
        <v>912</v>
      </c>
      <c r="B15" s="122" t="s">
        <v>730</v>
      </c>
      <c r="C15" s="235">
        <v>500</v>
      </c>
      <c r="D15" s="238"/>
      <c r="E15" s="235"/>
      <c r="F15" s="124" t="s">
        <v>362</v>
      </c>
      <c r="G15" s="123"/>
      <c r="H15" s="123"/>
      <c r="I15" s="123"/>
    </row>
    <row r="16" spans="1:9" ht="12.75">
      <c r="A16" s="188" t="s">
        <v>914</v>
      </c>
      <c r="B16" s="238" t="s">
        <v>1196</v>
      </c>
      <c r="C16" s="235">
        <f>SUM(C17:C19)</f>
        <v>116269</v>
      </c>
      <c r="D16" s="235">
        <v>129400</v>
      </c>
      <c r="E16" s="235">
        <f>SUM(E17:E19)</f>
        <v>115156</v>
      </c>
      <c r="F16" s="124" t="s">
        <v>363</v>
      </c>
      <c r="G16" s="123"/>
      <c r="H16" s="123"/>
      <c r="I16" s="123"/>
    </row>
    <row r="17" spans="1:9" s="130" customFormat="1" ht="13.5">
      <c r="A17" s="188" t="s">
        <v>915</v>
      </c>
      <c r="B17" s="238" t="s">
        <v>1080</v>
      </c>
      <c r="C17" s="235">
        <v>61850</v>
      </c>
      <c r="D17" s="238">
        <v>57414</v>
      </c>
      <c r="E17" s="235">
        <v>58204</v>
      </c>
      <c r="F17" s="124" t="s">
        <v>364</v>
      </c>
      <c r="G17" s="123"/>
      <c r="H17" s="123"/>
      <c r="I17" s="123"/>
    </row>
    <row r="18" spans="1:9" ht="12.75">
      <c r="A18" s="188" t="s">
        <v>650</v>
      </c>
      <c r="B18" s="239" t="s">
        <v>1519</v>
      </c>
      <c r="C18" s="235">
        <v>8128</v>
      </c>
      <c r="D18" s="238">
        <v>6375</v>
      </c>
      <c r="E18" s="235">
        <v>6305</v>
      </c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46291</v>
      </c>
      <c r="D19" s="238">
        <v>65611</v>
      </c>
      <c r="E19" s="235">
        <v>50647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SUM(C13:C16)</f>
        <v>125021</v>
      </c>
      <c r="D20" s="129">
        <f>SUM(D13:D16)</f>
        <v>137625</v>
      </c>
      <c r="E20" s="129">
        <f>SUM(E13:E16)</f>
        <v>122068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190107</v>
      </c>
      <c r="D21" s="132">
        <f>SUM(D10:D11,D20)</f>
        <v>204177</v>
      </c>
      <c r="E21" s="274">
        <f>SUM(E10:E11,E20)</f>
        <v>189043</v>
      </c>
      <c r="F21" s="133" t="s">
        <v>1124</v>
      </c>
      <c r="G21" s="132">
        <f>SUM(G10:G17)</f>
        <v>188829</v>
      </c>
      <c r="H21" s="132">
        <f>SUM(H10:H17)</f>
        <v>204424</v>
      </c>
      <c r="I21" s="132">
        <f>I10+I11+I12+I14+I15+I16+I17</f>
        <v>190730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123"/>
      <c r="H23" s="123"/>
      <c r="I23" s="123"/>
    </row>
    <row r="24" spans="1:10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235">
        <v>873</v>
      </c>
      <c r="H24" s="238"/>
      <c r="I24" s="123">
        <f>'felhalm. kiad.'!G104</f>
        <v>12500</v>
      </c>
      <c r="J24" s="16"/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123"/>
      <c r="H25" s="123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123"/>
      <c r="D27" s="123"/>
      <c r="E27" s="258">
        <v>5000</v>
      </c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122" t="s">
        <v>1197</v>
      </c>
      <c r="C28" s="258">
        <f>'felh. bev.'!C82</f>
        <v>873</v>
      </c>
      <c r="D28" s="258">
        <f>'felh. bev.'!D82</f>
        <v>0</v>
      </c>
      <c r="E28" s="258">
        <f>'felh. bev.'!E82</f>
        <v>7500</v>
      </c>
      <c r="F28" s="114" t="s">
        <v>1117</v>
      </c>
      <c r="G28" s="123"/>
      <c r="H28" s="123"/>
      <c r="I28" s="123"/>
    </row>
    <row r="29" spans="1:9" ht="13.5">
      <c r="A29" s="188" t="s">
        <v>1249</v>
      </c>
      <c r="B29" s="131" t="s">
        <v>1689</v>
      </c>
      <c r="C29" s="132">
        <f>SUM(C23:C28)</f>
        <v>873</v>
      </c>
      <c r="D29" s="132">
        <f>SUM(D23:D28)</f>
        <v>0</v>
      </c>
      <c r="E29" s="274">
        <f>SUM(E23:E28)</f>
        <v>12500</v>
      </c>
      <c r="F29" s="133" t="s">
        <v>1430</v>
      </c>
      <c r="G29" s="132">
        <f>SUM(G23:G27)</f>
        <v>873</v>
      </c>
      <c r="H29" s="132">
        <f>SUM(H23:H27)</f>
        <v>0</v>
      </c>
      <c r="I29" s="132">
        <f>SUM(I23:I27)</f>
        <v>12500</v>
      </c>
    </row>
    <row r="30" spans="1:9" ht="12.75">
      <c r="A30" s="188" t="s">
        <v>1250</v>
      </c>
      <c r="B30" s="134" t="s">
        <v>365</v>
      </c>
      <c r="C30" s="136">
        <f>SUM(C21,C29)</f>
        <v>190980</v>
      </c>
      <c r="D30" s="136">
        <f>SUM(D21,D29)</f>
        <v>204177</v>
      </c>
      <c r="E30" s="273">
        <f>SUM(E21,E29)</f>
        <v>201543</v>
      </c>
      <c r="F30" s="135" t="s">
        <v>372</v>
      </c>
      <c r="G30" s="136">
        <f>SUM(G21,G29)</f>
        <v>189702</v>
      </c>
      <c r="H30" s="136">
        <f>SUM(H21,H29)</f>
        <v>204424</v>
      </c>
      <c r="I30" s="136">
        <f>SUM(I21,I29)</f>
        <v>203230</v>
      </c>
    </row>
    <row r="31" spans="1:9" ht="12.75">
      <c r="A31" s="188" t="s">
        <v>1251</v>
      </c>
      <c r="B31" s="134" t="s">
        <v>683</v>
      </c>
      <c r="C31" s="136">
        <f>C30-G30</f>
        <v>1278</v>
      </c>
      <c r="D31" s="136">
        <f>D30-H30</f>
        <v>-247</v>
      </c>
      <c r="E31" s="273">
        <f>E30-I30</f>
        <v>-1687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235">
        <v>656</v>
      </c>
      <c r="D35" s="238">
        <v>1934</v>
      </c>
      <c r="E35" s="235">
        <v>1687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123"/>
      <c r="D36" s="123"/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s="137" customFormat="1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656</v>
      </c>
      <c r="D40" s="136">
        <f>SUM(D35:D36)</f>
        <v>1934</v>
      </c>
      <c r="E40" s="273">
        <f>SUM(E35:E36)</f>
        <v>1687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ht="24">
      <c r="A41" s="466" t="s">
        <v>883</v>
      </c>
      <c r="B41" s="325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191636</v>
      </c>
      <c r="D48" s="136">
        <f>D30+D40+D47</f>
        <v>206111</v>
      </c>
      <c r="E48" s="273">
        <f>E30+E40+E47</f>
        <v>203230</v>
      </c>
      <c r="F48" s="135" t="s">
        <v>1194</v>
      </c>
      <c r="G48" s="136">
        <f>G30+G47+G40</f>
        <v>189702</v>
      </c>
      <c r="H48" s="136">
        <f>H30+H47+H40</f>
        <v>204424</v>
      </c>
      <c r="I48" s="136">
        <f>I30+I47+I40</f>
        <v>203230</v>
      </c>
    </row>
    <row r="49" spans="3:5" ht="12.75">
      <c r="C49" s="141"/>
      <c r="D49" s="141"/>
      <c r="E49" s="141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7"/>
  </sheetPr>
  <dimension ref="A1:K73"/>
  <sheetViews>
    <sheetView workbookViewId="0" topLeftCell="A1">
      <selection activeCell="A7" sqref="A7:A8"/>
    </sheetView>
  </sheetViews>
  <sheetFormatPr defaultColWidth="9.140625" defaultRowHeight="12.75"/>
  <cols>
    <col min="1" max="1" width="3.140625" style="114" customWidth="1"/>
    <col min="2" max="2" width="43.7109375" style="114" customWidth="1"/>
    <col min="3" max="3" width="11.00390625" style="114" customWidth="1"/>
    <col min="4" max="4" width="10.7109375" style="114" customWidth="1"/>
    <col min="5" max="5" width="11.00390625" style="114" customWidth="1"/>
    <col min="6" max="6" width="42.7109375" style="114" customWidth="1"/>
    <col min="7" max="7" width="10.7109375" style="114" customWidth="1"/>
    <col min="8" max="8" width="10.421875" style="114" customWidth="1"/>
    <col min="9" max="9" width="11.57421875" style="114" customWidth="1"/>
    <col min="10" max="16384" width="9.140625" style="114" customWidth="1"/>
  </cols>
  <sheetData>
    <row r="1" spans="6:9" ht="12.75">
      <c r="F1" s="476" t="s">
        <v>1327</v>
      </c>
      <c r="G1" s="476"/>
      <c r="H1" s="476"/>
      <c r="I1" s="476"/>
    </row>
    <row r="2" spans="2:11" s="116" customFormat="1" ht="12.75">
      <c r="B2" s="471" t="s">
        <v>122</v>
      </c>
      <c r="C2" s="472"/>
      <c r="D2" s="472"/>
      <c r="E2" s="472"/>
      <c r="F2" s="472"/>
      <c r="G2" s="472"/>
      <c r="H2" s="472"/>
      <c r="I2" s="472"/>
      <c r="J2" s="115"/>
      <c r="K2" s="115"/>
    </row>
    <row r="3" spans="2:11" s="116" customFormat="1" ht="12.75">
      <c r="B3" s="522" t="s">
        <v>300</v>
      </c>
      <c r="C3" s="522"/>
      <c r="D3" s="522"/>
      <c r="E3" s="522"/>
      <c r="F3" s="522"/>
      <c r="G3" s="522"/>
      <c r="H3" s="522"/>
      <c r="I3" s="522"/>
      <c r="J3" s="115"/>
      <c r="K3" s="115"/>
    </row>
    <row r="4" spans="2:11" s="116" customFormat="1" ht="12.75">
      <c r="B4" s="471" t="s">
        <v>810</v>
      </c>
      <c r="C4" s="472"/>
      <c r="D4" s="472"/>
      <c r="E4" s="472"/>
      <c r="F4" s="472"/>
      <c r="G4" s="472"/>
      <c r="H4" s="472"/>
      <c r="I4" s="472"/>
      <c r="J4" s="115"/>
      <c r="K4" s="115"/>
    </row>
    <row r="5" spans="2:11" s="116" customFormat="1" ht="12.75">
      <c r="B5" s="471" t="s">
        <v>1049</v>
      </c>
      <c r="C5" s="472"/>
      <c r="D5" s="472"/>
      <c r="E5" s="472"/>
      <c r="F5" s="472"/>
      <c r="G5" s="472"/>
      <c r="H5" s="472"/>
      <c r="I5" s="472"/>
      <c r="J5" s="115"/>
      <c r="K5" s="115"/>
    </row>
    <row r="6" spans="2:11" s="116" customFormat="1" ht="12.75">
      <c r="B6" s="471" t="s">
        <v>322</v>
      </c>
      <c r="C6" s="471"/>
      <c r="D6" s="471"/>
      <c r="E6" s="471"/>
      <c r="F6" s="471"/>
      <c r="G6" s="471"/>
      <c r="H6" s="471"/>
      <c r="I6" s="471"/>
      <c r="J6" s="115"/>
      <c r="K6" s="115"/>
    </row>
    <row r="7" spans="1:11" s="116" customFormat="1" ht="12.75">
      <c r="A7" s="475"/>
      <c r="B7" s="327" t="s">
        <v>1071</v>
      </c>
      <c r="C7" s="331" t="s">
        <v>1072</v>
      </c>
      <c r="D7" s="331" t="s">
        <v>1073</v>
      </c>
      <c r="E7" s="331" t="s">
        <v>1074</v>
      </c>
      <c r="F7" s="331" t="s">
        <v>1075</v>
      </c>
      <c r="G7" s="331" t="s">
        <v>1076</v>
      </c>
      <c r="H7" s="331" t="s">
        <v>1077</v>
      </c>
      <c r="I7" s="331" t="s">
        <v>1078</v>
      </c>
      <c r="J7" s="115"/>
      <c r="K7" s="115"/>
    </row>
    <row r="8" spans="1:9" s="119" customFormat="1" ht="30.75" customHeight="1">
      <c r="A8" s="475"/>
      <c r="B8" s="117" t="s">
        <v>1413</v>
      </c>
      <c r="C8" s="328" t="s">
        <v>1255</v>
      </c>
      <c r="D8" s="328" t="s">
        <v>1263</v>
      </c>
      <c r="E8" s="329" t="s">
        <v>1264</v>
      </c>
      <c r="F8" s="117" t="s">
        <v>1414</v>
      </c>
      <c r="G8" s="328" t="s">
        <v>1255</v>
      </c>
      <c r="H8" s="328" t="s">
        <v>1263</v>
      </c>
      <c r="I8" s="328" t="s">
        <v>1264</v>
      </c>
    </row>
    <row r="9" spans="1:9" ht="12.75">
      <c r="A9" s="188" t="s">
        <v>794</v>
      </c>
      <c r="B9" s="120" t="s">
        <v>1050</v>
      </c>
      <c r="C9" s="234"/>
      <c r="D9" s="234"/>
      <c r="E9" s="275"/>
      <c r="F9" s="121" t="s">
        <v>1736</v>
      </c>
      <c r="G9" s="234"/>
      <c r="H9" s="234"/>
      <c r="I9" s="234"/>
    </row>
    <row r="10" spans="1:9" ht="12.75">
      <c r="A10" s="188" t="s">
        <v>800</v>
      </c>
      <c r="B10" s="122" t="s">
        <v>68</v>
      </c>
      <c r="C10" s="123">
        <v>14055</v>
      </c>
      <c r="D10" s="123">
        <v>14219</v>
      </c>
      <c r="E10" s="258">
        <v>8813</v>
      </c>
      <c r="F10" s="124" t="s">
        <v>1737</v>
      </c>
      <c r="G10" s="123">
        <v>33465</v>
      </c>
      <c r="H10" s="123">
        <v>35064</v>
      </c>
      <c r="I10" s="123">
        <v>34418</v>
      </c>
    </row>
    <row r="11" spans="1:9" ht="12.75">
      <c r="A11" s="188" t="s">
        <v>410</v>
      </c>
      <c r="B11" s="122" t="s">
        <v>69</v>
      </c>
      <c r="C11" s="123"/>
      <c r="D11" s="123"/>
      <c r="E11" s="258"/>
      <c r="F11" s="124" t="s">
        <v>1738</v>
      </c>
      <c r="G11" s="123">
        <v>9265</v>
      </c>
      <c r="H11" s="123">
        <v>8340</v>
      </c>
      <c r="I11" s="123">
        <v>8140</v>
      </c>
    </row>
    <row r="12" spans="1:9" ht="12.75">
      <c r="A12" s="188" t="s">
        <v>562</v>
      </c>
      <c r="B12" s="122" t="s">
        <v>70</v>
      </c>
      <c r="C12" s="123"/>
      <c r="D12" s="123"/>
      <c r="E12" s="258"/>
      <c r="F12" s="124" t="s">
        <v>360</v>
      </c>
      <c r="G12" s="123">
        <v>41815</v>
      </c>
      <c r="H12" s="123">
        <v>32856</v>
      </c>
      <c r="I12" s="123">
        <v>78445</v>
      </c>
    </row>
    <row r="13" spans="1:6" ht="12.75">
      <c r="A13" s="188" t="s">
        <v>1722</v>
      </c>
      <c r="B13" s="122" t="s">
        <v>728</v>
      </c>
      <c r="C13" s="123"/>
      <c r="D13" s="123"/>
      <c r="E13" s="258"/>
      <c r="F13" s="114" t="s">
        <v>697</v>
      </c>
    </row>
    <row r="14" spans="1:9" ht="12.75">
      <c r="A14" s="188" t="s">
        <v>131</v>
      </c>
      <c r="B14" s="122" t="s">
        <v>729</v>
      </c>
      <c r="C14" s="123">
        <v>6024</v>
      </c>
      <c r="D14" s="123"/>
      <c r="E14" s="258"/>
      <c r="F14" s="124" t="s">
        <v>361</v>
      </c>
      <c r="G14" s="123">
        <v>2719</v>
      </c>
      <c r="H14" s="123"/>
      <c r="I14" s="123"/>
    </row>
    <row r="15" spans="1:9" ht="12.75">
      <c r="A15" s="188" t="s">
        <v>912</v>
      </c>
      <c r="B15" s="122" t="s">
        <v>730</v>
      </c>
      <c r="C15" s="123">
        <v>8072</v>
      </c>
      <c r="D15" s="123">
        <v>2400</v>
      </c>
      <c r="E15" s="258">
        <v>2500</v>
      </c>
      <c r="F15" s="124" t="s">
        <v>362</v>
      </c>
      <c r="G15" s="123"/>
      <c r="H15" s="123"/>
      <c r="I15" s="123"/>
    </row>
    <row r="16" spans="1:9" ht="12.75">
      <c r="A16" s="188" t="s">
        <v>914</v>
      </c>
      <c r="B16" s="114" t="s">
        <v>1196</v>
      </c>
      <c r="C16" s="141">
        <f>SUM(C17+C18+C19)</f>
        <v>59311</v>
      </c>
      <c r="D16" s="141">
        <v>59960</v>
      </c>
      <c r="E16" s="141">
        <f>SUM(E17+E18+E19)</f>
        <v>108497</v>
      </c>
      <c r="F16" s="124" t="s">
        <v>363</v>
      </c>
      <c r="G16" s="123"/>
      <c r="H16" s="123"/>
      <c r="I16" s="123"/>
    </row>
    <row r="17" spans="1:9" s="130" customFormat="1" ht="13.5">
      <c r="A17" s="188" t="s">
        <v>915</v>
      </c>
      <c r="B17" s="238" t="s">
        <v>1080</v>
      </c>
      <c r="C17" s="235">
        <v>6845</v>
      </c>
      <c r="D17" s="238">
        <v>204</v>
      </c>
      <c r="E17" s="235">
        <v>0</v>
      </c>
      <c r="F17" s="124" t="s">
        <v>364</v>
      </c>
      <c r="G17" s="123"/>
      <c r="H17" s="123"/>
      <c r="I17" s="123"/>
    </row>
    <row r="18" spans="1:9" ht="12.75">
      <c r="A18" s="188" t="s">
        <v>650</v>
      </c>
      <c r="B18" s="239" t="s">
        <v>1519</v>
      </c>
      <c r="C18" s="235">
        <v>3540</v>
      </c>
      <c r="D18" s="238">
        <v>3000</v>
      </c>
      <c r="E18" s="235">
        <v>3000</v>
      </c>
      <c r="F18" s="124"/>
      <c r="G18" s="123"/>
      <c r="H18" s="123"/>
      <c r="I18" s="123"/>
    </row>
    <row r="19" spans="1:9" ht="12.75">
      <c r="A19" s="188" t="s">
        <v>652</v>
      </c>
      <c r="B19" s="238" t="s">
        <v>1520</v>
      </c>
      <c r="C19" s="235">
        <v>48926</v>
      </c>
      <c r="D19" s="238">
        <v>56756</v>
      </c>
      <c r="E19" s="235">
        <v>105497</v>
      </c>
      <c r="F19" s="124"/>
      <c r="G19" s="123"/>
      <c r="H19" s="123"/>
      <c r="I19" s="123"/>
    </row>
    <row r="20" spans="1:9" ht="12.75">
      <c r="A20" s="188" t="s">
        <v>1746</v>
      </c>
      <c r="B20" s="128" t="s">
        <v>731</v>
      </c>
      <c r="C20" s="129">
        <f>SUM(C13:C16)</f>
        <v>73407</v>
      </c>
      <c r="D20" s="129">
        <f>SUM(D13:D16)</f>
        <v>62360</v>
      </c>
      <c r="E20" s="129">
        <f>SUM(E13:E16)</f>
        <v>110997</v>
      </c>
      <c r="F20" s="124"/>
      <c r="G20" s="123"/>
      <c r="H20" s="123"/>
      <c r="I20" s="123"/>
    </row>
    <row r="21" spans="1:9" ht="13.5">
      <c r="A21" s="188" t="s">
        <v>1749</v>
      </c>
      <c r="B21" s="131" t="s">
        <v>732</v>
      </c>
      <c r="C21" s="132">
        <f>SUM(C10:C11,C20)</f>
        <v>87462</v>
      </c>
      <c r="D21" s="132">
        <f>SUM(D10:D11,D20)</f>
        <v>76579</v>
      </c>
      <c r="E21" s="274">
        <f>SUM(E10:E11,E20)</f>
        <v>119810</v>
      </c>
      <c r="F21" s="133" t="s">
        <v>1124</v>
      </c>
      <c r="G21" s="132">
        <f>SUM(G10:G17)</f>
        <v>87264</v>
      </c>
      <c r="H21" s="132">
        <f>SUM(H10:H17)</f>
        <v>76260</v>
      </c>
      <c r="I21" s="132">
        <f>I10+I11+I12+I14+I15+I16+I17</f>
        <v>121003</v>
      </c>
    </row>
    <row r="22" spans="1:9" ht="12.75">
      <c r="A22" s="188" t="s">
        <v>1750</v>
      </c>
      <c r="B22" s="134" t="s">
        <v>733</v>
      </c>
      <c r="C22" s="123"/>
      <c r="D22" s="123"/>
      <c r="E22" s="258"/>
      <c r="F22" s="135" t="s">
        <v>366</v>
      </c>
      <c r="G22" s="123"/>
      <c r="H22" s="123"/>
      <c r="I22" s="123"/>
    </row>
    <row r="23" spans="1:9" ht="12.75">
      <c r="A23" s="188" t="s">
        <v>1751</v>
      </c>
      <c r="B23" s="122" t="s">
        <v>734</v>
      </c>
      <c r="C23" s="123"/>
      <c r="D23" s="123"/>
      <c r="E23" s="258"/>
      <c r="F23" s="124" t="s">
        <v>367</v>
      </c>
      <c r="G23" s="123"/>
      <c r="H23" s="123"/>
      <c r="I23" s="123"/>
    </row>
    <row r="24" spans="1:9" ht="12.75">
      <c r="A24" s="188" t="s">
        <v>1753</v>
      </c>
      <c r="B24" s="122" t="s">
        <v>1730</v>
      </c>
      <c r="C24" s="123"/>
      <c r="D24" s="123"/>
      <c r="E24" s="258"/>
      <c r="F24" s="124" t="s">
        <v>368</v>
      </c>
      <c r="G24" s="123">
        <v>1279</v>
      </c>
      <c r="H24" s="123">
        <v>200</v>
      </c>
      <c r="I24" s="123">
        <f>'felhalm. kiad.'!G109</f>
        <v>10000</v>
      </c>
    </row>
    <row r="25" spans="1:9" ht="12.75">
      <c r="A25" s="188" t="s">
        <v>1754</v>
      </c>
      <c r="B25" s="122" t="s">
        <v>1731</v>
      </c>
      <c r="C25" s="123"/>
      <c r="D25" s="123"/>
      <c r="E25" s="258"/>
      <c r="F25" s="124" t="s">
        <v>369</v>
      </c>
      <c r="G25" s="123"/>
      <c r="H25" s="123"/>
      <c r="I25" s="123"/>
    </row>
    <row r="26" spans="1:9" s="130" customFormat="1" ht="13.5">
      <c r="A26" s="188" t="s">
        <v>1755</v>
      </c>
      <c r="B26" s="122" t="s">
        <v>1732</v>
      </c>
      <c r="C26" s="123"/>
      <c r="D26" s="123"/>
      <c r="E26" s="258"/>
      <c r="F26" s="124" t="s">
        <v>370</v>
      </c>
      <c r="G26" s="123"/>
      <c r="H26" s="123"/>
      <c r="I26" s="123"/>
    </row>
    <row r="27" spans="1:9" ht="12.75">
      <c r="A27" s="188" t="s">
        <v>1247</v>
      </c>
      <c r="B27" s="122" t="s">
        <v>1733</v>
      </c>
      <c r="C27" s="123"/>
      <c r="D27" s="123"/>
      <c r="E27" s="258"/>
      <c r="F27" s="124" t="s">
        <v>371</v>
      </c>
      <c r="G27" s="123"/>
      <c r="H27" s="123"/>
      <c r="I27" s="123"/>
    </row>
    <row r="28" spans="1:9" s="137" customFormat="1" ht="12.75">
      <c r="A28" s="188" t="s">
        <v>1248</v>
      </c>
      <c r="B28" s="122" t="s">
        <v>1197</v>
      </c>
      <c r="C28" s="258">
        <f>'felh. bev.'!C88</f>
        <v>1279</v>
      </c>
      <c r="D28" s="258">
        <f>'felh. bev.'!D88</f>
        <v>200</v>
      </c>
      <c r="E28" s="258">
        <f>'felh. bev.'!E88</f>
        <v>10120</v>
      </c>
      <c r="F28" s="114" t="s">
        <v>1117</v>
      </c>
      <c r="G28" s="123"/>
      <c r="H28" s="123"/>
      <c r="I28" s="123">
        <v>120</v>
      </c>
    </row>
    <row r="29" spans="1:9" ht="13.5">
      <c r="A29" s="188" t="s">
        <v>1249</v>
      </c>
      <c r="B29" s="131" t="s">
        <v>1689</v>
      </c>
      <c r="C29" s="132">
        <f>SUM(C23:C28)</f>
        <v>1279</v>
      </c>
      <c r="D29" s="132">
        <f>SUM(D23:D28)</f>
        <v>200</v>
      </c>
      <c r="E29" s="274">
        <f>SUM(E23:E28)</f>
        <v>10120</v>
      </c>
      <c r="F29" s="133" t="s">
        <v>1430</v>
      </c>
      <c r="G29" s="132">
        <f>SUM(G23:G27)</f>
        <v>1279</v>
      </c>
      <c r="H29" s="132">
        <f>SUM(H23:H27)</f>
        <v>200</v>
      </c>
      <c r="I29" s="132">
        <f>SUM(I23:I28)</f>
        <v>10120</v>
      </c>
    </row>
    <row r="30" spans="1:9" ht="12.75">
      <c r="A30" s="188" t="s">
        <v>1250</v>
      </c>
      <c r="B30" s="134" t="s">
        <v>365</v>
      </c>
      <c r="C30" s="136">
        <f>SUM(C21,C29)</f>
        <v>88741</v>
      </c>
      <c r="D30" s="136">
        <f>SUM(D21,D29)</f>
        <v>76779</v>
      </c>
      <c r="E30" s="273">
        <f>SUM(E21,E29)</f>
        <v>129930</v>
      </c>
      <c r="F30" s="135" t="s">
        <v>372</v>
      </c>
      <c r="G30" s="136">
        <f>SUM(G21,G29)</f>
        <v>88543</v>
      </c>
      <c r="H30" s="136">
        <f>SUM(H21,H29)</f>
        <v>76460</v>
      </c>
      <c r="I30" s="136">
        <f>SUM(I21,I29)</f>
        <v>131123</v>
      </c>
    </row>
    <row r="31" spans="1:9" ht="12.75">
      <c r="A31" s="188" t="s">
        <v>1251</v>
      </c>
      <c r="B31" s="134" t="s">
        <v>683</v>
      </c>
      <c r="C31" s="136">
        <f>C30-G30</f>
        <v>198</v>
      </c>
      <c r="D31" s="136">
        <f>D30-H30</f>
        <v>319</v>
      </c>
      <c r="E31" s="273">
        <f>E30-I30</f>
        <v>-1193</v>
      </c>
      <c r="F31" s="135"/>
      <c r="G31" s="136"/>
      <c r="H31" s="136"/>
      <c r="I31" s="136"/>
    </row>
    <row r="32" spans="1:6" ht="12.75">
      <c r="A32" s="188" t="s">
        <v>1252</v>
      </c>
      <c r="B32" s="114" t="s">
        <v>517</v>
      </c>
      <c r="F32" s="124"/>
    </row>
    <row r="33" spans="1:6" ht="12.75">
      <c r="A33" s="188" t="s">
        <v>1253</v>
      </c>
      <c r="B33" s="114" t="s">
        <v>1525</v>
      </c>
      <c r="F33" s="124"/>
    </row>
    <row r="34" spans="1:9" ht="12.75">
      <c r="A34" s="188" t="s">
        <v>956</v>
      </c>
      <c r="B34" s="134" t="s">
        <v>1626</v>
      </c>
      <c r="C34" s="123"/>
      <c r="D34" s="123"/>
      <c r="E34" s="258"/>
      <c r="F34" s="135" t="s">
        <v>1517</v>
      </c>
      <c r="G34" s="136"/>
      <c r="H34" s="136"/>
      <c r="I34" s="136"/>
    </row>
    <row r="35" spans="1:9" ht="12.75">
      <c r="A35" s="188" t="s">
        <v>957</v>
      </c>
      <c r="B35" s="122" t="s">
        <v>1589</v>
      </c>
      <c r="C35" s="123">
        <v>676</v>
      </c>
      <c r="D35" s="123">
        <v>874</v>
      </c>
      <c r="E35" s="258">
        <f>D48-H48</f>
        <v>1193</v>
      </c>
      <c r="F35" s="124" t="s">
        <v>584</v>
      </c>
      <c r="G35" s="123"/>
      <c r="H35" s="123"/>
      <c r="I35" s="123"/>
    </row>
    <row r="36" spans="1:9" ht="12.75">
      <c r="A36" s="188" t="s">
        <v>958</v>
      </c>
      <c r="B36" s="122" t="s">
        <v>1590</v>
      </c>
      <c r="C36" s="123"/>
      <c r="D36" s="123"/>
      <c r="E36" s="258"/>
      <c r="F36" s="124" t="s">
        <v>1360</v>
      </c>
      <c r="G36" s="123"/>
      <c r="H36" s="123"/>
      <c r="I36" s="123"/>
    </row>
    <row r="37" spans="1:9" ht="12.75">
      <c r="A37" s="188" t="s">
        <v>959</v>
      </c>
      <c r="B37" s="122"/>
      <c r="C37" s="123"/>
      <c r="D37" s="123"/>
      <c r="E37" s="258"/>
      <c r="F37" s="124" t="s">
        <v>1361</v>
      </c>
      <c r="G37" s="123"/>
      <c r="H37" s="123"/>
      <c r="I37" s="123"/>
    </row>
    <row r="38" spans="1:9" ht="12.75">
      <c r="A38" s="188" t="s">
        <v>960</v>
      </c>
      <c r="B38" s="122"/>
      <c r="C38" s="123"/>
      <c r="D38" s="123"/>
      <c r="E38" s="258"/>
      <c r="F38" s="138" t="s">
        <v>585</v>
      </c>
      <c r="G38" s="129"/>
      <c r="H38" s="129"/>
      <c r="I38" s="129">
        <f>SUM(I36:I37)</f>
        <v>0</v>
      </c>
    </row>
    <row r="39" spans="1:9" s="137" customFormat="1" ht="12.75">
      <c r="A39" s="188" t="s">
        <v>961</v>
      </c>
      <c r="B39" s="122"/>
      <c r="C39" s="123"/>
      <c r="D39" s="123"/>
      <c r="E39" s="258"/>
      <c r="F39" s="124" t="s">
        <v>587</v>
      </c>
      <c r="G39" s="123"/>
      <c r="H39" s="123"/>
      <c r="I39" s="123"/>
    </row>
    <row r="40" spans="1:9" s="137" customFormat="1" ht="12.75">
      <c r="A40" s="188" t="s">
        <v>882</v>
      </c>
      <c r="B40" s="134" t="s">
        <v>435</v>
      </c>
      <c r="C40" s="136">
        <f>SUM(C35:C36)</f>
        <v>676</v>
      </c>
      <c r="D40" s="136">
        <f>SUM(D35:D36)</f>
        <v>874</v>
      </c>
      <c r="E40" s="273">
        <f>SUM(E35:E36)</f>
        <v>1193</v>
      </c>
      <c r="F40" s="135" t="s">
        <v>589</v>
      </c>
      <c r="G40" s="136">
        <f>G38+G39</f>
        <v>0</v>
      </c>
      <c r="H40" s="136">
        <f>H38+H39</f>
        <v>0</v>
      </c>
      <c r="I40" s="136">
        <f>I38+I39</f>
        <v>0</v>
      </c>
    </row>
    <row r="41" spans="1:9" ht="24">
      <c r="A41" s="466" t="s">
        <v>883</v>
      </c>
      <c r="B41" s="325" t="s">
        <v>998</v>
      </c>
      <c r="C41" s="136"/>
      <c r="D41" s="136"/>
      <c r="E41" s="273">
        <f>E40+E31</f>
        <v>0</v>
      </c>
      <c r="F41" s="135"/>
      <c r="G41" s="136"/>
      <c r="H41" s="136"/>
      <c r="I41" s="136"/>
    </row>
    <row r="42" spans="1:9" ht="12.75">
      <c r="A42" s="188" t="s">
        <v>93</v>
      </c>
      <c r="B42" s="122" t="s">
        <v>1092</v>
      </c>
      <c r="C42" s="123"/>
      <c r="D42" s="123"/>
      <c r="E42" s="258"/>
      <c r="F42" s="137"/>
      <c r="G42" s="137"/>
      <c r="H42" s="137"/>
      <c r="I42" s="137"/>
    </row>
    <row r="43" spans="1:9" ht="12.75">
      <c r="A43" s="188" t="s">
        <v>94</v>
      </c>
      <c r="B43" s="122" t="s">
        <v>1394</v>
      </c>
      <c r="C43" s="123"/>
      <c r="D43" s="123"/>
      <c r="E43" s="258"/>
      <c r="F43" s="137"/>
      <c r="G43" s="137"/>
      <c r="H43" s="137"/>
      <c r="I43" s="137"/>
    </row>
    <row r="44" spans="1:9" ht="12.75">
      <c r="A44" s="188" t="s">
        <v>1576</v>
      </c>
      <c r="B44" s="134" t="s">
        <v>433</v>
      </c>
      <c r="C44" s="123"/>
      <c r="D44" s="123"/>
      <c r="E44" s="258"/>
      <c r="F44" s="135" t="s">
        <v>1193</v>
      </c>
      <c r="G44" s="123"/>
      <c r="H44" s="123"/>
      <c r="I44" s="123"/>
    </row>
    <row r="45" spans="1:9" ht="12.75">
      <c r="A45" s="188" t="s">
        <v>95</v>
      </c>
      <c r="B45" s="122" t="s">
        <v>432</v>
      </c>
      <c r="C45" s="123"/>
      <c r="D45" s="123"/>
      <c r="E45" s="258"/>
      <c r="F45" s="124" t="s">
        <v>586</v>
      </c>
      <c r="G45" s="122"/>
      <c r="H45" s="122"/>
      <c r="I45" s="122"/>
    </row>
    <row r="46" spans="1:9" ht="12.75">
      <c r="A46" s="188" t="s">
        <v>566</v>
      </c>
      <c r="B46" s="122" t="s">
        <v>1627</v>
      </c>
      <c r="C46" s="123"/>
      <c r="D46" s="123"/>
      <c r="E46" s="258"/>
      <c r="F46" s="124" t="s">
        <v>588</v>
      </c>
      <c r="G46" s="122"/>
      <c r="H46" s="122"/>
      <c r="I46" s="122"/>
    </row>
    <row r="47" spans="1:9" ht="12.75">
      <c r="A47" s="188" t="s">
        <v>567</v>
      </c>
      <c r="B47" s="134" t="s">
        <v>590</v>
      </c>
      <c r="C47" s="136">
        <f>SUM(C45:C46)</f>
        <v>0</v>
      </c>
      <c r="D47" s="136">
        <f>SUM(D45:D46)</f>
        <v>0</v>
      </c>
      <c r="E47" s="273">
        <f>SUM(E45:E46)</f>
        <v>0</v>
      </c>
      <c r="F47" s="135" t="s">
        <v>692</v>
      </c>
      <c r="G47" s="134">
        <f>SUM(G45:G46)</f>
        <v>0</v>
      </c>
      <c r="H47" s="134">
        <f>SUM(H45:H46)</f>
        <v>0</v>
      </c>
      <c r="I47" s="134">
        <f>SUM(I45:I46)</f>
        <v>0</v>
      </c>
    </row>
    <row r="48" spans="1:9" ht="12.75">
      <c r="A48" s="188" t="s">
        <v>568</v>
      </c>
      <c r="B48" s="134" t="s">
        <v>434</v>
      </c>
      <c r="C48" s="136">
        <f>C30+C40+C47</f>
        <v>89417</v>
      </c>
      <c r="D48" s="136">
        <f>D30+D40+D47</f>
        <v>77653</v>
      </c>
      <c r="E48" s="273">
        <f>E30+E40+E47</f>
        <v>131123</v>
      </c>
      <c r="F48" s="135" t="s">
        <v>1194</v>
      </c>
      <c r="G48" s="136">
        <f>G30+G47+G40</f>
        <v>88543</v>
      </c>
      <c r="H48" s="136">
        <f>H30+H47+H40</f>
        <v>76460</v>
      </c>
      <c r="I48" s="136">
        <f>I30+I47+I40</f>
        <v>131123</v>
      </c>
    </row>
    <row r="49" spans="2:9" ht="12.75">
      <c r="B49" s="137"/>
      <c r="C49" s="140"/>
      <c r="D49" s="140"/>
      <c r="E49" s="140"/>
      <c r="F49" s="137"/>
      <c r="G49" s="140"/>
      <c r="H49" s="140"/>
      <c r="I49" s="140"/>
    </row>
    <row r="50" spans="3:5" ht="12.75">
      <c r="C50" s="141"/>
      <c r="D50" s="141"/>
      <c r="E50" s="141"/>
    </row>
    <row r="51" spans="3:5" ht="12.75">
      <c r="C51" s="141"/>
      <c r="D51" s="141"/>
      <c r="E51" s="141"/>
    </row>
    <row r="52" spans="3:5" ht="12.75">
      <c r="C52" s="141"/>
      <c r="D52" s="141"/>
      <c r="E52" s="141"/>
    </row>
    <row r="53" spans="3:5" ht="12.75">
      <c r="C53" s="141"/>
      <c r="D53" s="141"/>
      <c r="E53" s="141"/>
    </row>
    <row r="54" spans="3:5" ht="12.75">
      <c r="C54" s="141"/>
      <c r="D54" s="141"/>
      <c r="E54" s="141"/>
    </row>
    <row r="55" spans="3:5" ht="12.75">
      <c r="C55" s="141"/>
      <c r="D55" s="141"/>
      <c r="E55" s="141"/>
    </row>
    <row r="56" spans="3:5" ht="12.75">
      <c r="C56" s="141"/>
      <c r="D56" s="141"/>
      <c r="E56" s="141"/>
    </row>
    <row r="57" spans="3:5" ht="12.75">
      <c r="C57" s="141"/>
      <c r="D57" s="141"/>
      <c r="E57" s="141"/>
    </row>
    <row r="58" spans="3:5" ht="12.75">
      <c r="C58" s="141"/>
      <c r="D58" s="141"/>
      <c r="E58" s="141"/>
    </row>
    <row r="59" spans="3:5" ht="12.75">
      <c r="C59" s="141"/>
      <c r="D59" s="141"/>
      <c r="E59" s="141"/>
    </row>
    <row r="60" spans="3:5" ht="12.75">
      <c r="C60" s="141"/>
      <c r="D60" s="141"/>
      <c r="E60" s="141"/>
    </row>
    <row r="61" spans="3:5" ht="12.75">
      <c r="C61" s="141"/>
      <c r="D61" s="141"/>
      <c r="E61" s="141"/>
    </row>
    <row r="62" spans="3:5" ht="12.75">
      <c r="C62" s="141"/>
      <c r="D62" s="141"/>
      <c r="E62" s="141"/>
    </row>
    <row r="63" spans="3:5" ht="12.75">
      <c r="C63" s="141"/>
      <c r="D63" s="141"/>
      <c r="E63" s="141"/>
    </row>
    <row r="64" spans="3:5" ht="12.75">
      <c r="C64" s="141"/>
      <c r="D64" s="141"/>
      <c r="E64" s="141"/>
    </row>
    <row r="65" spans="3:5" ht="12.75">
      <c r="C65" s="141"/>
      <c r="D65" s="141"/>
      <c r="E65" s="141"/>
    </row>
    <row r="66" spans="3:5" ht="12.75">
      <c r="C66" s="141"/>
      <c r="D66" s="141"/>
      <c r="E66" s="141"/>
    </row>
    <row r="67" spans="3:5" ht="12.75">
      <c r="C67" s="141"/>
      <c r="D67" s="141"/>
      <c r="E67" s="141"/>
    </row>
    <row r="68" spans="3:5" ht="12.75">
      <c r="C68" s="141"/>
      <c r="D68" s="141"/>
      <c r="E68" s="141"/>
    </row>
    <row r="69" spans="3:5" ht="12.75">
      <c r="C69" s="141"/>
      <c r="D69" s="141"/>
      <c r="E69" s="141"/>
    </row>
    <row r="70" spans="3:5" ht="12.75">
      <c r="C70" s="141"/>
      <c r="D70" s="141"/>
      <c r="E70" s="141"/>
    </row>
    <row r="71" spans="3:5" ht="12.75">
      <c r="C71" s="141"/>
      <c r="D71" s="141"/>
      <c r="E71" s="141"/>
    </row>
    <row r="72" spans="3:5" ht="12.75">
      <c r="C72" s="141"/>
      <c r="D72" s="141"/>
      <c r="E72" s="141"/>
    </row>
    <row r="73" spans="3:5" ht="12.75">
      <c r="C73" s="141"/>
      <c r="D73" s="141"/>
      <c r="E73" s="141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0"/>
  </sheetPr>
  <dimension ref="A1:IV53"/>
  <sheetViews>
    <sheetView zoomScale="75" zoomScaleNormal="75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33" sqref="Q33"/>
    </sheetView>
  </sheetViews>
  <sheetFormatPr defaultColWidth="9.140625" defaultRowHeight="12.75"/>
  <cols>
    <col min="1" max="1" width="3.8515625" style="3" customWidth="1"/>
    <col min="2" max="2" width="42.57421875" style="3" customWidth="1"/>
    <col min="3" max="9" width="9.7109375" style="3" customWidth="1"/>
    <col min="10" max="10" width="10.140625" style="3" bestFit="1" customWidth="1"/>
    <col min="11" max="14" width="9.7109375" style="3" customWidth="1"/>
    <col min="15" max="15" width="11.57421875" style="3" customWidth="1"/>
    <col min="16" max="16" width="10.140625" style="3" bestFit="1" customWidth="1"/>
    <col min="17" max="16384" width="9.140625" style="3" customWidth="1"/>
  </cols>
  <sheetData>
    <row r="1" spans="2:15" ht="12.75" customHeight="1">
      <c r="B1" s="143"/>
      <c r="C1" s="143"/>
      <c r="D1" s="143"/>
      <c r="E1" s="143"/>
      <c r="F1" s="143"/>
      <c r="G1" s="143"/>
      <c r="H1" s="143"/>
      <c r="I1" s="143"/>
      <c r="J1" s="143"/>
      <c r="K1" s="420" t="s">
        <v>1334</v>
      </c>
      <c r="L1" s="420"/>
      <c r="M1" s="420"/>
      <c r="N1" s="420"/>
      <c r="O1" s="420"/>
    </row>
    <row r="2" spans="2:15" ht="13.5" customHeight="1">
      <c r="B2" s="444" t="s">
        <v>66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2:15" ht="13.5" customHeight="1">
      <c r="B3" s="444" t="s">
        <v>812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2:15" ht="13.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5" customHeight="1">
      <c r="A5" s="429"/>
      <c r="B5" s="144" t="s">
        <v>1071</v>
      </c>
      <c r="C5" s="144" t="s">
        <v>1072</v>
      </c>
      <c r="D5" s="144" t="s">
        <v>1073</v>
      </c>
      <c r="E5" s="144" t="s">
        <v>1074</v>
      </c>
      <c r="F5" s="144" t="s">
        <v>1075</v>
      </c>
      <c r="G5" s="144" t="s">
        <v>1076</v>
      </c>
      <c r="H5" s="144" t="s">
        <v>1077</v>
      </c>
      <c r="I5" s="144" t="s">
        <v>1078</v>
      </c>
      <c r="J5" s="144" t="s">
        <v>1328</v>
      </c>
      <c r="K5" s="144" t="s">
        <v>1329</v>
      </c>
      <c r="L5" s="144" t="s">
        <v>1330</v>
      </c>
      <c r="M5" s="144" t="s">
        <v>1331</v>
      </c>
      <c r="N5" s="144" t="s">
        <v>1332</v>
      </c>
      <c r="O5" s="144" t="s">
        <v>1333</v>
      </c>
    </row>
    <row r="6" spans="1:15" ht="12.75" customHeight="1">
      <c r="A6" s="429"/>
      <c r="B6" s="365" t="s">
        <v>323</v>
      </c>
      <c r="C6" s="365" t="s">
        <v>1415</v>
      </c>
      <c r="D6" s="365" t="s">
        <v>502</v>
      </c>
      <c r="E6" s="365" t="s">
        <v>503</v>
      </c>
      <c r="F6" s="365" t="s">
        <v>504</v>
      </c>
      <c r="G6" s="365" t="s">
        <v>505</v>
      </c>
      <c r="H6" s="365" t="s">
        <v>506</v>
      </c>
      <c r="I6" s="365" t="s">
        <v>507</v>
      </c>
      <c r="J6" s="365" t="s">
        <v>508</v>
      </c>
      <c r="K6" s="365" t="s">
        <v>509</v>
      </c>
      <c r="L6" s="365" t="s">
        <v>1410</v>
      </c>
      <c r="M6" s="365" t="s">
        <v>1411</v>
      </c>
      <c r="N6" s="365" t="s">
        <v>1412</v>
      </c>
      <c r="O6" s="365" t="s">
        <v>82</v>
      </c>
    </row>
    <row r="7" spans="1:2" s="143" customFormat="1" ht="12.75" customHeight="1">
      <c r="A7" s="193" t="s">
        <v>794</v>
      </c>
      <c r="B7" s="154" t="s">
        <v>1413</v>
      </c>
    </row>
    <row r="8" spans="1:16" s="143" customFormat="1" ht="15.75" customHeight="1">
      <c r="A8" s="193" t="s">
        <v>800</v>
      </c>
      <c r="B8" s="143" t="s">
        <v>919</v>
      </c>
      <c r="C8" s="151">
        <v>12500</v>
      </c>
      <c r="D8" s="151">
        <v>14884</v>
      </c>
      <c r="E8" s="151">
        <v>14000</v>
      </c>
      <c r="F8" s="151">
        <v>15500</v>
      </c>
      <c r="G8" s="151">
        <v>18650</v>
      </c>
      <c r="H8" s="151">
        <v>17960</v>
      </c>
      <c r="I8" s="151">
        <v>13450</v>
      </c>
      <c r="J8" s="151">
        <v>13450</v>
      </c>
      <c r="K8" s="151">
        <v>14500</v>
      </c>
      <c r="L8" s="151">
        <v>14500</v>
      </c>
      <c r="M8" s="151">
        <v>14607</v>
      </c>
      <c r="N8" s="151">
        <v>14607</v>
      </c>
      <c r="O8" s="151">
        <f aca="true" t="shared" si="0" ref="O8:O18">SUM(C8:N8)</f>
        <v>178608</v>
      </c>
      <c r="P8" s="151"/>
    </row>
    <row r="9" spans="1:16" s="143" customFormat="1" ht="16.5" customHeight="1">
      <c r="A9" s="193" t="s">
        <v>410</v>
      </c>
      <c r="B9" s="143" t="s">
        <v>1595</v>
      </c>
      <c r="C9" s="459">
        <v>24661</v>
      </c>
      <c r="D9" s="459">
        <v>24661</v>
      </c>
      <c r="E9" s="459">
        <v>247361</v>
      </c>
      <c r="F9" s="459">
        <v>51650</v>
      </c>
      <c r="G9" s="459">
        <v>66255</v>
      </c>
      <c r="H9" s="459">
        <v>23275</v>
      </c>
      <c r="I9" s="459">
        <v>52203</v>
      </c>
      <c r="J9" s="459">
        <v>53939</v>
      </c>
      <c r="K9" s="459">
        <v>266176</v>
      </c>
      <c r="L9" s="459">
        <v>68452</v>
      </c>
      <c r="M9" s="459">
        <v>39117</v>
      </c>
      <c r="N9" s="459">
        <v>44884</v>
      </c>
      <c r="O9" s="151">
        <f t="shared" si="0"/>
        <v>962634</v>
      </c>
      <c r="P9" s="151"/>
    </row>
    <row r="10" spans="1:16" s="143" customFormat="1" ht="15.75" customHeight="1">
      <c r="A10" s="193" t="s">
        <v>562</v>
      </c>
      <c r="B10" s="143" t="s">
        <v>661</v>
      </c>
      <c r="C10" s="151">
        <v>66497</v>
      </c>
      <c r="D10" s="151">
        <v>66497</v>
      </c>
      <c r="E10" s="151">
        <v>66497</v>
      </c>
      <c r="F10" s="151">
        <v>66497</v>
      </c>
      <c r="G10" s="151">
        <v>66499</v>
      </c>
      <c r="H10" s="151">
        <v>66499</v>
      </c>
      <c r="I10" s="151">
        <v>66498</v>
      </c>
      <c r="J10" s="151">
        <v>66498</v>
      </c>
      <c r="K10" s="151">
        <v>66498</v>
      </c>
      <c r="L10" s="151">
        <v>66498</v>
      </c>
      <c r="M10" s="151">
        <v>66498</v>
      </c>
      <c r="N10" s="151">
        <v>66499</v>
      </c>
      <c r="O10" s="151">
        <f t="shared" si="0"/>
        <v>797975</v>
      </c>
      <c r="P10" s="151"/>
    </row>
    <row r="11" spans="1:16" s="199" customFormat="1" ht="12.75" customHeight="1">
      <c r="A11" s="193" t="s">
        <v>1722</v>
      </c>
      <c r="B11" s="199" t="s">
        <v>557</v>
      </c>
      <c r="C11" s="147">
        <v>9545</v>
      </c>
      <c r="D11" s="147">
        <v>16000</v>
      </c>
      <c r="E11" s="147">
        <v>15200</v>
      </c>
      <c r="F11" s="147">
        <v>9560</v>
      </c>
      <c r="G11" s="147">
        <v>9580</v>
      </c>
      <c r="H11" s="147">
        <v>9580</v>
      </c>
      <c r="I11" s="147">
        <v>8400</v>
      </c>
      <c r="J11" s="147">
        <v>8867</v>
      </c>
      <c r="K11" s="147">
        <v>10500</v>
      </c>
      <c r="L11" s="147">
        <v>9500</v>
      </c>
      <c r="M11" s="147">
        <v>9500</v>
      </c>
      <c r="N11" s="147">
        <v>8595</v>
      </c>
      <c r="O11" s="151">
        <f t="shared" si="0"/>
        <v>124827</v>
      </c>
      <c r="P11" s="151"/>
    </row>
    <row r="12" spans="1:16" s="143" customFormat="1" ht="12.75" customHeight="1">
      <c r="A12" s="193" t="s">
        <v>131</v>
      </c>
      <c r="B12" s="143" t="s">
        <v>556</v>
      </c>
      <c r="C12" s="151"/>
      <c r="D12" s="151">
        <v>1674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f t="shared" si="0"/>
        <v>1674</v>
      </c>
      <c r="P12" s="151"/>
    </row>
    <row r="13" spans="1:16" s="143" customFormat="1" ht="12.75" customHeight="1">
      <c r="A13" s="193" t="s">
        <v>912</v>
      </c>
      <c r="B13" s="143" t="s">
        <v>1170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>
        <f t="shared" si="0"/>
        <v>0</v>
      </c>
      <c r="P13" s="151"/>
    </row>
    <row r="14" spans="1:16" s="154" customFormat="1" ht="15.75" customHeight="1">
      <c r="A14" s="193" t="s">
        <v>914</v>
      </c>
      <c r="B14" s="455" t="s">
        <v>1596</v>
      </c>
      <c r="C14" s="456">
        <f>SUM(C8:C12)</f>
        <v>113203</v>
      </c>
      <c r="D14" s="456">
        <f>SUM(D8:D12)</f>
        <v>123716</v>
      </c>
      <c r="E14" s="456">
        <f>SUM(E8:E12)</f>
        <v>343058</v>
      </c>
      <c r="F14" s="456">
        <f>SUM(F8:F13)</f>
        <v>143207</v>
      </c>
      <c r="G14" s="456">
        <f>SUM(G8:G13)</f>
        <v>160984</v>
      </c>
      <c r="H14" s="456">
        <f aca="true" t="shared" si="1" ref="H14:N14">SUM(H8:H12)</f>
        <v>117314</v>
      </c>
      <c r="I14" s="456">
        <f t="shared" si="1"/>
        <v>140551</v>
      </c>
      <c r="J14" s="456">
        <f t="shared" si="1"/>
        <v>142754</v>
      </c>
      <c r="K14" s="456">
        <f t="shared" si="1"/>
        <v>357674</v>
      </c>
      <c r="L14" s="456">
        <f t="shared" si="1"/>
        <v>158950</v>
      </c>
      <c r="M14" s="456">
        <f t="shared" si="1"/>
        <v>129722</v>
      </c>
      <c r="N14" s="456">
        <f t="shared" si="1"/>
        <v>134585</v>
      </c>
      <c r="O14" s="460">
        <f t="shared" si="0"/>
        <v>2065718</v>
      </c>
      <c r="P14" s="157"/>
    </row>
    <row r="15" spans="1:16" s="143" customFormat="1" ht="15.75" customHeight="1">
      <c r="A15" s="193" t="s">
        <v>915</v>
      </c>
      <c r="B15" s="143" t="s">
        <v>553</v>
      </c>
      <c r="C15" s="151"/>
      <c r="D15" s="151"/>
      <c r="E15" s="151"/>
      <c r="F15" s="151">
        <v>2000</v>
      </c>
      <c r="G15" s="151">
        <v>2000</v>
      </c>
      <c r="H15" s="151"/>
      <c r="I15" s="151">
        <v>2000</v>
      </c>
      <c r="J15" s="151"/>
      <c r="K15" s="151">
        <v>2000</v>
      </c>
      <c r="L15" s="151"/>
      <c r="M15" s="151">
        <v>2000</v>
      </c>
      <c r="N15" s="151"/>
      <c r="O15" s="157">
        <f t="shared" si="0"/>
        <v>10000</v>
      </c>
      <c r="P15" s="151"/>
    </row>
    <row r="16" spans="1:16" s="143" customFormat="1" ht="12.75" customHeight="1">
      <c r="A16" s="193" t="s">
        <v>650</v>
      </c>
      <c r="B16" s="143" t="s">
        <v>1416</v>
      </c>
      <c r="C16" s="151"/>
      <c r="D16" s="151"/>
      <c r="E16" s="151">
        <v>300</v>
      </c>
      <c r="F16" s="151"/>
      <c r="G16" s="151"/>
      <c r="H16" s="151">
        <v>300</v>
      </c>
      <c r="I16" s="151"/>
      <c r="J16" s="151"/>
      <c r="K16" s="151">
        <v>300</v>
      </c>
      <c r="L16" s="151"/>
      <c r="M16" s="151"/>
      <c r="N16" s="151">
        <v>300</v>
      </c>
      <c r="O16" s="157">
        <f t="shared" si="0"/>
        <v>1200</v>
      </c>
      <c r="P16" s="151"/>
    </row>
    <row r="17" spans="1:16" s="143" customFormat="1" ht="12.75" customHeight="1">
      <c r="A17" s="193" t="s">
        <v>652</v>
      </c>
      <c r="B17" s="143" t="s">
        <v>1232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7">
        <f t="shared" si="0"/>
        <v>0</v>
      </c>
      <c r="P17" s="151"/>
    </row>
    <row r="18" spans="1:16" s="199" customFormat="1" ht="12.75" customHeight="1">
      <c r="A18" s="193" t="s">
        <v>1746</v>
      </c>
      <c r="B18" s="199" t="s">
        <v>554</v>
      </c>
      <c r="C18" s="147"/>
      <c r="D18" s="147"/>
      <c r="E18" s="147"/>
      <c r="F18" s="147">
        <v>215000</v>
      </c>
      <c r="G18" s="147"/>
      <c r="H18" s="147"/>
      <c r="I18" s="147">
        <v>168000</v>
      </c>
      <c r="J18" s="147"/>
      <c r="K18" s="147"/>
      <c r="L18" s="147"/>
      <c r="M18" s="147">
        <v>73450</v>
      </c>
      <c r="N18" s="147"/>
      <c r="O18" s="157">
        <f t="shared" si="0"/>
        <v>456450</v>
      </c>
      <c r="P18" s="151"/>
    </row>
    <row r="19" spans="1:16" s="143" customFormat="1" ht="13.5" customHeight="1">
      <c r="A19" s="193" t="s">
        <v>1749</v>
      </c>
      <c r="B19" s="199" t="s">
        <v>1482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57"/>
      <c r="P19" s="151"/>
    </row>
    <row r="20" spans="1:16" s="143" customFormat="1" ht="12.75" customHeight="1">
      <c r="A20" s="193" t="s">
        <v>1750</v>
      </c>
      <c r="B20" s="199" t="s">
        <v>391</v>
      </c>
      <c r="C20" s="147">
        <v>264</v>
      </c>
      <c r="D20" s="147">
        <v>264</v>
      </c>
      <c r="E20" s="147">
        <v>265</v>
      </c>
      <c r="F20" s="147">
        <v>264</v>
      </c>
      <c r="G20" s="147">
        <v>265</v>
      </c>
      <c r="H20" s="147">
        <v>264</v>
      </c>
      <c r="I20" s="147">
        <v>265</v>
      </c>
      <c r="J20" s="147">
        <v>265</v>
      </c>
      <c r="K20" s="147">
        <v>264</v>
      </c>
      <c r="L20" s="147">
        <v>265</v>
      </c>
      <c r="M20" s="147">
        <v>264</v>
      </c>
      <c r="N20" s="147">
        <v>265</v>
      </c>
      <c r="O20" s="157">
        <f>SUM(C20:N20)</f>
        <v>3174</v>
      </c>
      <c r="P20" s="151"/>
    </row>
    <row r="21" spans="1:16" s="143" customFormat="1" ht="12.75" customHeight="1">
      <c r="A21" s="193" t="s">
        <v>1751</v>
      </c>
      <c r="B21" s="199" t="s">
        <v>1170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51"/>
      <c r="P21" s="151"/>
    </row>
    <row r="22" spans="1:16" s="373" customFormat="1" ht="16.5" customHeight="1">
      <c r="A22" s="193" t="s">
        <v>1753</v>
      </c>
      <c r="B22" s="455" t="s">
        <v>1417</v>
      </c>
      <c r="C22" s="456">
        <f aca="true" t="shared" si="2" ref="C22:N22">SUM(C15:C21)</f>
        <v>264</v>
      </c>
      <c r="D22" s="456">
        <f t="shared" si="2"/>
        <v>264</v>
      </c>
      <c r="E22" s="456">
        <f t="shared" si="2"/>
        <v>565</v>
      </c>
      <c r="F22" s="456">
        <f t="shared" si="2"/>
        <v>217264</v>
      </c>
      <c r="G22" s="456">
        <f t="shared" si="2"/>
        <v>2265</v>
      </c>
      <c r="H22" s="456">
        <f t="shared" si="2"/>
        <v>564</v>
      </c>
      <c r="I22" s="456">
        <f t="shared" si="2"/>
        <v>170265</v>
      </c>
      <c r="J22" s="456">
        <f t="shared" si="2"/>
        <v>265</v>
      </c>
      <c r="K22" s="456">
        <f t="shared" si="2"/>
        <v>2564</v>
      </c>
      <c r="L22" s="456">
        <f t="shared" si="2"/>
        <v>265</v>
      </c>
      <c r="M22" s="456">
        <f t="shared" si="2"/>
        <v>75714</v>
      </c>
      <c r="N22" s="456">
        <f t="shared" si="2"/>
        <v>565</v>
      </c>
      <c r="O22" s="157">
        <f>SUM(C22:N22)</f>
        <v>470824</v>
      </c>
      <c r="P22" s="149"/>
    </row>
    <row r="23" spans="1:16" s="154" customFormat="1" ht="16.5" customHeight="1">
      <c r="A23" s="193" t="s">
        <v>1754</v>
      </c>
      <c r="B23" s="373" t="s">
        <v>1483</v>
      </c>
      <c r="C23" s="149">
        <v>66572</v>
      </c>
      <c r="D23" s="149">
        <v>13881</v>
      </c>
      <c r="E23" s="149"/>
      <c r="F23" s="149">
        <v>43750</v>
      </c>
      <c r="G23" s="149"/>
      <c r="H23" s="149">
        <v>171993</v>
      </c>
      <c r="I23" s="149">
        <v>202605</v>
      </c>
      <c r="J23" s="149"/>
      <c r="K23" s="149">
        <v>132110</v>
      </c>
      <c r="L23" s="149">
        <v>61551</v>
      </c>
      <c r="M23" s="149">
        <v>61972</v>
      </c>
      <c r="N23" s="149">
        <v>184320</v>
      </c>
      <c r="O23" s="157">
        <f>SUM(C23:N23)</f>
        <v>938754</v>
      </c>
      <c r="P23" s="157"/>
    </row>
    <row r="24" spans="1:16" s="143" customFormat="1" ht="12.75" customHeight="1">
      <c r="A24" s="193" t="s">
        <v>1755</v>
      </c>
      <c r="B24" s="199" t="s">
        <v>558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57">
        <f>SUM(C24:N24)</f>
        <v>0</v>
      </c>
      <c r="P24" s="151"/>
    </row>
    <row r="25" spans="1:16" s="154" customFormat="1" ht="16.5" customHeight="1">
      <c r="A25" s="193" t="s">
        <v>1247</v>
      </c>
      <c r="B25" s="373" t="s">
        <v>1484</v>
      </c>
      <c r="C25" s="149">
        <f aca="true" t="shared" si="3" ref="C25:N25">C22+C14+C23+C24</f>
        <v>180039</v>
      </c>
      <c r="D25" s="149">
        <f t="shared" si="3"/>
        <v>137861</v>
      </c>
      <c r="E25" s="149">
        <f t="shared" si="3"/>
        <v>343623</v>
      </c>
      <c r="F25" s="149">
        <f t="shared" si="3"/>
        <v>404221</v>
      </c>
      <c r="G25" s="149">
        <f t="shared" si="3"/>
        <v>163249</v>
      </c>
      <c r="H25" s="149">
        <f t="shared" si="3"/>
        <v>289871</v>
      </c>
      <c r="I25" s="149">
        <f t="shared" si="3"/>
        <v>513421</v>
      </c>
      <c r="J25" s="149">
        <f t="shared" si="3"/>
        <v>143019</v>
      </c>
      <c r="K25" s="149">
        <f t="shared" si="3"/>
        <v>492348</v>
      </c>
      <c r="L25" s="149">
        <f t="shared" si="3"/>
        <v>220766</v>
      </c>
      <c r="M25" s="149">
        <f t="shared" si="3"/>
        <v>267408</v>
      </c>
      <c r="N25" s="149">
        <f t="shared" si="3"/>
        <v>319470</v>
      </c>
      <c r="O25" s="157">
        <f>SUM(C25:N25)</f>
        <v>3475296</v>
      </c>
      <c r="P25" s="157"/>
    </row>
    <row r="26" spans="1:15" s="6" customFormat="1" ht="15.75">
      <c r="A26" s="2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54" customFormat="1" ht="12.75" customHeight="1">
      <c r="A27" s="193" t="s">
        <v>1248</v>
      </c>
      <c r="B27" s="154" t="s">
        <v>1414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s="143" customFormat="1" ht="15.75" customHeight="1">
      <c r="A28" s="193" t="s">
        <v>1249</v>
      </c>
      <c r="B28" s="143" t="s">
        <v>782</v>
      </c>
      <c r="C28" s="151">
        <v>22496</v>
      </c>
      <c r="D28" s="151">
        <v>22496</v>
      </c>
      <c r="E28" s="151">
        <v>22496</v>
      </c>
      <c r="F28" s="151">
        <v>22496</v>
      </c>
      <c r="G28" s="151">
        <v>22496</v>
      </c>
      <c r="H28" s="151">
        <v>22496</v>
      </c>
      <c r="I28" s="151">
        <v>22496</v>
      </c>
      <c r="J28" s="151">
        <v>22495</v>
      </c>
      <c r="K28" s="151">
        <v>22495</v>
      </c>
      <c r="L28" s="151">
        <v>22495</v>
      </c>
      <c r="M28" s="151">
        <v>22496</v>
      </c>
      <c r="N28" s="151">
        <v>22495</v>
      </c>
      <c r="O28" s="157">
        <f aca="true" t="shared" si="4" ref="O28:O44">SUM(C28:N28)</f>
        <v>269948</v>
      </c>
    </row>
    <row r="29" spans="1:15" s="143" customFormat="1" ht="17.25" customHeight="1">
      <c r="A29" s="193" t="s">
        <v>1250</v>
      </c>
      <c r="B29" s="143" t="s">
        <v>354</v>
      </c>
      <c r="C29" s="151">
        <v>5568</v>
      </c>
      <c r="D29" s="151">
        <v>5569</v>
      </c>
      <c r="E29" s="151">
        <v>5568</v>
      </c>
      <c r="F29" s="151">
        <v>5569</v>
      </c>
      <c r="G29" s="151">
        <v>5568</v>
      </c>
      <c r="H29" s="151">
        <v>5569</v>
      </c>
      <c r="I29" s="151">
        <v>5569</v>
      </c>
      <c r="J29" s="151">
        <v>5569</v>
      </c>
      <c r="K29" s="151">
        <v>5568</v>
      </c>
      <c r="L29" s="151">
        <v>5569</v>
      </c>
      <c r="M29" s="151">
        <v>5569</v>
      </c>
      <c r="N29" s="151">
        <v>5569</v>
      </c>
      <c r="O29" s="157">
        <f t="shared" si="4"/>
        <v>66824</v>
      </c>
    </row>
    <row r="30" spans="1:15" s="143" customFormat="1" ht="13.5" customHeight="1">
      <c r="A30" s="193" t="s">
        <v>1251</v>
      </c>
      <c r="B30" s="143" t="s">
        <v>783</v>
      </c>
      <c r="C30" s="151">
        <v>22500</v>
      </c>
      <c r="D30" s="151">
        <v>45250</v>
      </c>
      <c r="E30" s="151">
        <v>45200</v>
      </c>
      <c r="F30" s="151">
        <v>38350</v>
      </c>
      <c r="G30" s="151">
        <v>56250</v>
      </c>
      <c r="H30" s="151">
        <v>61250</v>
      </c>
      <c r="I30" s="151">
        <v>38650</v>
      </c>
      <c r="J30" s="151">
        <v>41500</v>
      </c>
      <c r="K30" s="151">
        <v>25250</v>
      </c>
      <c r="L30" s="151">
        <v>38344</v>
      </c>
      <c r="M30" s="151">
        <v>23500</v>
      </c>
      <c r="N30" s="151">
        <v>24089</v>
      </c>
      <c r="O30" s="157">
        <f t="shared" si="4"/>
        <v>460133</v>
      </c>
    </row>
    <row r="31" spans="1:256" s="143" customFormat="1" ht="15" customHeight="1">
      <c r="A31" s="193" t="s">
        <v>1252</v>
      </c>
      <c r="B31" s="143" t="s">
        <v>784</v>
      </c>
      <c r="C31" s="151">
        <v>19320</v>
      </c>
      <c r="D31" s="151"/>
      <c r="E31" s="151"/>
      <c r="F31" s="151"/>
      <c r="G31" s="151"/>
      <c r="H31" s="151">
        <v>2000</v>
      </c>
      <c r="I31" s="151">
        <v>500</v>
      </c>
      <c r="J31" s="151">
        <v>23726</v>
      </c>
      <c r="K31" s="151"/>
      <c r="L31" s="151"/>
      <c r="M31" s="151"/>
      <c r="N31" s="151"/>
      <c r="O31" s="157">
        <f t="shared" si="4"/>
        <v>45546</v>
      </c>
      <c r="IV31" s="151"/>
    </row>
    <row r="32" spans="1:15" s="143" customFormat="1" ht="15" customHeight="1">
      <c r="A32" s="193" t="s">
        <v>1253</v>
      </c>
      <c r="B32" s="143" t="s">
        <v>785</v>
      </c>
      <c r="C32" s="151">
        <v>1775</v>
      </c>
      <c r="D32" s="151">
        <v>16908</v>
      </c>
      <c r="E32" s="151">
        <v>13908</v>
      </c>
      <c r="F32" s="151">
        <v>13908</v>
      </c>
      <c r="G32" s="151">
        <v>13908</v>
      </c>
      <c r="H32" s="151">
        <v>18989</v>
      </c>
      <c r="I32" s="151">
        <v>13908</v>
      </c>
      <c r="J32" s="151">
        <v>13908</v>
      </c>
      <c r="K32" s="151">
        <v>15908</v>
      </c>
      <c r="L32" s="151">
        <v>13908</v>
      </c>
      <c r="M32" s="151">
        <v>16500</v>
      </c>
      <c r="N32" s="151">
        <v>15147</v>
      </c>
      <c r="O32" s="157">
        <f t="shared" si="4"/>
        <v>168675</v>
      </c>
    </row>
    <row r="33" spans="1:15" s="143" customFormat="1" ht="12.75" customHeight="1">
      <c r="A33" s="193" t="s">
        <v>956</v>
      </c>
      <c r="B33" s="143" t="s">
        <v>353</v>
      </c>
      <c r="C33" s="151"/>
      <c r="D33" s="151"/>
      <c r="E33" s="151">
        <v>375</v>
      </c>
      <c r="F33" s="151">
        <v>375</v>
      </c>
      <c r="G33" s="151">
        <v>375</v>
      </c>
      <c r="H33" s="151">
        <v>375</v>
      </c>
      <c r="I33" s="151"/>
      <c r="J33" s="151"/>
      <c r="K33" s="151">
        <v>375</v>
      </c>
      <c r="L33" s="151">
        <v>375</v>
      </c>
      <c r="M33" s="151">
        <v>375</v>
      </c>
      <c r="N33" s="151">
        <v>375</v>
      </c>
      <c r="O33" s="157">
        <f t="shared" si="4"/>
        <v>3000</v>
      </c>
    </row>
    <row r="34" spans="1:15" s="143" customFormat="1" ht="15.75" customHeight="1">
      <c r="A34" s="193" t="s">
        <v>957</v>
      </c>
      <c r="B34" s="143" t="s">
        <v>1713</v>
      </c>
      <c r="C34" s="151">
        <v>2800</v>
      </c>
      <c r="D34" s="151">
        <v>3150</v>
      </c>
      <c r="E34" s="151">
        <v>3835</v>
      </c>
      <c r="F34" s="151">
        <v>4350</v>
      </c>
      <c r="G34" s="151">
        <v>4150</v>
      </c>
      <c r="H34" s="151">
        <v>3835</v>
      </c>
      <c r="I34" s="151">
        <v>3835</v>
      </c>
      <c r="J34" s="151">
        <v>3835</v>
      </c>
      <c r="K34" s="151">
        <v>4315</v>
      </c>
      <c r="L34" s="151">
        <v>3835</v>
      </c>
      <c r="M34" s="151">
        <v>3835</v>
      </c>
      <c r="N34" s="151">
        <v>4250</v>
      </c>
      <c r="O34" s="157">
        <f t="shared" si="4"/>
        <v>46025</v>
      </c>
    </row>
    <row r="35" spans="1:15" s="143" customFormat="1" ht="15" customHeight="1">
      <c r="A35" s="193" t="s">
        <v>958</v>
      </c>
      <c r="B35" s="143" t="s">
        <v>1168</v>
      </c>
      <c r="C35" s="151">
        <v>80681</v>
      </c>
      <c r="D35" s="151">
        <v>80681</v>
      </c>
      <c r="E35" s="151">
        <v>80681</v>
      </c>
      <c r="F35" s="151">
        <v>80681</v>
      </c>
      <c r="G35" s="151">
        <v>80681</v>
      </c>
      <c r="H35" s="151">
        <v>80681</v>
      </c>
      <c r="I35" s="151">
        <v>80681</v>
      </c>
      <c r="J35" s="151">
        <v>80681</v>
      </c>
      <c r="K35" s="151">
        <v>80681</v>
      </c>
      <c r="L35" s="151">
        <v>80681</v>
      </c>
      <c r="M35" s="151">
        <v>80681</v>
      </c>
      <c r="N35" s="151">
        <v>80681</v>
      </c>
      <c r="O35" s="157">
        <f t="shared" si="4"/>
        <v>968172</v>
      </c>
    </row>
    <row r="36" spans="1:15" s="199" customFormat="1" ht="15.75" customHeight="1">
      <c r="A36" s="193" t="s">
        <v>959</v>
      </c>
      <c r="B36" s="457" t="s">
        <v>1600</v>
      </c>
      <c r="C36" s="458">
        <f aca="true" t="shared" si="5" ref="C36:N36">SUM(C28:C35)</f>
        <v>155140</v>
      </c>
      <c r="D36" s="458">
        <f t="shared" si="5"/>
        <v>174054</v>
      </c>
      <c r="E36" s="458">
        <f t="shared" si="5"/>
        <v>172063</v>
      </c>
      <c r="F36" s="458">
        <f t="shared" si="5"/>
        <v>165729</v>
      </c>
      <c r="G36" s="458">
        <f t="shared" si="5"/>
        <v>183428</v>
      </c>
      <c r="H36" s="458">
        <f t="shared" si="5"/>
        <v>195195</v>
      </c>
      <c r="I36" s="458">
        <f t="shared" si="5"/>
        <v>165639</v>
      </c>
      <c r="J36" s="458">
        <f t="shared" si="5"/>
        <v>191714</v>
      </c>
      <c r="K36" s="458">
        <f t="shared" si="5"/>
        <v>154592</v>
      </c>
      <c r="L36" s="458">
        <f t="shared" si="5"/>
        <v>165207</v>
      </c>
      <c r="M36" s="458">
        <f t="shared" si="5"/>
        <v>152956</v>
      </c>
      <c r="N36" s="458">
        <f t="shared" si="5"/>
        <v>152606</v>
      </c>
      <c r="O36" s="456">
        <f t="shared" si="4"/>
        <v>2028323</v>
      </c>
    </row>
    <row r="37" spans="1:15" s="199" customFormat="1" ht="12.75" customHeight="1">
      <c r="A37" s="193" t="s">
        <v>960</v>
      </c>
      <c r="B37" s="199" t="s">
        <v>967</v>
      </c>
      <c r="C37" s="147"/>
      <c r="D37" s="147"/>
      <c r="E37" s="147"/>
      <c r="F37" s="147">
        <v>10200</v>
      </c>
      <c r="G37" s="147"/>
      <c r="H37" s="147">
        <v>32800</v>
      </c>
      <c r="I37" s="147"/>
      <c r="J37" s="147">
        <v>15000</v>
      </c>
      <c r="K37" s="147"/>
      <c r="L37" s="147">
        <v>18600</v>
      </c>
      <c r="M37" s="147"/>
      <c r="N37" s="147"/>
      <c r="O37" s="149">
        <f t="shared" si="4"/>
        <v>76600</v>
      </c>
    </row>
    <row r="38" spans="1:15" s="199" customFormat="1" ht="12.75" customHeight="1">
      <c r="A38" s="193" t="s">
        <v>961</v>
      </c>
      <c r="B38" s="199" t="s">
        <v>97</v>
      </c>
      <c r="C38" s="147">
        <v>62581</v>
      </c>
      <c r="D38" s="147">
        <v>9125</v>
      </c>
      <c r="E38" s="147">
        <v>1250</v>
      </c>
      <c r="F38" s="147">
        <v>44376</v>
      </c>
      <c r="G38" s="147"/>
      <c r="H38" s="147">
        <v>119162</v>
      </c>
      <c r="I38" s="147">
        <v>42600</v>
      </c>
      <c r="J38" s="147">
        <v>156280</v>
      </c>
      <c r="K38" s="147">
        <v>142260</v>
      </c>
      <c r="L38" s="147">
        <v>43890</v>
      </c>
      <c r="M38" s="147">
        <v>2100</v>
      </c>
      <c r="N38" s="147">
        <v>84357</v>
      </c>
      <c r="O38" s="149">
        <f t="shared" si="4"/>
        <v>707981</v>
      </c>
    </row>
    <row r="39" spans="1:15" s="199" customFormat="1" ht="12.75" customHeight="1">
      <c r="A39" s="193" t="s">
        <v>882</v>
      </c>
      <c r="B39" s="199" t="s">
        <v>78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9">
        <f t="shared" si="4"/>
        <v>0</v>
      </c>
    </row>
    <row r="40" spans="1:15" s="199" customFormat="1" ht="12.75" customHeight="1">
      <c r="A40" s="193" t="s">
        <v>883</v>
      </c>
      <c r="B40" s="199" t="s">
        <v>79</v>
      </c>
      <c r="C40" s="147"/>
      <c r="D40" s="147"/>
      <c r="E40" s="147"/>
      <c r="F40" s="147"/>
      <c r="G40" s="147"/>
      <c r="H40" s="147">
        <v>4494</v>
      </c>
      <c r="I40" s="147"/>
      <c r="J40" s="147"/>
      <c r="K40" s="147"/>
      <c r="L40" s="147"/>
      <c r="M40" s="147"/>
      <c r="N40" s="147"/>
      <c r="O40" s="149">
        <f t="shared" si="4"/>
        <v>4494</v>
      </c>
    </row>
    <row r="41" spans="1:15" s="199" customFormat="1" ht="12.75" customHeight="1">
      <c r="A41" s="193" t="s">
        <v>93</v>
      </c>
      <c r="B41" s="199" t="s">
        <v>780</v>
      </c>
      <c r="C41" s="147"/>
      <c r="D41" s="147"/>
      <c r="E41" s="147"/>
      <c r="F41" s="147"/>
      <c r="G41" s="147"/>
      <c r="H41" s="147"/>
      <c r="I41" s="147">
        <v>20000</v>
      </c>
      <c r="J41" s="147"/>
      <c r="K41" s="147"/>
      <c r="L41" s="147"/>
      <c r="M41" s="147"/>
      <c r="N41" s="147"/>
      <c r="O41" s="149">
        <f t="shared" si="4"/>
        <v>20000</v>
      </c>
    </row>
    <row r="42" spans="1:15" s="199" customFormat="1" ht="12.75" customHeight="1">
      <c r="A42" s="193" t="s">
        <v>94</v>
      </c>
      <c r="B42" s="199" t="s">
        <v>880</v>
      </c>
      <c r="C42" s="147"/>
      <c r="D42" s="147"/>
      <c r="E42" s="147">
        <v>3200</v>
      </c>
      <c r="F42" s="147"/>
      <c r="G42" s="147"/>
      <c r="H42" s="147"/>
      <c r="I42" s="147"/>
      <c r="J42" s="147"/>
      <c r="K42" s="147">
        <v>4000</v>
      </c>
      <c r="L42" s="147"/>
      <c r="M42" s="147"/>
      <c r="N42" s="147"/>
      <c r="O42" s="149">
        <f t="shared" si="4"/>
        <v>7200</v>
      </c>
    </row>
    <row r="43" spans="1:15" s="199" customFormat="1" ht="12.75" customHeight="1">
      <c r="A43" s="193" t="s">
        <v>1576</v>
      </c>
      <c r="B43" s="199" t="s">
        <v>1232</v>
      </c>
      <c r="C43" s="147">
        <v>900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9">
        <f t="shared" si="4"/>
        <v>900</v>
      </c>
    </row>
    <row r="44" spans="1:15" s="199" customFormat="1" ht="12.75" customHeight="1">
      <c r="A44" s="193" t="s">
        <v>95</v>
      </c>
      <c r="B44" s="199" t="s">
        <v>986</v>
      </c>
      <c r="C44" s="147"/>
      <c r="D44" s="147"/>
      <c r="E44" s="147">
        <v>4500</v>
      </c>
      <c r="F44" s="147">
        <v>2500</v>
      </c>
      <c r="G44" s="147">
        <v>3500</v>
      </c>
      <c r="H44" s="147">
        <v>4500</v>
      </c>
      <c r="I44" s="147">
        <v>5600</v>
      </c>
      <c r="J44" s="147"/>
      <c r="K44" s="147">
        <v>6500</v>
      </c>
      <c r="L44" s="147"/>
      <c r="M44" s="147">
        <v>6500</v>
      </c>
      <c r="N44" s="147">
        <v>5520</v>
      </c>
      <c r="O44" s="149">
        <f t="shared" si="4"/>
        <v>39120</v>
      </c>
    </row>
    <row r="45" spans="1:15" s="373" customFormat="1" ht="15" customHeight="1">
      <c r="A45" s="193" t="s">
        <v>566</v>
      </c>
      <c r="B45" s="455" t="s">
        <v>1599</v>
      </c>
      <c r="C45" s="456">
        <f aca="true" t="shared" si="6" ref="C45:O45">SUM(C37:C44)</f>
        <v>63481</v>
      </c>
      <c r="D45" s="456">
        <f t="shared" si="6"/>
        <v>9125</v>
      </c>
      <c r="E45" s="456">
        <f t="shared" si="6"/>
        <v>8950</v>
      </c>
      <c r="F45" s="456">
        <f t="shared" si="6"/>
        <v>57076</v>
      </c>
      <c r="G45" s="456">
        <f t="shared" si="6"/>
        <v>3500</v>
      </c>
      <c r="H45" s="456">
        <f t="shared" si="6"/>
        <v>160956</v>
      </c>
      <c r="I45" s="456">
        <f t="shared" si="6"/>
        <v>68200</v>
      </c>
      <c r="J45" s="456">
        <f t="shared" si="6"/>
        <v>171280</v>
      </c>
      <c r="K45" s="456">
        <f t="shared" si="6"/>
        <v>152760</v>
      </c>
      <c r="L45" s="456">
        <f t="shared" si="6"/>
        <v>62490</v>
      </c>
      <c r="M45" s="456">
        <f t="shared" si="6"/>
        <v>8600</v>
      </c>
      <c r="N45" s="456">
        <f t="shared" si="6"/>
        <v>89877</v>
      </c>
      <c r="O45" s="456">
        <f t="shared" si="6"/>
        <v>856295</v>
      </c>
    </row>
    <row r="46" spans="1:15" s="199" customFormat="1" ht="15" customHeight="1">
      <c r="A46" s="193" t="s">
        <v>567</v>
      </c>
      <c r="B46" s="199" t="s">
        <v>881</v>
      </c>
      <c r="C46" s="147"/>
      <c r="D46" s="147"/>
      <c r="E46" s="147"/>
      <c r="F46" s="147"/>
      <c r="G46" s="147"/>
      <c r="H46" s="147"/>
      <c r="I46" s="147"/>
      <c r="J46" s="147"/>
      <c r="K46" s="147">
        <v>37500</v>
      </c>
      <c r="L46" s="147"/>
      <c r="M46" s="147"/>
      <c r="N46" s="147"/>
      <c r="O46" s="149">
        <f>SUM(C46:N46)</f>
        <v>37500</v>
      </c>
    </row>
    <row r="47" spans="1:15" s="143" customFormat="1" ht="12.75" customHeight="1">
      <c r="A47" s="193" t="s">
        <v>568</v>
      </c>
      <c r="B47" s="143" t="s">
        <v>333</v>
      </c>
      <c r="C47" s="151"/>
      <c r="D47" s="151"/>
      <c r="E47" s="151">
        <v>130029</v>
      </c>
      <c r="F47" s="151">
        <v>3338</v>
      </c>
      <c r="G47" s="151"/>
      <c r="H47" s="151"/>
      <c r="I47" s="151"/>
      <c r="J47" s="151"/>
      <c r="K47" s="151">
        <v>160539</v>
      </c>
      <c r="L47" s="151"/>
      <c r="M47" s="151"/>
      <c r="N47" s="151">
        <v>259272</v>
      </c>
      <c r="O47" s="157">
        <f>SUM(C47:N47)</f>
        <v>553178</v>
      </c>
    </row>
    <row r="48" spans="1:16" s="154" customFormat="1" ht="12.75" customHeight="1">
      <c r="A48" s="193" t="s">
        <v>569</v>
      </c>
      <c r="B48" s="154" t="s">
        <v>1601</v>
      </c>
      <c r="C48" s="157">
        <f aca="true" t="shared" si="7" ref="C48:N48">C45+C36+C47+C46</f>
        <v>218621</v>
      </c>
      <c r="D48" s="157">
        <f t="shared" si="7"/>
        <v>183179</v>
      </c>
      <c r="E48" s="157">
        <f t="shared" si="7"/>
        <v>311042</v>
      </c>
      <c r="F48" s="157">
        <f t="shared" si="7"/>
        <v>226143</v>
      </c>
      <c r="G48" s="157">
        <f t="shared" si="7"/>
        <v>186928</v>
      </c>
      <c r="H48" s="157">
        <f t="shared" si="7"/>
        <v>356151</v>
      </c>
      <c r="I48" s="157">
        <f t="shared" si="7"/>
        <v>233839</v>
      </c>
      <c r="J48" s="157">
        <f t="shared" si="7"/>
        <v>362994</v>
      </c>
      <c r="K48" s="157">
        <f t="shared" si="7"/>
        <v>505391</v>
      </c>
      <c r="L48" s="157">
        <f t="shared" si="7"/>
        <v>227697</v>
      </c>
      <c r="M48" s="157">
        <f t="shared" si="7"/>
        <v>161556</v>
      </c>
      <c r="N48" s="157">
        <f t="shared" si="7"/>
        <v>501755</v>
      </c>
      <c r="O48" s="157">
        <f>SUM(C48:N48)</f>
        <v>3475296</v>
      </c>
      <c r="P48" s="157"/>
    </row>
    <row r="49" spans="3:15" ht="12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2.75" customHeight="1"/>
    <row r="52" ht="12.75" customHeight="1"/>
    <row r="53" ht="12.75" customHeight="1">
      <c r="H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4">
    <mergeCell ref="B2:O2"/>
    <mergeCell ref="B3:O3"/>
    <mergeCell ref="A5:A6"/>
    <mergeCell ref="K1:O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P344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3" customWidth="1"/>
    <col min="2" max="2" width="34.7109375" style="3" customWidth="1"/>
    <col min="3" max="14" width="9.7109375" style="2" customWidth="1"/>
    <col min="15" max="15" width="11.57421875" style="2" customWidth="1"/>
    <col min="16" max="16384" width="9.140625" style="3" customWidth="1"/>
  </cols>
  <sheetData>
    <row r="1" spans="2:16" ht="16.5" customHeight="1">
      <c r="B1" s="524" t="s">
        <v>987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256"/>
    </row>
    <row r="2" spans="2:15" ht="16.5" customHeight="1">
      <c r="B2" s="525" t="s">
        <v>1233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2:15" ht="15.75" customHeight="1">
      <c r="B3" s="525" t="s">
        <v>813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2:15" ht="15.75" customHeight="1">
      <c r="B4" s="21" t="s">
        <v>53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3.5" customHeight="1">
      <c r="A5" s="429"/>
      <c r="B5" s="379" t="s">
        <v>1071</v>
      </c>
      <c r="C5" s="382" t="s">
        <v>1072</v>
      </c>
      <c r="D5" s="382" t="s">
        <v>1073</v>
      </c>
      <c r="E5" s="382" t="s">
        <v>1074</v>
      </c>
      <c r="F5" s="382" t="s">
        <v>1075</v>
      </c>
      <c r="G5" s="382" t="s">
        <v>1076</v>
      </c>
      <c r="H5" s="382" t="s">
        <v>1077</v>
      </c>
      <c r="I5" s="382" t="s">
        <v>1078</v>
      </c>
      <c r="J5" s="382" t="s">
        <v>1328</v>
      </c>
      <c r="K5" s="382" t="s">
        <v>1329</v>
      </c>
      <c r="L5" s="382" t="s">
        <v>1330</v>
      </c>
      <c r="M5" s="382" t="s">
        <v>1331</v>
      </c>
      <c r="N5" s="382" t="s">
        <v>1332</v>
      </c>
      <c r="O5" s="382" t="s">
        <v>1333</v>
      </c>
    </row>
    <row r="6" spans="1:15" ht="12.75" customHeight="1">
      <c r="A6" s="429"/>
      <c r="B6" s="366" t="s">
        <v>323</v>
      </c>
      <c r="C6" s="383" t="s">
        <v>1415</v>
      </c>
      <c r="D6" s="383" t="s">
        <v>502</v>
      </c>
      <c r="E6" s="383" t="s">
        <v>503</v>
      </c>
      <c r="F6" s="383" t="s">
        <v>504</v>
      </c>
      <c r="G6" s="383" t="s">
        <v>505</v>
      </c>
      <c r="H6" s="383" t="s">
        <v>506</v>
      </c>
      <c r="I6" s="383" t="s">
        <v>507</v>
      </c>
      <c r="J6" s="383" t="s">
        <v>508</v>
      </c>
      <c r="K6" s="383" t="s">
        <v>509</v>
      </c>
      <c r="L6" s="383" t="s">
        <v>1410</v>
      </c>
      <c r="M6" s="383" t="s">
        <v>1411</v>
      </c>
      <c r="N6" s="383" t="s">
        <v>1412</v>
      </c>
      <c r="O6" s="383" t="s">
        <v>82</v>
      </c>
    </row>
    <row r="7" spans="1:15" ht="12.75" customHeight="1">
      <c r="A7" s="29" t="s">
        <v>794</v>
      </c>
      <c r="B7" s="15" t="s">
        <v>1413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29" t="s">
        <v>800</v>
      </c>
      <c r="B8" s="16" t="s">
        <v>553</v>
      </c>
      <c r="C8" s="8">
        <f aca="true" t="shared" si="0" ref="C8:N8">C57+C107+C156+C205+C254+C303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aca="true" t="shared" si="1" ref="O8:O21">SUM(C8:N8)</f>
        <v>0</v>
      </c>
    </row>
    <row r="9" spans="1:15" ht="12.75" customHeight="1">
      <c r="A9" s="29" t="s">
        <v>410</v>
      </c>
      <c r="B9" s="16" t="s">
        <v>1416</v>
      </c>
      <c r="C9" s="8">
        <f aca="true" t="shared" si="2" ref="C9:N9">C58+C108+C157+C206+C255+C304</f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>SUM(C9:N9)</f>
        <v>0</v>
      </c>
    </row>
    <row r="10" spans="1:15" ht="12.75" customHeight="1">
      <c r="A10" s="29" t="s">
        <v>562</v>
      </c>
      <c r="B10" s="16" t="s">
        <v>1232</v>
      </c>
      <c r="C10" s="8">
        <f aca="true" t="shared" si="3" ref="C10:N10">C59+C109+C158+C207+C256+C305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1"/>
        <v>0</v>
      </c>
    </row>
    <row r="11" spans="1:15" s="47" customFormat="1" ht="12.75" customHeight="1">
      <c r="A11" s="29" t="s">
        <v>1722</v>
      </c>
      <c r="B11" s="34" t="s">
        <v>554</v>
      </c>
      <c r="C11" s="8">
        <f aca="true" t="shared" si="4" ref="C11:N11">C60+C110+C159+C208+C257+C306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4"/>
        <v>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32">
        <f t="shared" si="1"/>
        <v>0</v>
      </c>
    </row>
    <row r="12" spans="1:15" ht="12.75" customHeight="1">
      <c r="A12" s="29" t="s">
        <v>131</v>
      </c>
      <c r="B12" s="34" t="s">
        <v>555</v>
      </c>
      <c r="C12" s="8">
        <f aca="true" t="shared" si="5" ref="C12:N12">C61+C111+C160+C209+C258+C307</f>
        <v>0</v>
      </c>
      <c r="D12" s="8">
        <f t="shared" si="5"/>
        <v>0</v>
      </c>
      <c r="E12" s="8">
        <f t="shared" si="5"/>
        <v>0</v>
      </c>
      <c r="F12" s="8">
        <f t="shared" si="5"/>
        <v>0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 t="shared" si="5"/>
        <v>0</v>
      </c>
      <c r="L12" s="8">
        <f t="shared" si="5"/>
        <v>0</v>
      </c>
      <c r="M12" s="8">
        <f t="shared" si="5"/>
        <v>0</v>
      </c>
      <c r="N12" s="8">
        <f t="shared" si="5"/>
        <v>0</v>
      </c>
      <c r="O12" s="8">
        <f>SUM(C12:N12)</f>
        <v>0</v>
      </c>
    </row>
    <row r="13" spans="1:15" ht="12.75" customHeight="1">
      <c r="A13" s="29" t="s">
        <v>912</v>
      </c>
      <c r="B13" s="34" t="s">
        <v>391</v>
      </c>
      <c r="C13" s="8">
        <f aca="true" t="shared" si="6" ref="C13:N13">C62+C112+C161+C210+C259+C308</f>
        <v>0</v>
      </c>
      <c r="D13" s="8">
        <f t="shared" si="6"/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>SUM(C13:N13)</f>
        <v>0</v>
      </c>
    </row>
    <row r="14" spans="1:15" ht="12.75" customHeight="1">
      <c r="A14" s="29" t="s">
        <v>914</v>
      </c>
      <c r="B14" s="34" t="s">
        <v>1170</v>
      </c>
      <c r="C14" s="8">
        <f aca="true" t="shared" si="7" ref="C14:N14">C63+C113+C162+C211+C260+C309</f>
        <v>0</v>
      </c>
      <c r="D14" s="8">
        <f t="shared" si="7"/>
        <v>0</v>
      </c>
      <c r="E14" s="8">
        <f t="shared" si="7"/>
        <v>0</v>
      </c>
      <c r="F14" s="8">
        <f t="shared" si="7"/>
        <v>0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 t="shared" si="7"/>
        <v>0</v>
      </c>
      <c r="K14" s="8">
        <f t="shared" si="7"/>
        <v>0</v>
      </c>
      <c r="L14" s="8">
        <f t="shared" si="7"/>
        <v>0</v>
      </c>
      <c r="M14" s="8">
        <f t="shared" si="7"/>
        <v>0</v>
      </c>
      <c r="N14" s="8">
        <f t="shared" si="7"/>
        <v>0</v>
      </c>
      <c r="O14" s="8">
        <f>SUM(C14:N14)</f>
        <v>0</v>
      </c>
    </row>
    <row r="15" spans="1:15" s="47" customFormat="1" ht="12.75" customHeight="1">
      <c r="A15" s="29" t="s">
        <v>915</v>
      </c>
      <c r="B15" s="89" t="s">
        <v>1417</v>
      </c>
      <c r="C15" s="90">
        <f>SUM(C8:C14)</f>
        <v>0</v>
      </c>
      <c r="D15" s="90">
        <f aca="true" t="shared" si="8" ref="D15:N15">SUM(D8:D14)</f>
        <v>0</v>
      </c>
      <c r="E15" s="90">
        <f t="shared" si="8"/>
        <v>0</v>
      </c>
      <c r="F15" s="90">
        <f t="shared" si="8"/>
        <v>0</v>
      </c>
      <c r="G15" s="90">
        <f t="shared" si="8"/>
        <v>0</v>
      </c>
      <c r="H15" s="90">
        <f t="shared" si="8"/>
        <v>0</v>
      </c>
      <c r="I15" s="90">
        <f t="shared" si="8"/>
        <v>0</v>
      </c>
      <c r="J15" s="90">
        <f t="shared" si="8"/>
        <v>0</v>
      </c>
      <c r="K15" s="90">
        <f t="shared" si="8"/>
        <v>0</v>
      </c>
      <c r="L15" s="90">
        <f t="shared" si="8"/>
        <v>0</v>
      </c>
      <c r="M15" s="90">
        <f t="shared" si="8"/>
        <v>0</v>
      </c>
      <c r="N15" s="90">
        <f t="shared" si="8"/>
        <v>0</v>
      </c>
      <c r="O15" s="90">
        <f>SUM(O8:O14)</f>
        <v>0</v>
      </c>
    </row>
    <row r="16" spans="1:15" ht="12.75" customHeight="1">
      <c r="A16" s="29" t="s">
        <v>650</v>
      </c>
      <c r="B16" s="16" t="s">
        <v>919</v>
      </c>
      <c r="C16" s="8">
        <f aca="true" t="shared" si="9" ref="C16:N16">C65+C115+C164+C213+C262+C311</f>
        <v>18647.92515416661</v>
      </c>
      <c r="D16" s="8">
        <f t="shared" si="9"/>
        <v>16526.064247441394</v>
      </c>
      <c r="E16" s="8">
        <f t="shared" si="9"/>
        <v>15414.509166191752</v>
      </c>
      <c r="F16" s="8">
        <f t="shared" si="9"/>
        <v>15516.068396360219</v>
      </c>
      <c r="G16" s="8">
        <f t="shared" si="9"/>
        <v>15379.553519583653</v>
      </c>
      <c r="H16" s="8">
        <f t="shared" si="9"/>
        <v>15310.658405170218</v>
      </c>
      <c r="I16" s="8">
        <f t="shared" si="9"/>
        <v>15565.389985694232</v>
      </c>
      <c r="J16" s="8">
        <f t="shared" si="9"/>
        <v>15796.966012331302</v>
      </c>
      <c r="K16" s="8">
        <f t="shared" si="9"/>
        <v>20662.024410861723</v>
      </c>
      <c r="L16" s="8">
        <f t="shared" si="9"/>
        <v>15432.879643324499</v>
      </c>
      <c r="M16" s="8">
        <f t="shared" si="9"/>
        <v>15432.879643324499</v>
      </c>
      <c r="N16" s="8">
        <f t="shared" si="9"/>
        <v>14480.081415549892</v>
      </c>
      <c r="O16" s="8">
        <f>SUM(C16:N16)</f>
        <v>194165</v>
      </c>
    </row>
    <row r="17" spans="1:15" ht="12.75" customHeight="1">
      <c r="A17" s="29" t="s">
        <v>652</v>
      </c>
      <c r="B17" s="16" t="s">
        <v>1595</v>
      </c>
      <c r="C17" s="8">
        <f aca="true" t="shared" si="10" ref="C17:N17">C66+C116+C165+C214+C263+C312</f>
        <v>0</v>
      </c>
      <c r="D17" s="8">
        <f t="shared" si="10"/>
        <v>0</v>
      </c>
      <c r="E17" s="8">
        <f t="shared" si="10"/>
        <v>0</v>
      </c>
      <c r="F17" s="8">
        <f t="shared" si="10"/>
        <v>0</v>
      </c>
      <c r="G17" s="8">
        <f t="shared" si="10"/>
        <v>0</v>
      </c>
      <c r="H17" s="8">
        <f t="shared" si="10"/>
        <v>0</v>
      </c>
      <c r="I17" s="8">
        <f t="shared" si="10"/>
        <v>0</v>
      </c>
      <c r="J17" s="8">
        <f t="shared" si="10"/>
        <v>0</v>
      </c>
      <c r="K17" s="8">
        <f t="shared" si="10"/>
        <v>0</v>
      </c>
      <c r="L17" s="8">
        <f t="shared" si="10"/>
        <v>0</v>
      </c>
      <c r="M17" s="8">
        <f t="shared" si="10"/>
        <v>0</v>
      </c>
      <c r="N17" s="8">
        <f t="shared" si="10"/>
        <v>0</v>
      </c>
      <c r="O17" s="8">
        <f>SUM(C17:N17)</f>
        <v>0</v>
      </c>
    </row>
    <row r="18" spans="1:15" ht="12.75" customHeight="1">
      <c r="A18" s="29" t="s">
        <v>1746</v>
      </c>
      <c r="B18" s="16" t="s">
        <v>661</v>
      </c>
      <c r="C18" s="8">
        <f aca="true" t="shared" si="11" ref="C18:N18">C67+C117+C166+C215+C264+C313</f>
        <v>0</v>
      </c>
      <c r="D18" s="8">
        <f t="shared" si="11"/>
        <v>0</v>
      </c>
      <c r="E18" s="8">
        <f t="shared" si="11"/>
        <v>0</v>
      </c>
      <c r="F18" s="8">
        <f t="shared" si="11"/>
        <v>0</v>
      </c>
      <c r="G18" s="8">
        <f t="shared" si="11"/>
        <v>0</v>
      </c>
      <c r="H18" s="8">
        <f t="shared" si="11"/>
        <v>0</v>
      </c>
      <c r="I18" s="8">
        <f t="shared" si="11"/>
        <v>0</v>
      </c>
      <c r="J18" s="8">
        <f t="shared" si="11"/>
        <v>0</v>
      </c>
      <c r="K18" s="8">
        <f t="shared" si="11"/>
        <v>0</v>
      </c>
      <c r="L18" s="8">
        <f t="shared" si="11"/>
        <v>0</v>
      </c>
      <c r="M18" s="8">
        <f t="shared" si="11"/>
        <v>0</v>
      </c>
      <c r="N18" s="8">
        <f t="shared" si="11"/>
        <v>0</v>
      </c>
      <c r="O18" s="8">
        <f t="shared" si="1"/>
        <v>0</v>
      </c>
    </row>
    <row r="19" spans="1:15" s="47" customFormat="1" ht="12.75" customHeight="1">
      <c r="A19" s="29" t="s">
        <v>1749</v>
      </c>
      <c r="B19" s="34" t="s">
        <v>557</v>
      </c>
      <c r="C19" s="8">
        <f aca="true" t="shared" si="12" ref="C19:N19">C68+C118+C167+C216+C265+C314</f>
        <v>1271.330616823324</v>
      </c>
      <c r="D19" s="8">
        <f t="shared" si="12"/>
        <v>1271.330616823324</v>
      </c>
      <c r="E19" s="8">
        <f t="shared" si="12"/>
        <v>1270.3362012389084</v>
      </c>
      <c r="F19" s="8">
        <f t="shared" si="12"/>
        <v>1269.337911315204</v>
      </c>
      <c r="G19" s="8">
        <f t="shared" si="12"/>
        <v>1457.337911315204</v>
      </c>
      <c r="H19" s="8">
        <f t="shared" si="12"/>
        <v>1269.337911315204</v>
      </c>
      <c r="I19" s="8">
        <f t="shared" si="12"/>
        <v>1270.3323268996196</v>
      </c>
      <c r="J19" s="8">
        <f t="shared" si="12"/>
        <v>1270.3323268996196</v>
      </c>
      <c r="K19" s="8">
        <f t="shared" si="12"/>
        <v>1270.3323268996196</v>
      </c>
      <c r="L19" s="8">
        <f t="shared" si="12"/>
        <v>1271.330616823324</v>
      </c>
      <c r="M19" s="8">
        <f t="shared" si="12"/>
        <v>1271.330616823324</v>
      </c>
      <c r="N19" s="8">
        <f t="shared" si="12"/>
        <v>1271.330616823324</v>
      </c>
      <c r="O19" s="32">
        <f t="shared" si="1"/>
        <v>15434</v>
      </c>
    </row>
    <row r="20" spans="1:15" ht="12.75" customHeight="1">
      <c r="A20" s="29" t="s">
        <v>1750</v>
      </c>
      <c r="B20" s="16" t="s">
        <v>556</v>
      </c>
      <c r="C20" s="8">
        <f aca="true" t="shared" si="13" ref="C20:N20">C69+C119+C168+C217+C266+C315</f>
        <v>0</v>
      </c>
      <c r="D20" s="8">
        <f t="shared" si="13"/>
        <v>0</v>
      </c>
      <c r="E20" s="8">
        <f t="shared" si="13"/>
        <v>0</v>
      </c>
      <c r="F20" s="8">
        <f t="shared" si="13"/>
        <v>1166.1214953271028</v>
      </c>
      <c r="G20" s="8">
        <f t="shared" si="13"/>
        <v>0</v>
      </c>
      <c r="H20" s="8">
        <f t="shared" si="13"/>
        <v>0</v>
      </c>
      <c r="I20" s="8">
        <f t="shared" si="13"/>
        <v>0</v>
      </c>
      <c r="J20" s="8">
        <f t="shared" si="13"/>
        <v>0</v>
      </c>
      <c r="K20" s="8">
        <f t="shared" si="13"/>
        <v>1166.1214953271028</v>
      </c>
      <c r="L20" s="8">
        <f t="shared" si="13"/>
        <v>0</v>
      </c>
      <c r="M20" s="8">
        <f t="shared" si="13"/>
        <v>0</v>
      </c>
      <c r="N20" s="8">
        <f t="shared" si="13"/>
        <v>1167.7570093457944</v>
      </c>
      <c r="O20" s="8">
        <f t="shared" si="1"/>
        <v>3500</v>
      </c>
    </row>
    <row r="21" spans="1:15" ht="12.75" customHeight="1">
      <c r="A21" s="29" t="s">
        <v>1751</v>
      </c>
      <c r="B21" s="16" t="s">
        <v>1170</v>
      </c>
      <c r="C21" s="8">
        <f aca="true" t="shared" si="14" ref="C21:N21">C70+C120+C169+C218+C267+C316</f>
        <v>64726.805810337835</v>
      </c>
      <c r="D21" s="8">
        <f t="shared" si="14"/>
        <v>61440.779811133696</v>
      </c>
      <c r="E21" s="8">
        <f t="shared" si="14"/>
        <v>64704.440220948985</v>
      </c>
      <c r="F21" s="8">
        <f t="shared" si="14"/>
        <v>68815.01446991187</v>
      </c>
      <c r="G21" s="8">
        <f t="shared" si="14"/>
        <v>68623.54802787234</v>
      </c>
      <c r="H21" s="8">
        <f t="shared" si="14"/>
        <v>68731.16366045673</v>
      </c>
      <c r="I21" s="8">
        <f t="shared" si="14"/>
        <v>69210.07553324754</v>
      </c>
      <c r="J21" s="8">
        <f t="shared" si="14"/>
        <v>66797.22108531221</v>
      </c>
      <c r="K21" s="8">
        <f t="shared" si="14"/>
        <v>66601.70974583461</v>
      </c>
      <c r="L21" s="8">
        <f t="shared" si="14"/>
        <v>68996.66773728444</v>
      </c>
      <c r="M21" s="8">
        <f t="shared" si="14"/>
        <v>111230.39507350954</v>
      </c>
      <c r="N21" s="8">
        <f t="shared" si="14"/>
        <v>70071.1788241502</v>
      </c>
      <c r="O21" s="8">
        <f t="shared" si="1"/>
        <v>849949</v>
      </c>
    </row>
    <row r="22" spans="1:16" ht="12.75" customHeight="1">
      <c r="A22" s="29" t="s">
        <v>1753</v>
      </c>
      <c r="B22" s="89" t="s">
        <v>1596</v>
      </c>
      <c r="C22" s="90">
        <f>SUM(C16:C21)</f>
        <v>84646.06158132777</v>
      </c>
      <c r="D22" s="90">
        <f aca="true" t="shared" si="15" ref="D22:N22">SUM(D16:D21)</f>
        <v>79238.17467539842</v>
      </c>
      <c r="E22" s="90">
        <f t="shared" si="15"/>
        <v>81389.28558837964</v>
      </c>
      <c r="F22" s="90">
        <f t="shared" si="15"/>
        <v>86766.5422729144</v>
      </c>
      <c r="G22" s="90">
        <f t="shared" si="15"/>
        <v>85460.4394587712</v>
      </c>
      <c r="H22" s="90">
        <f t="shared" si="15"/>
        <v>85311.15997694214</v>
      </c>
      <c r="I22" s="90">
        <f t="shared" si="15"/>
        <v>86045.79784584139</v>
      </c>
      <c r="J22" s="90">
        <f t="shared" si="15"/>
        <v>83864.51942454313</v>
      </c>
      <c r="K22" s="90">
        <f t="shared" si="15"/>
        <v>89700.18797892306</v>
      </c>
      <c r="L22" s="90">
        <f t="shared" si="15"/>
        <v>85700.87799743227</v>
      </c>
      <c r="M22" s="90">
        <f t="shared" si="15"/>
        <v>127934.60533365737</v>
      </c>
      <c r="N22" s="90">
        <f t="shared" si="15"/>
        <v>86990.34786586922</v>
      </c>
      <c r="O22" s="90">
        <f>SUM(O16:O21)</f>
        <v>1063048</v>
      </c>
      <c r="P22" s="2"/>
    </row>
    <row r="23" spans="1:16" ht="12.75" customHeight="1">
      <c r="A23" s="29" t="s">
        <v>1754</v>
      </c>
      <c r="B23" s="34" t="s">
        <v>558</v>
      </c>
      <c r="C23" s="32">
        <f aca="true" t="shared" si="16" ref="C23:N23">C72+C122+C171+C220+C269+C318</f>
        <v>0</v>
      </c>
      <c r="D23" s="32">
        <f t="shared" si="16"/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32">
        <f t="shared" si="16"/>
        <v>0</v>
      </c>
      <c r="M23" s="32">
        <f t="shared" si="16"/>
        <v>0</v>
      </c>
      <c r="N23" s="32">
        <f t="shared" si="16"/>
        <v>0</v>
      </c>
      <c r="O23" s="32">
        <f>SUM(C23:N23)</f>
        <v>0</v>
      </c>
      <c r="P23" s="2"/>
    </row>
    <row r="24" spans="1:16" ht="12.75" customHeight="1">
      <c r="A24" s="29" t="s">
        <v>1755</v>
      </c>
      <c r="B24" s="34" t="s">
        <v>1597</v>
      </c>
      <c r="C24" s="32">
        <f>C15+C22+C23</f>
        <v>84646.06158132777</v>
      </c>
      <c r="D24" s="32">
        <f aca="true" t="shared" si="17" ref="D24:O24">D15+D22+D23</f>
        <v>79238.17467539842</v>
      </c>
      <c r="E24" s="32">
        <f t="shared" si="17"/>
        <v>81389.28558837964</v>
      </c>
      <c r="F24" s="32">
        <f t="shared" si="17"/>
        <v>86766.5422729144</v>
      </c>
      <c r="G24" s="32">
        <f t="shared" si="17"/>
        <v>85460.4394587712</v>
      </c>
      <c r="H24" s="32">
        <f t="shared" si="17"/>
        <v>85311.15997694214</v>
      </c>
      <c r="I24" s="32">
        <f t="shared" si="17"/>
        <v>86045.79784584139</v>
      </c>
      <c r="J24" s="32">
        <f t="shared" si="17"/>
        <v>83864.51942454313</v>
      </c>
      <c r="K24" s="32">
        <f t="shared" si="17"/>
        <v>89700.18797892306</v>
      </c>
      <c r="L24" s="32">
        <f t="shared" si="17"/>
        <v>85700.87799743227</v>
      </c>
      <c r="M24" s="32">
        <f t="shared" si="17"/>
        <v>127934.60533365737</v>
      </c>
      <c r="N24" s="32">
        <f t="shared" si="17"/>
        <v>86990.34786586922</v>
      </c>
      <c r="O24" s="32">
        <f t="shared" si="17"/>
        <v>1063048</v>
      </c>
      <c r="P24" s="2"/>
    </row>
    <row r="25" spans="1:16" ht="12.75" customHeight="1">
      <c r="A25" s="29" t="s">
        <v>1247</v>
      </c>
      <c r="B25" s="34" t="s">
        <v>77</v>
      </c>
      <c r="C25" s="8">
        <f aca="true" t="shared" si="18" ref="C25:N25">C74+C124+C173+C222+C271+C320</f>
        <v>0</v>
      </c>
      <c r="D25" s="8">
        <f t="shared" si="18"/>
        <v>0</v>
      </c>
      <c r="E25" s="8">
        <f t="shared" si="18"/>
        <v>0</v>
      </c>
      <c r="F25" s="8">
        <f t="shared" si="18"/>
        <v>0</v>
      </c>
      <c r="G25" s="8">
        <f t="shared" si="18"/>
        <v>0</v>
      </c>
      <c r="H25" s="8">
        <f t="shared" si="18"/>
        <v>0</v>
      </c>
      <c r="I25" s="8">
        <f t="shared" si="18"/>
        <v>0</v>
      </c>
      <c r="J25" s="8">
        <f t="shared" si="18"/>
        <v>0</v>
      </c>
      <c r="K25" s="8">
        <f t="shared" si="18"/>
        <v>0</v>
      </c>
      <c r="L25" s="8">
        <f t="shared" si="18"/>
        <v>0</v>
      </c>
      <c r="M25" s="8">
        <f t="shared" si="18"/>
        <v>0</v>
      </c>
      <c r="N25" s="8">
        <f t="shared" si="18"/>
        <v>0</v>
      </c>
      <c r="O25" s="32">
        <f>SUM(C25:N25)</f>
        <v>0</v>
      </c>
      <c r="P25" s="2"/>
    </row>
    <row r="26" spans="1:15" ht="12.75" customHeight="1">
      <c r="A26" s="29" t="s">
        <v>1248</v>
      </c>
      <c r="B26" s="16" t="s">
        <v>1169</v>
      </c>
      <c r="C26" s="8">
        <f aca="true" t="shared" si="19" ref="C26:N26">C75+C125+C174+C223+C272+C321</f>
        <v>3226</v>
      </c>
      <c r="D26" s="8">
        <f t="shared" si="19"/>
        <v>6064</v>
      </c>
      <c r="E26" s="8">
        <f t="shared" si="19"/>
        <v>0</v>
      </c>
      <c r="F26" s="8">
        <f t="shared" si="19"/>
        <v>0</v>
      </c>
      <c r="G26" s="8">
        <f t="shared" si="19"/>
        <v>0</v>
      </c>
      <c r="H26" s="8">
        <f t="shared" si="19"/>
        <v>0</v>
      </c>
      <c r="I26" s="8">
        <f t="shared" si="19"/>
        <v>0</v>
      </c>
      <c r="J26" s="8">
        <f t="shared" si="19"/>
        <v>0</v>
      </c>
      <c r="K26" s="8">
        <f t="shared" si="19"/>
        <v>0</v>
      </c>
      <c r="L26" s="8">
        <f t="shared" si="19"/>
        <v>0</v>
      </c>
      <c r="M26" s="8">
        <f t="shared" si="19"/>
        <v>0</v>
      </c>
      <c r="N26" s="8">
        <f t="shared" si="19"/>
        <v>0</v>
      </c>
      <c r="O26" s="32">
        <f>SUM(C26:N26)</f>
        <v>9290</v>
      </c>
    </row>
    <row r="27" spans="1:15" s="6" customFormat="1" ht="12.75" customHeight="1">
      <c r="A27" s="29" t="s">
        <v>1249</v>
      </c>
      <c r="B27" s="15" t="s">
        <v>1598</v>
      </c>
      <c r="C27" s="14">
        <f aca="true" t="shared" si="20" ref="C27:O27">C24+C26+C25</f>
        <v>87872.06158132777</v>
      </c>
      <c r="D27" s="14">
        <f t="shared" si="20"/>
        <v>85302.17467539842</v>
      </c>
      <c r="E27" s="14">
        <f t="shared" si="20"/>
        <v>81389.28558837964</v>
      </c>
      <c r="F27" s="14">
        <f t="shared" si="20"/>
        <v>86766.5422729144</v>
      </c>
      <c r="G27" s="14">
        <f t="shared" si="20"/>
        <v>85460.4394587712</v>
      </c>
      <c r="H27" s="14">
        <f t="shared" si="20"/>
        <v>85311.15997694214</v>
      </c>
      <c r="I27" s="14">
        <f t="shared" si="20"/>
        <v>86045.79784584139</v>
      </c>
      <c r="J27" s="14">
        <f t="shared" si="20"/>
        <v>83864.51942454313</v>
      </c>
      <c r="K27" s="14">
        <f t="shared" si="20"/>
        <v>89700.18797892306</v>
      </c>
      <c r="L27" s="14">
        <f t="shared" si="20"/>
        <v>85700.87799743227</v>
      </c>
      <c r="M27" s="14">
        <f t="shared" si="20"/>
        <v>127934.60533365737</v>
      </c>
      <c r="N27" s="14">
        <f t="shared" si="20"/>
        <v>86990.34786586922</v>
      </c>
      <c r="O27" s="14">
        <f t="shared" si="20"/>
        <v>1072338</v>
      </c>
    </row>
    <row r="28" spans="1:15" s="6" customFormat="1" ht="12" customHeight="1">
      <c r="A28" s="29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6" customFormat="1" ht="12.75" customHeight="1">
      <c r="A29" s="29" t="s">
        <v>1250</v>
      </c>
      <c r="B29" s="15" t="s">
        <v>1414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47" customFormat="1" ht="12.75" customHeight="1">
      <c r="A30" s="29" t="s">
        <v>1251</v>
      </c>
      <c r="B30" s="34" t="s">
        <v>967</v>
      </c>
      <c r="C30" s="32">
        <f aca="true" t="shared" si="21" ref="C30:N30">C79+C129+C178+C227+C276+C325</f>
        <v>0</v>
      </c>
      <c r="D30" s="32">
        <f t="shared" si="21"/>
        <v>0</v>
      </c>
      <c r="E30" s="32">
        <f t="shared" si="21"/>
        <v>0</v>
      </c>
      <c r="F30" s="32">
        <f t="shared" si="21"/>
        <v>0</v>
      </c>
      <c r="G30" s="32">
        <f t="shared" si="21"/>
        <v>0</v>
      </c>
      <c r="H30" s="32">
        <f t="shared" si="21"/>
        <v>0</v>
      </c>
      <c r="I30" s="32">
        <f t="shared" si="21"/>
        <v>0</v>
      </c>
      <c r="J30" s="32">
        <f t="shared" si="21"/>
        <v>0</v>
      </c>
      <c r="K30" s="32">
        <f t="shared" si="21"/>
        <v>0</v>
      </c>
      <c r="L30" s="32">
        <f t="shared" si="21"/>
        <v>0</v>
      </c>
      <c r="M30" s="32">
        <f t="shared" si="21"/>
        <v>0</v>
      </c>
      <c r="N30" s="32">
        <f t="shared" si="21"/>
        <v>0</v>
      </c>
      <c r="O30" s="32">
        <f aca="true" t="shared" si="22" ref="O30:O36">SUM(C30:N30)</f>
        <v>0</v>
      </c>
    </row>
    <row r="31" spans="1:15" s="47" customFormat="1" ht="12.75" customHeight="1">
      <c r="A31" s="29" t="s">
        <v>1252</v>
      </c>
      <c r="B31" s="34" t="s">
        <v>97</v>
      </c>
      <c r="C31" s="32">
        <f aca="true" t="shared" si="23" ref="C31:N31">C80+C130+C179+C228+C277+C326</f>
        <v>0</v>
      </c>
      <c r="D31" s="32">
        <f t="shared" si="23"/>
        <v>0</v>
      </c>
      <c r="E31" s="32">
        <f t="shared" si="23"/>
        <v>0</v>
      </c>
      <c r="F31" s="32">
        <f t="shared" si="23"/>
        <v>0</v>
      </c>
      <c r="G31" s="32">
        <f t="shared" si="23"/>
        <v>0</v>
      </c>
      <c r="H31" s="32">
        <f t="shared" si="23"/>
        <v>0</v>
      </c>
      <c r="I31" s="32">
        <f t="shared" si="23"/>
        <v>0</v>
      </c>
      <c r="J31" s="32">
        <f t="shared" si="23"/>
        <v>0</v>
      </c>
      <c r="K31" s="32">
        <f t="shared" si="23"/>
        <v>0</v>
      </c>
      <c r="L31" s="32">
        <f t="shared" si="23"/>
        <v>0</v>
      </c>
      <c r="M31" s="32">
        <f t="shared" si="23"/>
        <v>0</v>
      </c>
      <c r="N31" s="32">
        <f t="shared" si="23"/>
        <v>0</v>
      </c>
      <c r="O31" s="32">
        <f t="shared" si="22"/>
        <v>0</v>
      </c>
    </row>
    <row r="32" spans="1:15" s="47" customFormat="1" ht="12.75" customHeight="1">
      <c r="A32" s="29" t="s">
        <v>1253</v>
      </c>
      <c r="B32" s="34" t="s">
        <v>442</v>
      </c>
      <c r="C32" s="32">
        <f aca="true" t="shared" si="24" ref="C32:N32">C81+C131+C180+C229+C278+C327</f>
        <v>0</v>
      </c>
      <c r="D32" s="32">
        <f t="shared" si="24"/>
        <v>0</v>
      </c>
      <c r="E32" s="32">
        <f t="shared" si="24"/>
        <v>0</v>
      </c>
      <c r="F32" s="32">
        <f t="shared" si="24"/>
        <v>0</v>
      </c>
      <c r="G32" s="32">
        <f t="shared" si="24"/>
        <v>0</v>
      </c>
      <c r="H32" s="32">
        <f t="shared" si="24"/>
        <v>0</v>
      </c>
      <c r="I32" s="32">
        <f t="shared" si="24"/>
        <v>0</v>
      </c>
      <c r="J32" s="32">
        <f t="shared" si="24"/>
        <v>0</v>
      </c>
      <c r="K32" s="32">
        <f t="shared" si="24"/>
        <v>0</v>
      </c>
      <c r="L32" s="32">
        <f t="shared" si="24"/>
        <v>0</v>
      </c>
      <c r="M32" s="32">
        <f t="shared" si="24"/>
        <v>0</v>
      </c>
      <c r="N32" s="32">
        <f t="shared" si="24"/>
        <v>0</v>
      </c>
      <c r="O32" s="32">
        <f t="shared" si="22"/>
        <v>0</v>
      </c>
    </row>
    <row r="33" spans="1:15" s="47" customFormat="1" ht="12.75" customHeight="1">
      <c r="A33" s="29" t="s">
        <v>956</v>
      </c>
      <c r="B33" s="34" t="s">
        <v>78</v>
      </c>
      <c r="C33" s="32">
        <f aca="true" t="shared" si="25" ref="C33:N33">C82+C132+C181+C230+C279+C328</f>
        <v>0</v>
      </c>
      <c r="D33" s="32">
        <f t="shared" si="25"/>
        <v>0</v>
      </c>
      <c r="E33" s="32">
        <f t="shared" si="25"/>
        <v>0</v>
      </c>
      <c r="F33" s="32">
        <f t="shared" si="25"/>
        <v>0</v>
      </c>
      <c r="G33" s="32">
        <f t="shared" si="25"/>
        <v>0</v>
      </c>
      <c r="H33" s="32">
        <f t="shared" si="25"/>
        <v>0</v>
      </c>
      <c r="I33" s="32">
        <f t="shared" si="25"/>
        <v>0</v>
      </c>
      <c r="J33" s="32">
        <f t="shared" si="25"/>
        <v>0</v>
      </c>
      <c r="K33" s="32">
        <f t="shared" si="25"/>
        <v>0</v>
      </c>
      <c r="L33" s="32">
        <f t="shared" si="25"/>
        <v>0</v>
      </c>
      <c r="M33" s="32">
        <f t="shared" si="25"/>
        <v>0</v>
      </c>
      <c r="N33" s="32">
        <f t="shared" si="25"/>
        <v>0</v>
      </c>
      <c r="O33" s="32">
        <f t="shared" si="22"/>
        <v>0</v>
      </c>
    </row>
    <row r="34" spans="1:15" s="47" customFormat="1" ht="12.75" customHeight="1">
      <c r="A34" s="29" t="s">
        <v>957</v>
      </c>
      <c r="B34" s="34" t="s">
        <v>79</v>
      </c>
      <c r="C34" s="32">
        <f aca="true" t="shared" si="26" ref="C34:N34">C83+C133+C182+C231+C280+C329</f>
        <v>0</v>
      </c>
      <c r="D34" s="32">
        <f t="shared" si="26"/>
        <v>0</v>
      </c>
      <c r="E34" s="32">
        <f t="shared" si="26"/>
        <v>0</v>
      </c>
      <c r="F34" s="32">
        <f t="shared" si="26"/>
        <v>0</v>
      </c>
      <c r="G34" s="32">
        <f t="shared" si="26"/>
        <v>0</v>
      </c>
      <c r="H34" s="32">
        <f t="shared" si="26"/>
        <v>0</v>
      </c>
      <c r="I34" s="32">
        <f t="shared" si="26"/>
        <v>0</v>
      </c>
      <c r="J34" s="32">
        <f t="shared" si="26"/>
        <v>0</v>
      </c>
      <c r="K34" s="32">
        <f t="shared" si="26"/>
        <v>0</v>
      </c>
      <c r="L34" s="32">
        <f t="shared" si="26"/>
        <v>0</v>
      </c>
      <c r="M34" s="32">
        <f t="shared" si="26"/>
        <v>0</v>
      </c>
      <c r="N34" s="32">
        <f t="shared" si="26"/>
        <v>0</v>
      </c>
      <c r="O34" s="32">
        <f t="shared" si="22"/>
        <v>0</v>
      </c>
    </row>
    <row r="35" spans="1:15" s="47" customFormat="1" ht="12.75" customHeight="1">
      <c r="A35" s="29" t="s">
        <v>958</v>
      </c>
      <c r="B35" s="34" t="s">
        <v>780</v>
      </c>
      <c r="C35" s="32">
        <f aca="true" t="shared" si="27" ref="C35:N35">C84+C134+C183+C232+C281+C330</f>
        <v>0</v>
      </c>
      <c r="D35" s="32">
        <f t="shared" si="27"/>
        <v>0</v>
      </c>
      <c r="E35" s="32">
        <f t="shared" si="27"/>
        <v>0</v>
      </c>
      <c r="F35" s="32">
        <f t="shared" si="27"/>
        <v>0</v>
      </c>
      <c r="G35" s="32">
        <f t="shared" si="27"/>
        <v>0</v>
      </c>
      <c r="H35" s="32">
        <f t="shared" si="27"/>
        <v>0</v>
      </c>
      <c r="I35" s="32">
        <f t="shared" si="27"/>
        <v>0</v>
      </c>
      <c r="J35" s="32">
        <f t="shared" si="27"/>
        <v>0</v>
      </c>
      <c r="K35" s="32">
        <f t="shared" si="27"/>
        <v>0</v>
      </c>
      <c r="L35" s="32">
        <f t="shared" si="27"/>
        <v>0</v>
      </c>
      <c r="M35" s="32">
        <f t="shared" si="27"/>
        <v>0</v>
      </c>
      <c r="N35" s="32">
        <f t="shared" si="27"/>
        <v>0</v>
      </c>
      <c r="O35" s="32">
        <f t="shared" si="22"/>
        <v>0</v>
      </c>
    </row>
    <row r="36" spans="1:15" s="47" customFormat="1" ht="12.75" customHeight="1">
      <c r="A36" s="29" t="s">
        <v>959</v>
      </c>
      <c r="B36" s="34" t="s">
        <v>781</v>
      </c>
      <c r="C36" s="32">
        <f aca="true" t="shared" si="28" ref="C36:N36">C85+C135+C184+C233+C282+C331</f>
        <v>0</v>
      </c>
      <c r="D36" s="32">
        <f t="shared" si="28"/>
        <v>0</v>
      </c>
      <c r="E36" s="32">
        <f t="shared" si="28"/>
        <v>0</v>
      </c>
      <c r="F36" s="32">
        <f t="shared" si="28"/>
        <v>0</v>
      </c>
      <c r="G36" s="32">
        <f t="shared" si="28"/>
        <v>0</v>
      </c>
      <c r="H36" s="32">
        <f t="shared" si="28"/>
        <v>0</v>
      </c>
      <c r="I36" s="32">
        <f t="shared" si="28"/>
        <v>0</v>
      </c>
      <c r="J36" s="32">
        <f t="shared" si="28"/>
        <v>0</v>
      </c>
      <c r="K36" s="32">
        <f t="shared" si="28"/>
        <v>0</v>
      </c>
      <c r="L36" s="32">
        <f t="shared" si="28"/>
        <v>0</v>
      </c>
      <c r="M36" s="32">
        <f t="shared" si="28"/>
        <v>0</v>
      </c>
      <c r="N36" s="32">
        <f t="shared" si="28"/>
        <v>0</v>
      </c>
      <c r="O36" s="32">
        <f t="shared" si="22"/>
        <v>0</v>
      </c>
    </row>
    <row r="37" spans="1:15" s="47" customFormat="1" ht="12.75" customHeight="1">
      <c r="A37" s="29" t="s">
        <v>960</v>
      </c>
      <c r="B37" s="89" t="s">
        <v>1599</v>
      </c>
      <c r="C37" s="90">
        <f aca="true" t="shared" si="29" ref="C37:O37">SUM(C30:C36)</f>
        <v>0</v>
      </c>
      <c r="D37" s="90">
        <f t="shared" si="29"/>
        <v>0</v>
      </c>
      <c r="E37" s="90">
        <f t="shared" si="29"/>
        <v>0</v>
      </c>
      <c r="F37" s="90">
        <f t="shared" si="29"/>
        <v>0</v>
      </c>
      <c r="G37" s="90">
        <f t="shared" si="29"/>
        <v>0</v>
      </c>
      <c r="H37" s="90">
        <f t="shared" si="29"/>
        <v>0</v>
      </c>
      <c r="I37" s="90">
        <f t="shared" si="29"/>
        <v>0</v>
      </c>
      <c r="J37" s="90">
        <f t="shared" si="29"/>
        <v>0</v>
      </c>
      <c r="K37" s="90">
        <f t="shared" si="29"/>
        <v>0</v>
      </c>
      <c r="L37" s="90">
        <f t="shared" si="29"/>
        <v>0</v>
      </c>
      <c r="M37" s="90">
        <f t="shared" si="29"/>
        <v>0</v>
      </c>
      <c r="N37" s="90">
        <f t="shared" si="29"/>
        <v>0</v>
      </c>
      <c r="O37" s="90">
        <f t="shared" si="29"/>
        <v>0</v>
      </c>
    </row>
    <row r="38" spans="1:15" ht="12.75" customHeight="1">
      <c r="A38" s="29" t="s">
        <v>961</v>
      </c>
      <c r="B38" s="16" t="s">
        <v>782</v>
      </c>
      <c r="C38" s="8">
        <f aca="true" t="shared" si="30" ref="C38:N38">C87+C137+C186+C235+C284+C333</f>
        <v>49981.563903892136</v>
      </c>
      <c r="D38" s="8">
        <f t="shared" si="30"/>
        <v>46121.629855323255</v>
      </c>
      <c r="E38" s="8">
        <f t="shared" si="30"/>
        <v>46121.629855323255</v>
      </c>
      <c r="F38" s="8">
        <f t="shared" si="30"/>
        <v>50143.83887941011</v>
      </c>
      <c r="G38" s="8">
        <f t="shared" si="30"/>
        <v>50143.83887941011</v>
      </c>
      <c r="H38" s="8">
        <f t="shared" si="30"/>
        <v>49982.21241038386</v>
      </c>
      <c r="I38" s="8">
        <f t="shared" si="30"/>
        <v>49982.21241038386</v>
      </c>
      <c r="J38" s="8">
        <f t="shared" si="30"/>
        <v>49982.21241038386</v>
      </c>
      <c r="K38" s="8">
        <f t="shared" si="30"/>
        <v>49982.21241038386</v>
      </c>
      <c r="L38" s="8">
        <f t="shared" si="30"/>
        <v>49982.21241038386</v>
      </c>
      <c r="M38" s="8">
        <f t="shared" si="30"/>
        <v>83619.22416433792</v>
      </c>
      <c r="N38" s="8">
        <f t="shared" si="30"/>
        <v>49982.21241038386</v>
      </c>
      <c r="O38" s="8">
        <f aca="true" t="shared" si="31" ref="O38:O48">SUM(C38:N38)</f>
        <v>626025</v>
      </c>
    </row>
    <row r="39" spans="1:15" ht="12.75" customHeight="1">
      <c r="A39" s="29" t="s">
        <v>882</v>
      </c>
      <c r="B39" s="16" t="s">
        <v>354</v>
      </c>
      <c r="C39" s="8">
        <f aca="true" t="shared" si="32" ref="C39:N39">C88+C138+C187+C236+C285+C334</f>
        <v>11688.173280134632</v>
      </c>
      <c r="D39" s="8">
        <f t="shared" si="32"/>
        <v>10807.017286812024</v>
      </c>
      <c r="E39" s="8">
        <f t="shared" si="32"/>
        <v>10807.017286812024</v>
      </c>
      <c r="F39" s="8">
        <f t="shared" si="32"/>
        <v>11688.151028542614</v>
      </c>
      <c r="G39" s="8">
        <f t="shared" si="32"/>
        <v>11688.151028542614</v>
      </c>
      <c r="H39" s="8">
        <f t="shared" si="32"/>
        <v>11688.151028542614</v>
      </c>
      <c r="I39" s="8">
        <f t="shared" si="32"/>
        <v>11688.151028542614</v>
      </c>
      <c r="J39" s="8">
        <f t="shared" si="32"/>
        <v>11688.151028542614</v>
      </c>
      <c r="K39" s="8">
        <f t="shared" si="32"/>
        <v>11688.151028542614</v>
      </c>
      <c r="L39" s="8">
        <f t="shared" si="32"/>
        <v>11688.151028542614</v>
      </c>
      <c r="M39" s="8">
        <f t="shared" si="32"/>
        <v>20084.58391790043</v>
      </c>
      <c r="N39" s="8">
        <f t="shared" si="32"/>
        <v>11688.151028542614</v>
      </c>
      <c r="O39" s="8">
        <f t="shared" si="31"/>
        <v>146892.00000000003</v>
      </c>
    </row>
    <row r="40" spans="1:15" ht="12.75" customHeight="1">
      <c r="A40" s="29" t="s">
        <v>883</v>
      </c>
      <c r="B40" s="16" t="s">
        <v>783</v>
      </c>
      <c r="C40" s="8">
        <f aca="true" t="shared" si="33" ref="C40:N40">C89+C139+C188+C237+C286+C335</f>
        <v>26645.714315329285</v>
      </c>
      <c r="D40" s="8">
        <f t="shared" si="33"/>
        <v>26113.39357257757</v>
      </c>
      <c r="E40" s="8">
        <f t="shared" si="33"/>
        <v>24849.84119030275</v>
      </c>
      <c r="F40" s="8">
        <f t="shared" si="33"/>
        <v>24772.380454935974</v>
      </c>
      <c r="G40" s="8">
        <f t="shared" si="33"/>
        <v>23908.709292554173</v>
      </c>
      <c r="H40" s="8">
        <f t="shared" si="33"/>
        <v>23627.746396429033</v>
      </c>
      <c r="I40" s="8">
        <f t="shared" si="33"/>
        <v>21947.47222867234</v>
      </c>
      <c r="J40" s="8">
        <f t="shared" si="33"/>
        <v>23336.152317943615</v>
      </c>
      <c r="K40" s="8">
        <f t="shared" si="33"/>
        <v>25496.512609840982</v>
      </c>
      <c r="L40" s="8">
        <f t="shared" si="33"/>
        <v>24563.692016413912</v>
      </c>
      <c r="M40" s="8">
        <f t="shared" si="33"/>
        <v>25111.467925633955</v>
      </c>
      <c r="N40" s="8">
        <f t="shared" si="33"/>
        <v>26547.917679366412</v>
      </c>
      <c r="O40" s="8">
        <f t="shared" si="31"/>
        <v>296921</v>
      </c>
    </row>
    <row r="41" spans="1:15" ht="12.75" customHeight="1">
      <c r="A41" s="29" t="s">
        <v>93</v>
      </c>
      <c r="B41" s="16" t="s">
        <v>784</v>
      </c>
      <c r="C41" s="8">
        <f aca="true" t="shared" si="34" ref="C41:N41">C90+C140+C189+C238+C287+C336</f>
        <v>0</v>
      </c>
      <c r="D41" s="8">
        <f t="shared" si="34"/>
        <v>0</v>
      </c>
      <c r="E41" s="8">
        <f t="shared" si="34"/>
        <v>0</v>
      </c>
      <c r="F41" s="8">
        <f t="shared" si="34"/>
        <v>0</v>
      </c>
      <c r="G41" s="8">
        <f t="shared" si="34"/>
        <v>0</v>
      </c>
      <c r="H41" s="8">
        <f t="shared" si="34"/>
        <v>0</v>
      </c>
      <c r="I41" s="8">
        <f t="shared" si="34"/>
        <v>0</v>
      </c>
      <c r="J41" s="8">
        <f t="shared" si="34"/>
        <v>0</v>
      </c>
      <c r="K41" s="8">
        <f t="shared" si="34"/>
        <v>0</v>
      </c>
      <c r="L41" s="8">
        <f t="shared" si="34"/>
        <v>0</v>
      </c>
      <c r="M41" s="8">
        <f t="shared" si="34"/>
        <v>0</v>
      </c>
      <c r="N41" s="8">
        <f t="shared" si="34"/>
        <v>0</v>
      </c>
      <c r="O41" s="8">
        <f t="shared" si="31"/>
        <v>0</v>
      </c>
    </row>
    <row r="42" spans="1:15" ht="12.75" customHeight="1">
      <c r="A42" s="29" t="s">
        <v>94</v>
      </c>
      <c r="B42" s="16" t="s">
        <v>785</v>
      </c>
      <c r="C42" s="8">
        <f aca="true" t="shared" si="35" ref="C42:N42">C91+C141+C190+C239+C288+C337</f>
        <v>0</v>
      </c>
      <c r="D42" s="8">
        <f t="shared" si="35"/>
        <v>0</v>
      </c>
      <c r="E42" s="8">
        <f t="shared" si="35"/>
        <v>0</v>
      </c>
      <c r="F42" s="8">
        <f t="shared" si="35"/>
        <v>0</v>
      </c>
      <c r="G42" s="8">
        <f t="shared" si="35"/>
        <v>0</v>
      </c>
      <c r="H42" s="8">
        <f t="shared" si="35"/>
        <v>0</v>
      </c>
      <c r="I42" s="8">
        <f t="shared" si="35"/>
        <v>0</v>
      </c>
      <c r="J42" s="8">
        <f t="shared" si="35"/>
        <v>0</v>
      </c>
      <c r="K42" s="8">
        <f t="shared" si="35"/>
        <v>0</v>
      </c>
      <c r="L42" s="8">
        <f t="shared" si="35"/>
        <v>0</v>
      </c>
      <c r="M42" s="8">
        <f t="shared" si="35"/>
        <v>0</v>
      </c>
      <c r="N42" s="8">
        <f t="shared" si="35"/>
        <v>0</v>
      </c>
      <c r="O42" s="8">
        <f t="shared" si="31"/>
        <v>0</v>
      </c>
    </row>
    <row r="43" spans="1:15" ht="12.75" customHeight="1">
      <c r="A43" s="29" t="s">
        <v>1576</v>
      </c>
      <c r="B43" s="16" t="s">
        <v>353</v>
      </c>
      <c r="C43" s="8">
        <f aca="true" t="shared" si="36" ref="C43:N43">C92+C142+C191+C240+C289+C338</f>
        <v>0</v>
      </c>
      <c r="D43" s="8">
        <f t="shared" si="36"/>
        <v>0</v>
      </c>
      <c r="E43" s="8">
        <f t="shared" si="36"/>
        <v>0</v>
      </c>
      <c r="F43" s="8">
        <f t="shared" si="36"/>
        <v>0</v>
      </c>
      <c r="G43" s="8">
        <f t="shared" si="36"/>
        <v>0</v>
      </c>
      <c r="H43" s="8">
        <f t="shared" si="36"/>
        <v>0</v>
      </c>
      <c r="I43" s="8">
        <f t="shared" si="36"/>
        <v>0</v>
      </c>
      <c r="J43" s="8">
        <f t="shared" si="36"/>
        <v>0</v>
      </c>
      <c r="K43" s="8">
        <f t="shared" si="36"/>
        <v>2500</v>
      </c>
      <c r="L43" s="8">
        <f t="shared" si="36"/>
        <v>0</v>
      </c>
      <c r="M43" s="8">
        <f t="shared" si="36"/>
        <v>0</v>
      </c>
      <c r="N43" s="8">
        <f t="shared" si="36"/>
        <v>0</v>
      </c>
      <c r="O43" s="8">
        <f t="shared" si="31"/>
        <v>2500</v>
      </c>
    </row>
    <row r="44" spans="1:15" ht="12.75" customHeight="1">
      <c r="A44" s="29" t="s">
        <v>95</v>
      </c>
      <c r="B44" s="16" t="s">
        <v>1713</v>
      </c>
      <c r="C44" s="8">
        <f aca="true" t="shared" si="37" ref="C44:N44">C93+C143+C192+C241+C290+C339</f>
        <v>0</v>
      </c>
      <c r="D44" s="8">
        <f t="shared" si="37"/>
        <v>0</v>
      </c>
      <c r="E44" s="8">
        <f t="shared" si="37"/>
        <v>0</v>
      </c>
      <c r="F44" s="8">
        <f t="shared" si="37"/>
        <v>0</v>
      </c>
      <c r="G44" s="8">
        <f t="shared" si="37"/>
        <v>0</v>
      </c>
      <c r="H44" s="8">
        <f t="shared" si="37"/>
        <v>0</v>
      </c>
      <c r="I44" s="8">
        <f t="shared" si="37"/>
        <v>0</v>
      </c>
      <c r="J44" s="8">
        <f t="shared" si="37"/>
        <v>0</v>
      </c>
      <c r="K44" s="8">
        <f t="shared" si="37"/>
        <v>0</v>
      </c>
      <c r="L44" s="8">
        <f t="shared" si="37"/>
        <v>0</v>
      </c>
      <c r="M44" s="8">
        <f t="shared" si="37"/>
        <v>0</v>
      </c>
      <c r="N44" s="8">
        <f t="shared" si="37"/>
        <v>0</v>
      </c>
      <c r="O44" s="8">
        <f t="shared" si="31"/>
        <v>0</v>
      </c>
    </row>
    <row r="45" spans="1:15" ht="12.75" customHeight="1">
      <c r="A45" s="29" t="s">
        <v>566</v>
      </c>
      <c r="B45" s="16" t="s">
        <v>1168</v>
      </c>
      <c r="C45" s="8">
        <f aca="true" t="shared" si="38" ref="C45:N45">C94+C144+C193+C242+C291+C340</f>
        <v>0</v>
      </c>
      <c r="D45" s="8">
        <f t="shared" si="38"/>
        <v>0</v>
      </c>
      <c r="E45" s="8">
        <f t="shared" si="38"/>
        <v>0</v>
      </c>
      <c r="F45" s="8">
        <f t="shared" si="38"/>
        <v>0</v>
      </c>
      <c r="G45" s="8">
        <f t="shared" si="38"/>
        <v>0</v>
      </c>
      <c r="H45" s="8">
        <f t="shared" si="38"/>
        <v>0</v>
      </c>
      <c r="I45" s="8">
        <f t="shared" si="38"/>
        <v>0</v>
      </c>
      <c r="J45" s="8">
        <f t="shared" si="38"/>
        <v>0</v>
      </c>
      <c r="K45" s="8">
        <f t="shared" si="38"/>
        <v>0</v>
      </c>
      <c r="L45" s="8">
        <f t="shared" si="38"/>
        <v>0</v>
      </c>
      <c r="M45" s="8">
        <f t="shared" si="38"/>
        <v>0</v>
      </c>
      <c r="N45" s="8">
        <f t="shared" si="38"/>
        <v>0</v>
      </c>
      <c r="O45" s="8">
        <f t="shared" si="31"/>
        <v>0</v>
      </c>
    </row>
    <row r="46" spans="1:15" s="47" customFormat="1" ht="12.75" customHeight="1">
      <c r="A46" s="29" t="s">
        <v>567</v>
      </c>
      <c r="B46" s="89" t="s">
        <v>1600</v>
      </c>
      <c r="C46" s="90">
        <f>SUM(C38:C45)</f>
        <v>88315.45149935604</v>
      </c>
      <c r="D46" s="90">
        <f aca="true" t="shared" si="39" ref="D46:O46">SUM(D38:D45)</f>
        <v>83042.04071471284</v>
      </c>
      <c r="E46" s="90">
        <f t="shared" si="39"/>
        <v>81778.48833243802</v>
      </c>
      <c r="F46" s="90">
        <f t="shared" si="39"/>
        <v>86604.3703628887</v>
      </c>
      <c r="G46" s="90">
        <f t="shared" si="39"/>
        <v>85740.6992005069</v>
      </c>
      <c r="H46" s="90">
        <f t="shared" si="39"/>
        <v>85298.1098353555</v>
      </c>
      <c r="I46" s="90">
        <f t="shared" si="39"/>
        <v>83617.83566759882</v>
      </c>
      <c r="J46" s="90">
        <f t="shared" si="39"/>
        <v>85006.51575687008</v>
      </c>
      <c r="K46" s="90">
        <f t="shared" si="39"/>
        <v>89666.87604876744</v>
      </c>
      <c r="L46" s="90">
        <f t="shared" si="39"/>
        <v>86234.05545534038</v>
      </c>
      <c r="M46" s="90">
        <f t="shared" si="39"/>
        <v>128815.27600787231</v>
      </c>
      <c r="N46" s="90">
        <f t="shared" si="39"/>
        <v>88218.28111829289</v>
      </c>
      <c r="O46" s="90">
        <f t="shared" si="39"/>
        <v>1072338</v>
      </c>
    </row>
    <row r="47" spans="1:15" s="47" customFormat="1" ht="12.75" customHeight="1">
      <c r="A47" s="29" t="s">
        <v>568</v>
      </c>
      <c r="B47" s="34" t="s">
        <v>881</v>
      </c>
      <c r="C47" s="32">
        <f aca="true" t="shared" si="40" ref="C47:N47">C96+C146+C195+C244+C293+C342</f>
        <v>0</v>
      </c>
      <c r="D47" s="32">
        <f t="shared" si="40"/>
        <v>0</v>
      </c>
      <c r="E47" s="32">
        <f t="shared" si="40"/>
        <v>0</v>
      </c>
      <c r="F47" s="32">
        <f t="shared" si="40"/>
        <v>0</v>
      </c>
      <c r="G47" s="32">
        <f t="shared" si="40"/>
        <v>0</v>
      </c>
      <c r="H47" s="32">
        <f t="shared" si="40"/>
        <v>0</v>
      </c>
      <c r="I47" s="32">
        <f t="shared" si="40"/>
        <v>0</v>
      </c>
      <c r="J47" s="32">
        <f t="shared" si="40"/>
        <v>0</v>
      </c>
      <c r="K47" s="32">
        <f t="shared" si="40"/>
        <v>0</v>
      </c>
      <c r="L47" s="32">
        <f t="shared" si="40"/>
        <v>0</v>
      </c>
      <c r="M47" s="32">
        <f t="shared" si="40"/>
        <v>0</v>
      </c>
      <c r="N47" s="32">
        <f t="shared" si="40"/>
        <v>0</v>
      </c>
      <c r="O47" s="32">
        <f>SUM(C47:N47)</f>
        <v>0</v>
      </c>
    </row>
    <row r="48" spans="1:15" ht="12.75" customHeight="1">
      <c r="A48" s="29" t="s">
        <v>569</v>
      </c>
      <c r="B48" s="16" t="s">
        <v>333</v>
      </c>
      <c r="C48" s="32">
        <f aca="true" t="shared" si="41" ref="C48:N48">C97+C147+C196+C245+C294+C343</f>
        <v>0</v>
      </c>
      <c r="D48" s="32">
        <f t="shared" si="41"/>
        <v>0</v>
      </c>
      <c r="E48" s="32">
        <f t="shared" si="41"/>
        <v>0</v>
      </c>
      <c r="F48" s="32">
        <f t="shared" si="41"/>
        <v>0</v>
      </c>
      <c r="G48" s="32">
        <f t="shared" si="41"/>
        <v>0</v>
      </c>
      <c r="H48" s="32">
        <f t="shared" si="41"/>
        <v>0</v>
      </c>
      <c r="I48" s="32">
        <f t="shared" si="41"/>
        <v>0</v>
      </c>
      <c r="J48" s="32">
        <f t="shared" si="41"/>
        <v>0</v>
      </c>
      <c r="K48" s="32">
        <f t="shared" si="41"/>
        <v>0</v>
      </c>
      <c r="L48" s="32">
        <f t="shared" si="41"/>
        <v>0</v>
      </c>
      <c r="M48" s="32">
        <f t="shared" si="41"/>
        <v>0</v>
      </c>
      <c r="N48" s="32">
        <f t="shared" si="41"/>
        <v>0</v>
      </c>
      <c r="O48" s="8">
        <f t="shared" si="31"/>
        <v>0</v>
      </c>
    </row>
    <row r="49" spans="1:16" s="6" customFormat="1" ht="12.75" customHeight="1">
      <c r="A49" s="29" t="s">
        <v>570</v>
      </c>
      <c r="B49" s="15" t="s">
        <v>1601</v>
      </c>
      <c r="C49" s="14">
        <f>C37+C46+C48+C47</f>
        <v>88315.45149935604</v>
      </c>
      <c r="D49" s="14">
        <f aca="true" t="shared" si="42" ref="D49:O49">D37+D46+D48+D47</f>
        <v>83042.04071471284</v>
      </c>
      <c r="E49" s="14">
        <f t="shared" si="42"/>
        <v>81778.48833243802</v>
      </c>
      <c r="F49" s="14">
        <f t="shared" si="42"/>
        <v>86604.3703628887</v>
      </c>
      <c r="G49" s="14">
        <f>G37+G46+G48+G47</f>
        <v>85740.6992005069</v>
      </c>
      <c r="H49" s="14">
        <f t="shared" si="42"/>
        <v>85298.1098353555</v>
      </c>
      <c r="I49" s="14">
        <f t="shared" si="42"/>
        <v>83617.83566759882</v>
      </c>
      <c r="J49" s="14">
        <f t="shared" si="42"/>
        <v>85006.51575687008</v>
      </c>
      <c r="K49" s="14">
        <f t="shared" si="42"/>
        <v>89666.87604876744</v>
      </c>
      <c r="L49" s="14">
        <f t="shared" si="42"/>
        <v>86234.05545534038</v>
      </c>
      <c r="M49" s="14">
        <f t="shared" si="42"/>
        <v>128815.27600787231</v>
      </c>
      <c r="N49" s="14">
        <f t="shared" si="42"/>
        <v>88218.28111829289</v>
      </c>
      <c r="O49" s="14">
        <f t="shared" si="42"/>
        <v>1072338</v>
      </c>
      <c r="P49" s="5"/>
    </row>
    <row r="50" spans="2:16" s="6" customFormat="1" ht="12.75" customHeight="1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</row>
    <row r="51" spans="2:16" s="6" customFormat="1" ht="12.75" customHeight="1">
      <c r="B51" s="15"/>
      <c r="C51" s="14"/>
      <c r="D51" s="14"/>
      <c r="E51" s="14"/>
      <c r="F51" s="14"/>
      <c r="G51" s="14"/>
      <c r="H51" s="14"/>
      <c r="I51" s="14"/>
      <c r="J51" s="14"/>
      <c r="K51" s="526" t="s">
        <v>1336</v>
      </c>
      <c r="L51" s="526"/>
      <c r="M51" s="526"/>
      <c r="N51" s="526"/>
      <c r="O51" s="526"/>
      <c r="P51" s="5"/>
    </row>
    <row r="52" spans="2:15" ht="15.75">
      <c r="B52" s="527" t="s">
        <v>1387</v>
      </c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</row>
    <row r="53" spans="2:15" ht="15.75">
      <c r="B53" s="410" t="s">
        <v>814</v>
      </c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</row>
    <row r="54" spans="1:15" ht="13.5" customHeight="1">
      <c r="A54" s="521"/>
      <c r="B54" s="379" t="s">
        <v>1071</v>
      </c>
      <c r="C54" s="382" t="s">
        <v>1072</v>
      </c>
      <c r="D54" s="382" t="s">
        <v>1073</v>
      </c>
      <c r="E54" s="382" t="s">
        <v>1074</v>
      </c>
      <c r="F54" s="382" t="s">
        <v>1075</v>
      </c>
      <c r="G54" s="382" t="s">
        <v>1076</v>
      </c>
      <c r="H54" s="382" t="s">
        <v>1077</v>
      </c>
      <c r="I54" s="382" t="s">
        <v>1078</v>
      </c>
      <c r="J54" s="382" t="s">
        <v>1328</v>
      </c>
      <c r="K54" s="382" t="s">
        <v>1329</v>
      </c>
      <c r="L54" s="382" t="s">
        <v>1330</v>
      </c>
      <c r="M54" s="382" t="s">
        <v>1331</v>
      </c>
      <c r="N54" s="382" t="s">
        <v>1332</v>
      </c>
      <c r="O54" s="382" t="s">
        <v>1333</v>
      </c>
    </row>
    <row r="55" spans="1:15" ht="12.75" customHeight="1">
      <c r="A55" s="521"/>
      <c r="B55" s="366" t="s">
        <v>323</v>
      </c>
      <c r="C55" s="383" t="s">
        <v>1415</v>
      </c>
      <c r="D55" s="383" t="s">
        <v>502</v>
      </c>
      <c r="E55" s="383" t="s">
        <v>503</v>
      </c>
      <c r="F55" s="383" t="s">
        <v>504</v>
      </c>
      <c r="G55" s="383" t="s">
        <v>505</v>
      </c>
      <c r="H55" s="383" t="s">
        <v>506</v>
      </c>
      <c r="I55" s="383" t="s">
        <v>507</v>
      </c>
      <c r="J55" s="383" t="s">
        <v>508</v>
      </c>
      <c r="K55" s="383" t="s">
        <v>509</v>
      </c>
      <c r="L55" s="383" t="s">
        <v>1410</v>
      </c>
      <c r="M55" s="383" t="s">
        <v>1411</v>
      </c>
      <c r="N55" s="383" t="s">
        <v>1412</v>
      </c>
      <c r="O55" s="383" t="s">
        <v>82</v>
      </c>
    </row>
    <row r="56" spans="1:15" ht="12.75" customHeight="1">
      <c r="A56" s="384" t="s">
        <v>794</v>
      </c>
      <c r="B56" s="15" t="s">
        <v>1413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 customHeight="1">
      <c r="A57" s="384" t="s">
        <v>800</v>
      </c>
      <c r="B57" s="16" t="s">
        <v>553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aca="true" t="shared" si="43" ref="O57:O63">SUM(C57:N57)</f>
        <v>0</v>
      </c>
    </row>
    <row r="58" spans="1:15" ht="12.75" customHeight="1">
      <c r="A58" s="384" t="s">
        <v>410</v>
      </c>
      <c r="B58" s="16" t="s">
        <v>1416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43"/>
        <v>0</v>
      </c>
    </row>
    <row r="59" spans="1:15" ht="12.75" customHeight="1">
      <c r="A59" s="384" t="s">
        <v>562</v>
      </c>
      <c r="B59" s="16" t="s">
        <v>1232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43"/>
        <v>0</v>
      </c>
    </row>
    <row r="60" spans="1:15" ht="12.75" customHeight="1">
      <c r="A60" s="384" t="s">
        <v>1722</v>
      </c>
      <c r="B60" s="34" t="s">
        <v>554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43"/>
        <v>0</v>
      </c>
    </row>
    <row r="61" spans="1:15" ht="12.75" customHeight="1">
      <c r="A61" s="384" t="s">
        <v>131</v>
      </c>
      <c r="B61" s="34" t="s">
        <v>555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8">
        <f t="shared" si="43"/>
        <v>0</v>
      </c>
    </row>
    <row r="62" spans="1:15" ht="12.75" customHeight="1">
      <c r="A62" s="384" t="s">
        <v>912</v>
      </c>
      <c r="B62" s="34" t="s">
        <v>391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8">
        <f t="shared" si="43"/>
        <v>0</v>
      </c>
    </row>
    <row r="63" spans="1:15" ht="12.75" customHeight="1">
      <c r="A63" s="384" t="s">
        <v>914</v>
      </c>
      <c r="B63" s="34" t="s">
        <v>1170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8">
        <f t="shared" si="43"/>
        <v>0</v>
      </c>
    </row>
    <row r="64" spans="1:15" ht="12.75" customHeight="1">
      <c r="A64" s="384" t="s">
        <v>915</v>
      </c>
      <c r="B64" s="89" t="s">
        <v>1417</v>
      </c>
      <c r="C64" s="90">
        <f>SUM(C57:C63)</f>
        <v>0</v>
      </c>
      <c r="D64" s="90">
        <f aca="true" t="shared" si="44" ref="D64:N64">SUM(D57:D63)</f>
        <v>0</v>
      </c>
      <c r="E64" s="90">
        <f t="shared" si="44"/>
        <v>0</v>
      </c>
      <c r="F64" s="90">
        <f t="shared" si="44"/>
        <v>0</v>
      </c>
      <c r="G64" s="90">
        <f t="shared" si="44"/>
        <v>0</v>
      </c>
      <c r="H64" s="90">
        <f t="shared" si="44"/>
        <v>0</v>
      </c>
      <c r="I64" s="90">
        <f t="shared" si="44"/>
        <v>0</v>
      </c>
      <c r="J64" s="90">
        <f t="shared" si="44"/>
        <v>0</v>
      </c>
      <c r="K64" s="90">
        <f t="shared" si="44"/>
        <v>0</v>
      </c>
      <c r="L64" s="90">
        <f t="shared" si="44"/>
        <v>0</v>
      </c>
      <c r="M64" s="90">
        <f t="shared" si="44"/>
        <v>0</v>
      </c>
      <c r="N64" s="90">
        <f t="shared" si="44"/>
        <v>0</v>
      </c>
      <c r="O64" s="90">
        <f>SUM(O57:O63)</f>
        <v>0</v>
      </c>
    </row>
    <row r="65" spans="1:15" ht="12.75" customHeight="1">
      <c r="A65" s="384" t="s">
        <v>650</v>
      </c>
      <c r="B65" s="16" t="s">
        <v>919</v>
      </c>
      <c r="C65" s="8">
        <v>10492.367958426705</v>
      </c>
      <c r="D65" s="8">
        <v>10492.367958426705</v>
      </c>
      <c r="E65" s="8">
        <v>9346.941909435129</v>
      </c>
      <c r="F65" s="8">
        <v>9346.941909435129</v>
      </c>
      <c r="G65" s="8">
        <v>9346.941909435129</v>
      </c>
      <c r="H65" s="8">
        <v>9346.941909435129</v>
      </c>
      <c r="I65" s="8">
        <v>8201.515860443551</v>
      </c>
      <c r="J65" s="8">
        <v>8201.515860443551</v>
      </c>
      <c r="K65" s="8">
        <v>12792.06504520516</v>
      </c>
      <c r="L65" s="8">
        <v>9346.941909435129</v>
      </c>
      <c r="M65" s="8">
        <v>9346.941909435129</v>
      </c>
      <c r="N65" s="8">
        <v>8201.515860443551</v>
      </c>
      <c r="O65" s="8">
        <f aca="true" t="shared" si="45" ref="O65:O70">SUM(C65:N65)</f>
        <v>114463.00000000003</v>
      </c>
    </row>
    <row r="66" spans="1:15" ht="12.75" customHeight="1">
      <c r="A66" s="384" t="s">
        <v>652</v>
      </c>
      <c r="B66" s="16" t="s">
        <v>1595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45"/>
        <v>0</v>
      </c>
    </row>
    <row r="67" spans="1:15" ht="12.75" customHeight="1">
      <c r="A67" s="384" t="s">
        <v>1746</v>
      </c>
      <c r="B67" s="16" t="s">
        <v>661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45"/>
        <v>0</v>
      </c>
    </row>
    <row r="68" spans="1:15" ht="12.75" customHeight="1">
      <c r="A68" s="384" t="s">
        <v>1749</v>
      </c>
      <c r="B68" s="34" t="s">
        <v>557</v>
      </c>
      <c r="C68" s="8">
        <v>632.9158116285188</v>
      </c>
      <c r="D68" s="8">
        <v>632.9158116285188</v>
      </c>
      <c r="E68" s="8">
        <v>632.9158116285188</v>
      </c>
      <c r="F68" s="8">
        <v>631.9175217048145</v>
      </c>
      <c r="G68" s="8">
        <v>631.9175217048145</v>
      </c>
      <c r="H68" s="8">
        <v>631.9175217048145</v>
      </c>
      <c r="I68" s="8">
        <v>631.9175217048145</v>
      </c>
      <c r="J68" s="8">
        <v>631.9175217048145</v>
      </c>
      <c r="K68" s="8">
        <v>631.9175217048145</v>
      </c>
      <c r="L68" s="8">
        <v>632.9158116285188</v>
      </c>
      <c r="M68" s="8">
        <v>632.9158116285188</v>
      </c>
      <c r="N68" s="8">
        <v>632.9158116285188</v>
      </c>
      <c r="O68" s="32">
        <f t="shared" si="45"/>
        <v>7588.999999999999</v>
      </c>
    </row>
    <row r="69" spans="1:15" ht="12.75" customHeight="1">
      <c r="A69" s="384" t="s">
        <v>1750</v>
      </c>
      <c r="B69" s="16" t="s">
        <v>556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45"/>
        <v>0</v>
      </c>
    </row>
    <row r="70" spans="1:15" ht="12.75" customHeight="1">
      <c r="A70" s="384" t="s">
        <v>1751</v>
      </c>
      <c r="B70" s="16" t="s">
        <v>1170</v>
      </c>
      <c r="C70" s="8">
        <v>15131.520702427228</v>
      </c>
      <c r="D70" s="8">
        <v>15745.887867553569</v>
      </c>
      <c r="E70" s="8">
        <v>15224.097689749608</v>
      </c>
      <c r="F70" s="8">
        <v>16896.51995954062</v>
      </c>
      <c r="G70" s="8">
        <v>16896.51995954062</v>
      </c>
      <c r="H70" s="8">
        <v>16896.51995954062</v>
      </c>
      <c r="I70" s="8">
        <v>16377.359790546583</v>
      </c>
      <c r="J70" s="8">
        <v>17418.84327927936</v>
      </c>
      <c r="K70" s="8">
        <v>16369.630113158675</v>
      </c>
      <c r="L70" s="8">
        <v>16895.643289937307</v>
      </c>
      <c r="M70" s="8">
        <v>26913.37728150703</v>
      </c>
      <c r="N70" s="8">
        <v>18462.08010721876</v>
      </c>
      <c r="O70" s="8">
        <f t="shared" si="45"/>
        <v>209228</v>
      </c>
    </row>
    <row r="71" spans="1:15" ht="12.75" customHeight="1">
      <c r="A71" s="384" t="s">
        <v>1753</v>
      </c>
      <c r="B71" s="89" t="s">
        <v>1596</v>
      </c>
      <c r="C71" s="90">
        <f>SUM(C65:C70)</f>
        <v>26256.80447248245</v>
      </c>
      <c r="D71" s="90">
        <f aca="true" t="shared" si="46" ref="D71:N71">SUM(D65:D70)</f>
        <v>26871.171637608793</v>
      </c>
      <c r="E71" s="90">
        <f t="shared" si="46"/>
        <v>25203.955410813254</v>
      </c>
      <c r="F71" s="90">
        <f t="shared" si="46"/>
        <v>26875.379390680562</v>
      </c>
      <c r="G71" s="90">
        <f t="shared" si="46"/>
        <v>26875.379390680562</v>
      </c>
      <c r="H71" s="90">
        <f t="shared" si="46"/>
        <v>26875.379390680562</v>
      </c>
      <c r="I71" s="90">
        <f t="shared" si="46"/>
        <v>25210.793172694946</v>
      </c>
      <c r="J71" s="90">
        <f t="shared" si="46"/>
        <v>26252.276661427728</v>
      </c>
      <c r="K71" s="90">
        <f t="shared" si="46"/>
        <v>29793.612680068647</v>
      </c>
      <c r="L71" s="90">
        <f t="shared" si="46"/>
        <v>26875.501011000953</v>
      </c>
      <c r="M71" s="90">
        <f t="shared" si="46"/>
        <v>36893.23500257068</v>
      </c>
      <c r="N71" s="90">
        <f t="shared" si="46"/>
        <v>27296.511779290828</v>
      </c>
      <c r="O71" s="90">
        <f>SUM(O65:O70)</f>
        <v>331280</v>
      </c>
    </row>
    <row r="72" spans="1:15" ht="12.75" customHeight="1">
      <c r="A72" s="384" t="s">
        <v>1754</v>
      </c>
      <c r="B72" s="34" t="s">
        <v>558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>
        <f>SUM(C72:N72)</f>
        <v>0</v>
      </c>
    </row>
    <row r="73" spans="1:15" ht="12.75" customHeight="1">
      <c r="A73" s="384" t="s">
        <v>1755</v>
      </c>
      <c r="B73" s="34" t="s">
        <v>1597</v>
      </c>
      <c r="C73" s="32">
        <f>C64+C71+C72</f>
        <v>26256.80447248245</v>
      </c>
      <c r="D73" s="32">
        <f aca="true" t="shared" si="47" ref="D73:O73">D64+D71+D72</f>
        <v>26871.171637608793</v>
      </c>
      <c r="E73" s="32">
        <f t="shared" si="47"/>
        <v>25203.955410813254</v>
      </c>
      <c r="F73" s="32">
        <f t="shared" si="47"/>
        <v>26875.379390680562</v>
      </c>
      <c r="G73" s="32">
        <f t="shared" si="47"/>
        <v>26875.379390680562</v>
      </c>
      <c r="H73" s="32">
        <f t="shared" si="47"/>
        <v>26875.379390680562</v>
      </c>
      <c r="I73" s="32">
        <f t="shared" si="47"/>
        <v>25210.793172694946</v>
      </c>
      <c r="J73" s="32">
        <f t="shared" si="47"/>
        <v>26252.276661427728</v>
      </c>
      <c r="K73" s="32">
        <f t="shared" si="47"/>
        <v>29793.612680068647</v>
      </c>
      <c r="L73" s="32">
        <f t="shared" si="47"/>
        <v>26875.501011000953</v>
      </c>
      <c r="M73" s="32">
        <f t="shared" si="47"/>
        <v>36893.23500257068</v>
      </c>
      <c r="N73" s="32">
        <f t="shared" si="47"/>
        <v>27296.511779290828</v>
      </c>
      <c r="O73" s="32">
        <f t="shared" si="47"/>
        <v>331280</v>
      </c>
    </row>
    <row r="74" spans="1:15" ht="12.75" customHeight="1">
      <c r="A74" s="384" t="s">
        <v>1247</v>
      </c>
      <c r="B74" s="34" t="s">
        <v>77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>
        <f>SUM(C74:N74)</f>
        <v>0</v>
      </c>
    </row>
    <row r="75" spans="1:15" ht="12.75" customHeight="1">
      <c r="A75" s="384" t="s">
        <v>1248</v>
      </c>
      <c r="B75" s="16" t="s">
        <v>1169</v>
      </c>
      <c r="C75" s="8">
        <v>3226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2">
        <f>SUM(C75:N75)</f>
        <v>3226</v>
      </c>
    </row>
    <row r="76" spans="1:15" ht="12.75" customHeight="1">
      <c r="A76" s="384" t="s">
        <v>1249</v>
      </c>
      <c r="B76" s="15" t="s">
        <v>1598</v>
      </c>
      <c r="C76" s="14">
        <f aca="true" t="shared" si="48" ref="C76:O76">C73+C75+C74</f>
        <v>29482.80447248245</v>
      </c>
      <c r="D76" s="14">
        <f t="shared" si="48"/>
        <v>26871.171637608793</v>
      </c>
      <c r="E76" s="14">
        <f t="shared" si="48"/>
        <v>25203.955410813254</v>
      </c>
      <c r="F76" s="14">
        <f t="shared" si="48"/>
        <v>26875.379390680562</v>
      </c>
      <c r="G76" s="14">
        <f t="shared" si="48"/>
        <v>26875.379390680562</v>
      </c>
      <c r="H76" s="14">
        <f t="shared" si="48"/>
        <v>26875.379390680562</v>
      </c>
      <c r="I76" s="14">
        <f t="shared" si="48"/>
        <v>25210.793172694946</v>
      </c>
      <c r="J76" s="14">
        <f t="shared" si="48"/>
        <v>26252.276661427728</v>
      </c>
      <c r="K76" s="14">
        <f t="shared" si="48"/>
        <v>29793.612680068647</v>
      </c>
      <c r="L76" s="14">
        <f t="shared" si="48"/>
        <v>26875.501011000953</v>
      </c>
      <c r="M76" s="14">
        <f t="shared" si="48"/>
        <v>36893.23500257068</v>
      </c>
      <c r="N76" s="14">
        <f t="shared" si="48"/>
        <v>27296.511779290828</v>
      </c>
      <c r="O76" s="14">
        <f t="shared" si="48"/>
        <v>334506</v>
      </c>
    </row>
    <row r="77" spans="1:15" ht="12.75" customHeight="1">
      <c r="A77" s="38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customHeight="1">
      <c r="A78" s="384" t="s">
        <v>1250</v>
      </c>
      <c r="B78" s="15" t="s">
        <v>1414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customHeight="1">
      <c r="A79" s="384" t="s">
        <v>1251</v>
      </c>
      <c r="B79" s="34" t="s">
        <v>967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>
        <f aca="true" t="shared" si="49" ref="O79:O85">SUM(C79:N79)</f>
        <v>0</v>
      </c>
    </row>
    <row r="80" spans="1:15" ht="12.75" customHeight="1">
      <c r="A80" s="384" t="s">
        <v>1252</v>
      </c>
      <c r="B80" s="34" t="s">
        <v>97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49"/>
        <v>0</v>
      </c>
    </row>
    <row r="81" spans="1:15" ht="12.75" customHeight="1">
      <c r="A81" s="384" t="s">
        <v>1253</v>
      </c>
      <c r="B81" s="34" t="s">
        <v>442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49"/>
        <v>0</v>
      </c>
    </row>
    <row r="82" spans="1:15" ht="12.75" customHeight="1">
      <c r="A82" s="384" t="s">
        <v>956</v>
      </c>
      <c r="B82" s="34" t="s">
        <v>78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>
        <f t="shared" si="49"/>
        <v>0</v>
      </c>
    </row>
    <row r="83" spans="1:15" ht="12.75" customHeight="1">
      <c r="A83" s="384" t="s">
        <v>957</v>
      </c>
      <c r="B83" s="34" t="s">
        <v>79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>
        <f t="shared" si="49"/>
        <v>0</v>
      </c>
    </row>
    <row r="84" spans="1:15" ht="12.75" customHeight="1">
      <c r="A84" s="384" t="s">
        <v>958</v>
      </c>
      <c r="B84" s="34" t="s">
        <v>780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>
        <f t="shared" si="49"/>
        <v>0</v>
      </c>
    </row>
    <row r="85" spans="1:15" ht="12.75" customHeight="1">
      <c r="A85" s="384" t="s">
        <v>959</v>
      </c>
      <c r="B85" s="34" t="s">
        <v>781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>
        <f t="shared" si="49"/>
        <v>0</v>
      </c>
    </row>
    <row r="86" spans="1:15" ht="12.75" customHeight="1">
      <c r="A86" s="384" t="s">
        <v>960</v>
      </c>
      <c r="B86" s="89" t="s">
        <v>1599</v>
      </c>
      <c r="C86" s="90">
        <f aca="true" t="shared" si="50" ref="C86:O86">SUM(C79:C85)</f>
        <v>0</v>
      </c>
      <c r="D86" s="90">
        <f t="shared" si="50"/>
        <v>0</v>
      </c>
      <c r="E86" s="90">
        <f t="shared" si="50"/>
        <v>0</v>
      </c>
      <c r="F86" s="90">
        <f t="shared" si="50"/>
        <v>0</v>
      </c>
      <c r="G86" s="90">
        <f t="shared" si="50"/>
        <v>0</v>
      </c>
      <c r="H86" s="90">
        <f t="shared" si="50"/>
        <v>0</v>
      </c>
      <c r="I86" s="90">
        <f t="shared" si="50"/>
        <v>0</v>
      </c>
      <c r="J86" s="90">
        <f t="shared" si="50"/>
        <v>0</v>
      </c>
      <c r="K86" s="90">
        <f t="shared" si="50"/>
        <v>0</v>
      </c>
      <c r="L86" s="90">
        <f t="shared" si="50"/>
        <v>0</v>
      </c>
      <c r="M86" s="90">
        <f t="shared" si="50"/>
        <v>0</v>
      </c>
      <c r="N86" s="90">
        <f t="shared" si="50"/>
        <v>0</v>
      </c>
      <c r="O86" s="90">
        <f t="shared" si="50"/>
        <v>0</v>
      </c>
    </row>
    <row r="87" spans="1:15" ht="12.75" customHeight="1">
      <c r="A87" s="384" t="s">
        <v>961</v>
      </c>
      <c r="B87" s="16" t="s">
        <v>782</v>
      </c>
      <c r="C87" s="8">
        <v>12735.252744413376</v>
      </c>
      <c r="D87" s="8">
        <v>11142.124780910024</v>
      </c>
      <c r="E87" s="8">
        <v>11142.124780910024</v>
      </c>
      <c r="F87" s="8">
        <v>12735.667549472437</v>
      </c>
      <c r="G87" s="8">
        <v>12735.667549472437</v>
      </c>
      <c r="H87" s="8">
        <v>12735.667549472437</v>
      </c>
      <c r="I87" s="8">
        <v>12735.667549472437</v>
      </c>
      <c r="J87" s="8">
        <v>12735.667549472437</v>
      </c>
      <c r="K87" s="8">
        <v>12735.667549472437</v>
      </c>
      <c r="L87" s="8">
        <v>12735.667549472437</v>
      </c>
      <c r="M87" s="8">
        <v>22286.157297987043</v>
      </c>
      <c r="N87" s="8">
        <v>12735.667549472437</v>
      </c>
      <c r="O87" s="8">
        <f aca="true" t="shared" si="51" ref="O87:O94">SUM(C87:N87)</f>
        <v>159190.99999999994</v>
      </c>
    </row>
    <row r="88" spans="1:15" ht="12.75" customHeight="1">
      <c r="A88" s="384" t="s">
        <v>882</v>
      </c>
      <c r="B88" s="16" t="s">
        <v>354</v>
      </c>
      <c r="C88" s="8">
        <v>2913.133346202641</v>
      </c>
      <c r="D88" s="8">
        <v>2548.71229478021</v>
      </c>
      <c r="E88" s="8">
        <v>2548.71229478021</v>
      </c>
      <c r="F88" s="8">
        <v>2913.2282310450523</v>
      </c>
      <c r="G88" s="8">
        <v>2913.2282310450523</v>
      </c>
      <c r="H88" s="8">
        <v>2913.2282310450523</v>
      </c>
      <c r="I88" s="8">
        <v>2913.2282310450523</v>
      </c>
      <c r="J88" s="8">
        <v>2913.2282310450523</v>
      </c>
      <c r="K88" s="8">
        <v>2913.2282310450523</v>
      </c>
      <c r="L88" s="8">
        <v>2913.2282310450523</v>
      </c>
      <c r="M88" s="8">
        <v>5097.6162158765255</v>
      </c>
      <c r="N88" s="8">
        <v>2913.2282310450523</v>
      </c>
      <c r="O88" s="8">
        <f t="shared" si="51"/>
        <v>36414.000000000015</v>
      </c>
    </row>
    <row r="89" spans="1:15" ht="12.75" customHeight="1">
      <c r="A89" s="384" t="s">
        <v>883</v>
      </c>
      <c r="B89" s="16" t="s">
        <v>783</v>
      </c>
      <c r="C89" s="8">
        <v>12626.82828822412</v>
      </c>
      <c r="D89" s="8">
        <v>12626.82828822412</v>
      </c>
      <c r="E89" s="8">
        <v>11224.109093067425</v>
      </c>
      <c r="F89" s="8">
        <v>11224.109093067425</v>
      </c>
      <c r="G89" s="8">
        <v>11224.109093067425</v>
      </c>
      <c r="H89" s="8">
        <v>11224.109093067425</v>
      </c>
      <c r="I89" s="8">
        <v>9824.92319563153</v>
      </c>
      <c r="J89" s="8">
        <v>11224.109093067425</v>
      </c>
      <c r="K89" s="8">
        <v>12626.82828822412</v>
      </c>
      <c r="L89" s="8">
        <v>11224.109093067425</v>
      </c>
      <c r="M89" s="8">
        <v>11224.109093067425</v>
      </c>
      <c r="N89" s="8">
        <v>12626.82828822412</v>
      </c>
      <c r="O89" s="8">
        <f t="shared" si="51"/>
        <v>138901</v>
      </c>
    </row>
    <row r="90" spans="1:15" ht="12.75" customHeight="1">
      <c r="A90" s="384" t="s">
        <v>93</v>
      </c>
      <c r="B90" s="16" t="s">
        <v>784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f t="shared" si="51"/>
        <v>0</v>
      </c>
    </row>
    <row r="91" spans="1:15" ht="12.75" customHeight="1">
      <c r="A91" s="384" t="s">
        <v>94</v>
      </c>
      <c r="B91" s="16" t="s">
        <v>785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f t="shared" si="51"/>
        <v>0</v>
      </c>
    </row>
    <row r="92" spans="1:15" ht="12.75" customHeight="1">
      <c r="A92" s="384" t="s">
        <v>1576</v>
      </c>
      <c r="B92" s="16" t="s">
        <v>353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f t="shared" si="51"/>
        <v>0</v>
      </c>
    </row>
    <row r="93" spans="1:15" ht="12.75" customHeight="1">
      <c r="A93" s="384" t="s">
        <v>95</v>
      </c>
      <c r="B93" s="16" t="s">
        <v>1713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 t="shared" si="51"/>
        <v>0</v>
      </c>
    </row>
    <row r="94" spans="1:15" ht="12.75" customHeight="1">
      <c r="A94" s="384" t="s">
        <v>566</v>
      </c>
      <c r="B94" s="16" t="s">
        <v>1168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f t="shared" si="51"/>
        <v>0</v>
      </c>
    </row>
    <row r="95" spans="1:15" ht="12.75" customHeight="1">
      <c r="A95" s="384" t="s">
        <v>567</v>
      </c>
      <c r="B95" s="89" t="s">
        <v>1600</v>
      </c>
      <c r="C95" s="90">
        <f>SUM(C87:C94)</f>
        <v>28275.214378840137</v>
      </c>
      <c r="D95" s="90">
        <f aca="true" t="shared" si="52" ref="D95:N95">SUM(D87:D94)</f>
        <v>26317.665363914355</v>
      </c>
      <c r="E95" s="90">
        <f t="shared" si="52"/>
        <v>24914.94616875766</v>
      </c>
      <c r="F95" s="90">
        <f t="shared" si="52"/>
        <v>26873.004873584912</v>
      </c>
      <c r="G95" s="90">
        <f t="shared" si="52"/>
        <v>26873.004873584912</v>
      </c>
      <c r="H95" s="90">
        <f t="shared" si="52"/>
        <v>26873.004873584912</v>
      </c>
      <c r="I95" s="90">
        <f t="shared" si="52"/>
        <v>25473.81897614902</v>
      </c>
      <c r="J95" s="90">
        <f t="shared" si="52"/>
        <v>26873.004873584912</v>
      </c>
      <c r="K95" s="90">
        <f t="shared" si="52"/>
        <v>28275.72406874161</v>
      </c>
      <c r="L95" s="90">
        <f t="shared" si="52"/>
        <v>26873.004873584912</v>
      </c>
      <c r="M95" s="90">
        <f t="shared" si="52"/>
        <v>38607.882606930994</v>
      </c>
      <c r="N95" s="90">
        <f t="shared" si="52"/>
        <v>28275.72406874161</v>
      </c>
      <c r="O95" s="90">
        <f>SUM(O87:O94)</f>
        <v>334505.99999999994</v>
      </c>
    </row>
    <row r="96" spans="1:15" ht="12.75" customHeight="1">
      <c r="A96" s="384" t="s">
        <v>568</v>
      </c>
      <c r="B96" s="34" t="s">
        <v>881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>
        <f>SUM(C96:N96)</f>
        <v>0</v>
      </c>
    </row>
    <row r="97" spans="1:15" ht="12.75" customHeight="1">
      <c r="A97" s="384" t="s">
        <v>569</v>
      </c>
      <c r="B97" s="16" t="s">
        <v>333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f>SUM(C97:N97)</f>
        <v>0</v>
      </c>
    </row>
    <row r="98" spans="1:15" ht="12.75" customHeight="1">
      <c r="A98" s="384" t="s">
        <v>570</v>
      </c>
      <c r="B98" s="15" t="s">
        <v>1601</v>
      </c>
      <c r="C98" s="14">
        <f aca="true" t="shared" si="53" ref="C98:O98">C86+C95+C97+C96</f>
        <v>28275.214378840137</v>
      </c>
      <c r="D98" s="14">
        <f t="shared" si="53"/>
        <v>26317.665363914355</v>
      </c>
      <c r="E98" s="14">
        <f t="shared" si="53"/>
        <v>24914.94616875766</v>
      </c>
      <c r="F98" s="14">
        <f t="shared" si="53"/>
        <v>26873.004873584912</v>
      </c>
      <c r="G98" s="14">
        <f t="shared" si="53"/>
        <v>26873.004873584912</v>
      </c>
      <c r="H98" s="14">
        <f t="shared" si="53"/>
        <v>26873.004873584912</v>
      </c>
      <c r="I98" s="14">
        <f t="shared" si="53"/>
        <v>25473.81897614902</v>
      </c>
      <c r="J98" s="14">
        <f t="shared" si="53"/>
        <v>26873.004873584912</v>
      </c>
      <c r="K98" s="14">
        <f t="shared" si="53"/>
        <v>28275.72406874161</v>
      </c>
      <c r="L98" s="14">
        <f t="shared" si="53"/>
        <v>26873.004873584912</v>
      </c>
      <c r="M98" s="14">
        <f t="shared" si="53"/>
        <v>38607.882606930994</v>
      </c>
      <c r="N98" s="14">
        <f t="shared" si="53"/>
        <v>28275.72406874161</v>
      </c>
      <c r="O98" s="14">
        <f t="shared" si="53"/>
        <v>334505.99999999994</v>
      </c>
    </row>
    <row r="99" spans="2:15" ht="12.75" customHeight="1"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 customHeight="1"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 customHeight="1">
      <c r="B101" s="15"/>
      <c r="C101" s="14"/>
      <c r="D101" s="14"/>
      <c r="E101" s="14"/>
      <c r="F101" s="14"/>
      <c r="G101" s="14"/>
      <c r="H101" s="14"/>
      <c r="I101" s="14"/>
      <c r="J101" s="14"/>
      <c r="K101" s="526" t="s">
        <v>1335</v>
      </c>
      <c r="L101" s="526"/>
      <c r="M101" s="526"/>
      <c r="N101" s="526"/>
      <c r="O101" s="526"/>
    </row>
    <row r="102" spans="1:15" ht="15.75">
      <c r="A102" s="143"/>
      <c r="B102" s="410" t="s">
        <v>1686</v>
      </c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</row>
    <row r="103" spans="1:15" ht="15.75">
      <c r="A103" s="143"/>
      <c r="B103" s="410" t="s">
        <v>814</v>
      </c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</row>
    <row r="104" spans="1:15" ht="12.75" customHeight="1">
      <c r="A104" s="429"/>
      <c r="B104" s="379" t="s">
        <v>1071</v>
      </c>
      <c r="C104" s="382" t="s">
        <v>1072</v>
      </c>
      <c r="D104" s="382" t="s">
        <v>1073</v>
      </c>
      <c r="E104" s="382" t="s">
        <v>1074</v>
      </c>
      <c r="F104" s="382" t="s">
        <v>1075</v>
      </c>
      <c r="G104" s="382" t="s">
        <v>1076</v>
      </c>
      <c r="H104" s="382" t="s">
        <v>1077</v>
      </c>
      <c r="I104" s="382" t="s">
        <v>1078</v>
      </c>
      <c r="J104" s="382" t="s">
        <v>1328</v>
      </c>
      <c r="K104" s="382" t="s">
        <v>1329</v>
      </c>
      <c r="L104" s="382" t="s">
        <v>1330</v>
      </c>
      <c r="M104" s="382" t="s">
        <v>1331</v>
      </c>
      <c r="N104" s="382" t="s">
        <v>1332</v>
      </c>
      <c r="O104" s="382" t="s">
        <v>1333</v>
      </c>
    </row>
    <row r="105" spans="1:15" ht="12.75" customHeight="1">
      <c r="A105" s="429"/>
      <c r="B105" s="366" t="s">
        <v>323</v>
      </c>
      <c r="C105" s="383" t="s">
        <v>1415</v>
      </c>
      <c r="D105" s="383" t="s">
        <v>502</v>
      </c>
      <c r="E105" s="383" t="s">
        <v>503</v>
      </c>
      <c r="F105" s="383" t="s">
        <v>504</v>
      </c>
      <c r="G105" s="383" t="s">
        <v>505</v>
      </c>
      <c r="H105" s="383" t="s">
        <v>506</v>
      </c>
      <c r="I105" s="383" t="s">
        <v>507</v>
      </c>
      <c r="J105" s="383" t="s">
        <v>508</v>
      </c>
      <c r="K105" s="383" t="s">
        <v>509</v>
      </c>
      <c r="L105" s="383" t="s">
        <v>1410</v>
      </c>
      <c r="M105" s="383" t="s">
        <v>1411</v>
      </c>
      <c r="N105" s="383" t="s">
        <v>1412</v>
      </c>
      <c r="O105" s="383" t="s">
        <v>82</v>
      </c>
    </row>
    <row r="106" spans="1:15" ht="12.75" customHeight="1">
      <c r="A106" s="384" t="s">
        <v>794</v>
      </c>
      <c r="B106" s="15" t="s">
        <v>1413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 customHeight="1">
      <c r="A107" s="384" t="s">
        <v>800</v>
      </c>
      <c r="B107" s="16" t="s">
        <v>553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f aca="true" t="shared" si="54" ref="O107:O113">SUM(C107:N107)</f>
        <v>0</v>
      </c>
    </row>
    <row r="108" spans="1:15" ht="12.75" customHeight="1">
      <c r="A108" s="384" t="s">
        <v>410</v>
      </c>
      <c r="B108" s="16" t="s">
        <v>1416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54"/>
        <v>0</v>
      </c>
    </row>
    <row r="109" spans="1:15" ht="12.75" customHeight="1">
      <c r="A109" s="384" t="s">
        <v>562</v>
      </c>
      <c r="B109" s="16" t="s">
        <v>1232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54"/>
        <v>0</v>
      </c>
    </row>
    <row r="110" spans="1:15" ht="12.75" customHeight="1">
      <c r="A110" s="384" t="s">
        <v>1722</v>
      </c>
      <c r="B110" s="34" t="s">
        <v>554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>
        <f t="shared" si="54"/>
        <v>0</v>
      </c>
    </row>
    <row r="111" spans="1:15" ht="12.75" customHeight="1">
      <c r="A111" s="384" t="s">
        <v>131</v>
      </c>
      <c r="B111" s="34" t="s">
        <v>555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54"/>
        <v>0</v>
      </c>
    </row>
    <row r="112" spans="1:15" ht="12.75" customHeight="1">
      <c r="A112" s="384" t="s">
        <v>912</v>
      </c>
      <c r="B112" s="34" t="s">
        <v>391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8">
        <f t="shared" si="54"/>
        <v>0</v>
      </c>
    </row>
    <row r="113" spans="1:15" ht="12.75" customHeight="1">
      <c r="A113" s="384" t="s">
        <v>914</v>
      </c>
      <c r="B113" s="34" t="s">
        <v>1170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8">
        <f t="shared" si="54"/>
        <v>0</v>
      </c>
    </row>
    <row r="114" spans="1:15" ht="12.75" customHeight="1">
      <c r="A114" s="384" t="s">
        <v>915</v>
      </c>
      <c r="B114" s="89" t="s">
        <v>1417</v>
      </c>
      <c r="C114" s="90">
        <f aca="true" t="shared" si="55" ref="C114:O114">SUM(C107:C112)</f>
        <v>0</v>
      </c>
      <c r="D114" s="90">
        <f t="shared" si="55"/>
        <v>0</v>
      </c>
      <c r="E114" s="90">
        <f t="shared" si="55"/>
        <v>0</v>
      </c>
      <c r="F114" s="90">
        <f t="shared" si="55"/>
        <v>0</v>
      </c>
      <c r="G114" s="90">
        <f t="shared" si="55"/>
        <v>0</v>
      </c>
      <c r="H114" s="90">
        <f t="shared" si="55"/>
        <v>0</v>
      </c>
      <c r="I114" s="90">
        <f t="shared" si="55"/>
        <v>0</v>
      </c>
      <c r="J114" s="90">
        <f t="shared" si="55"/>
        <v>0</v>
      </c>
      <c r="K114" s="90">
        <f t="shared" si="55"/>
        <v>0</v>
      </c>
      <c r="L114" s="90">
        <f t="shared" si="55"/>
        <v>0</v>
      </c>
      <c r="M114" s="90">
        <f t="shared" si="55"/>
        <v>0</v>
      </c>
      <c r="N114" s="90">
        <f t="shared" si="55"/>
        <v>0</v>
      </c>
      <c r="O114" s="90">
        <f t="shared" si="55"/>
        <v>0</v>
      </c>
    </row>
    <row r="115" spans="1:15" ht="12.75" customHeight="1">
      <c r="A115" s="384" t="s">
        <v>650</v>
      </c>
      <c r="B115" s="16" t="s">
        <v>919</v>
      </c>
      <c r="C115" s="8">
        <v>203.2258064516129</v>
      </c>
      <c r="D115" s="8">
        <v>169.35483870967744</v>
      </c>
      <c r="E115" s="8">
        <v>203.2258064516129</v>
      </c>
      <c r="F115" s="8">
        <v>169.35483870967744</v>
      </c>
      <c r="G115" s="8">
        <v>169.35483870967744</v>
      </c>
      <c r="H115" s="8">
        <v>169.35483870967744</v>
      </c>
      <c r="I115" s="8">
        <v>67.74193548387098</v>
      </c>
      <c r="J115" s="8">
        <v>67.74193548387098</v>
      </c>
      <c r="K115" s="8">
        <v>338.7096774193549</v>
      </c>
      <c r="L115" s="8">
        <v>169.35483870967744</v>
      </c>
      <c r="M115" s="8">
        <v>169.35483870967744</v>
      </c>
      <c r="N115" s="8">
        <v>203.2258064516129</v>
      </c>
      <c r="O115" s="8">
        <f aca="true" t="shared" si="56" ref="O115:O120">SUM(C115:N115)</f>
        <v>2100</v>
      </c>
    </row>
    <row r="116" spans="1:15" ht="12.75" customHeight="1">
      <c r="A116" s="384" t="s">
        <v>652</v>
      </c>
      <c r="B116" s="16" t="s">
        <v>1595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56"/>
        <v>0</v>
      </c>
    </row>
    <row r="117" spans="1:15" ht="12.75" customHeight="1">
      <c r="A117" s="384" t="s">
        <v>1746</v>
      </c>
      <c r="B117" s="16" t="s">
        <v>661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56"/>
        <v>0</v>
      </c>
    </row>
    <row r="118" spans="1:15" ht="12.75" customHeight="1">
      <c r="A118" s="384" t="s">
        <v>1749</v>
      </c>
      <c r="B118" s="34" t="s">
        <v>557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2">
        <f t="shared" si="56"/>
        <v>0</v>
      </c>
    </row>
    <row r="119" spans="1:15" ht="12.75" customHeight="1">
      <c r="A119" s="384" t="s">
        <v>1750</v>
      </c>
      <c r="B119" s="16" t="s">
        <v>1496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56"/>
        <v>0</v>
      </c>
    </row>
    <row r="120" spans="1:15" ht="12.75" customHeight="1">
      <c r="A120" s="384" t="s">
        <v>1751</v>
      </c>
      <c r="B120" s="16" t="s">
        <v>1170</v>
      </c>
      <c r="C120" s="8">
        <v>9373.575129886727</v>
      </c>
      <c r="D120" s="8">
        <v>10681.676764647103</v>
      </c>
      <c r="E120" s="8">
        <v>9187.420280597304</v>
      </c>
      <c r="F120" s="8">
        <v>10322.624036128695</v>
      </c>
      <c r="G120" s="8">
        <v>10322.624036128695</v>
      </c>
      <c r="H120" s="8">
        <v>10668.055800619559</v>
      </c>
      <c r="I120" s="8">
        <v>13030.681721621137</v>
      </c>
      <c r="J120" s="8">
        <v>10225.955239027773</v>
      </c>
      <c r="K120" s="8">
        <v>10330.61223612865</v>
      </c>
      <c r="L120" s="8">
        <v>10487.713502794457</v>
      </c>
      <c r="M120" s="8">
        <v>17497.913132958398</v>
      </c>
      <c r="N120" s="8">
        <v>10419.1481194615</v>
      </c>
      <c r="O120" s="8">
        <f t="shared" si="56"/>
        <v>132548</v>
      </c>
    </row>
    <row r="121" spans="1:15" ht="12.75" customHeight="1">
      <c r="A121" s="384" t="s">
        <v>1753</v>
      </c>
      <c r="B121" s="89" t="s">
        <v>1596</v>
      </c>
      <c r="C121" s="90">
        <f>SUM(C115:C120)</f>
        <v>9576.80093633834</v>
      </c>
      <c r="D121" s="90">
        <f aca="true" t="shared" si="57" ref="D121:N121">SUM(D115:D120)</f>
        <v>10851.031603356781</v>
      </c>
      <c r="E121" s="90">
        <f t="shared" si="57"/>
        <v>9390.646087048917</v>
      </c>
      <c r="F121" s="90">
        <f t="shared" si="57"/>
        <v>10491.978874838373</v>
      </c>
      <c r="G121" s="90">
        <f t="shared" si="57"/>
        <v>10491.978874838373</v>
      </c>
      <c r="H121" s="90">
        <f t="shared" si="57"/>
        <v>10837.410639329237</v>
      </c>
      <c r="I121" s="90">
        <f t="shared" si="57"/>
        <v>13098.423657105008</v>
      </c>
      <c r="J121" s="90">
        <f t="shared" si="57"/>
        <v>10293.697174511644</v>
      </c>
      <c r="K121" s="90">
        <f t="shared" si="57"/>
        <v>10669.321913548005</v>
      </c>
      <c r="L121" s="90">
        <f t="shared" si="57"/>
        <v>10657.068341504135</v>
      </c>
      <c r="M121" s="90">
        <f t="shared" si="57"/>
        <v>17667.267971668076</v>
      </c>
      <c r="N121" s="90">
        <f t="shared" si="57"/>
        <v>10622.373925913114</v>
      </c>
      <c r="O121" s="90">
        <f>SUM(O115:O120)</f>
        <v>134648</v>
      </c>
    </row>
    <row r="122" spans="1:15" ht="12.75" customHeight="1">
      <c r="A122" s="384" t="s">
        <v>1754</v>
      </c>
      <c r="B122" s="34" t="s">
        <v>558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>
        <f>SUM(C122:N122)</f>
        <v>0</v>
      </c>
    </row>
    <row r="123" spans="1:15" ht="12.75" customHeight="1">
      <c r="A123" s="384" t="s">
        <v>1755</v>
      </c>
      <c r="B123" s="34" t="s">
        <v>1597</v>
      </c>
      <c r="C123" s="32">
        <f>C114+C121+C122</f>
        <v>9576.80093633834</v>
      </c>
      <c r="D123" s="32">
        <f aca="true" t="shared" si="58" ref="D123:O123">D114+D121+D122</f>
        <v>10851.031603356781</v>
      </c>
      <c r="E123" s="32">
        <f t="shared" si="58"/>
        <v>9390.646087048917</v>
      </c>
      <c r="F123" s="32">
        <f t="shared" si="58"/>
        <v>10491.978874838373</v>
      </c>
      <c r="G123" s="32">
        <f t="shared" si="58"/>
        <v>10491.978874838373</v>
      </c>
      <c r="H123" s="32">
        <f t="shared" si="58"/>
        <v>10837.410639329237</v>
      </c>
      <c r="I123" s="32">
        <f t="shared" si="58"/>
        <v>13098.423657105008</v>
      </c>
      <c r="J123" s="32">
        <f t="shared" si="58"/>
        <v>10293.697174511644</v>
      </c>
      <c r="K123" s="32">
        <f t="shared" si="58"/>
        <v>10669.321913548005</v>
      </c>
      <c r="L123" s="32">
        <f t="shared" si="58"/>
        <v>10657.068341504135</v>
      </c>
      <c r="M123" s="32">
        <f t="shared" si="58"/>
        <v>17667.267971668076</v>
      </c>
      <c r="N123" s="32">
        <f t="shared" si="58"/>
        <v>10622.373925913114</v>
      </c>
      <c r="O123" s="32">
        <f t="shared" si="58"/>
        <v>134648</v>
      </c>
    </row>
    <row r="124" spans="1:15" ht="12.75" customHeight="1">
      <c r="A124" s="384" t="s">
        <v>1247</v>
      </c>
      <c r="B124" s="34" t="s">
        <v>77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>
        <f>SUM(C124:N124)</f>
        <v>0</v>
      </c>
    </row>
    <row r="125" spans="1:15" ht="12.75" customHeight="1">
      <c r="A125" s="384" t="s">
        <v>1248</v>
      </c>
      <c r="B125" s="16" t="s">
        <v>1169</v>
      </c>
      <c r="C125" s="8"/>
      <c r="D125" s="8">
        <v>1391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32">
        <f>SUM(C125:N125)</f>
        <v>1391</v>
      </c>
    </row>
    <row r="126" spans="1:15" ht="12.75" customHeight="1">
      <c r="A126" s="384" t="s">
        <v>1249</v>
      </c>
      <c r="B126" s="15" t="s">
        <v>1598</v>
      </c>
      <c r="C126" s="14">
        <f aca="true" t="shared" si="59" ref="C126:O126">C123+C125+C124</f>
        <v>9576.80093633834</v>
      </c>
      <c r="D126" s="14">
        <f t="shared" si="59"/>
        <v>12242.031603356781</v>
      </c>
      <c r="E126" s="14">
        <f t="shared" si="59"/>
        <v>9390.646087048917</v>
      </c>
      <c r="F126" s="14">
        <f t="shared" si="59"/>
        <v>10491.978874838373</v>
      </c>
      <c r="G126" s="14">
        <f t="shared" si="59"/>
        <v>10491.978874838373</v>
      </c>
      <c r="H126" s="14">
        <f t="shared" si="59"/>
        <v>10837.410639329237</v>
      </c>
      <c r="I126" s="14">
        <f t="shared" si="59"/>
        <v>13098.423657105008</v>
      </c>
      <c r="J126" s="14">
        <f t="shared" si="59"/>
        <v>10293.697174511644</v>
      </c>
      <c r="K126" s="14">
        <f t="shared" si="59"/>
        <v>10669.321913548005</v>
      </c>
      <c r="L126" s="14">
        <f t="shared" si="59"/>
        <v>10657.068341504135</v>
      </c>
      <c r="M126" s="14">
        <f t="shared" si="59"/>
        <v>17667.267971668076</v>
      </c>
      <c r="N126" s="14">
        <f t="shared" si="59"/>
        <v>10622.373925913114</v>
      </c>
      <c r="O126" s="14">
        <f t="shared" si="59"/>
        <v>136039</v>
      </c>
    </row>
    <row r="127" spans="1:15" ht="6" customHeight="1">
      <c r="A127" s="38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2.75" customHeight="1">
      <c r="A128" s="384" t="s">
        <v>1250</v>
      </c>
      <c r="B128" s="15" t="s">
        <v>1414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.75" customHeight="1">
      <c r="A129" s="384" t="s">
        <v>1251</v>
      </c>
      <c r="B129" s="34" t="s">
        <v>967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>
        <f aca="true" t="shared" si="60" ref="O129:O135">SUM(C129:N129)</f>
        <v>0</v>
      </c>
    </row>
    <row r="130" spans="1:15" ht="12.75" customHeight="1">
      <c r="A130" s="384" t="s">
        <v>1252</v>
      </c>
      <c r="B130" s="34" t="s">
        <v>97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>
        <f t="shared" si="60"/>
        <v>0</v>
      </c>
    </row>
    <row r="131" spans="1:15" ht="12.75" customHeight="1">
      <c r="A131" s="384" t="s">
        <v>1253</v>
      </c>
      <c r="B131" s="34" t="s">
        <v>442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>
        <f>SUM(C131:N131)</f>
        <v>0</v>
      </c>
    </row>
    <row r="132" spans="1:15" ht="12.75" customHeight="1">
      <c r="A132" s="384" t="s">
        <v>956</v>
      </c>
      <c r="B132" s="34" t="s">
        <v>78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32">
        <f>SUM(C132:N132)</f>
        <v>0</v>
      </c>
    </row>
    <row r="133" spans="1:15" ht="12.75" customHeight="1">
      <c r="A133" s="384" t="s">
        <v>957</v>
      </c>
      <c r="B133" s="34" t="s">
        <v>79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2">
        <f>SUM(C133:N133)</f>
        <v>0</v>
      </c>
    </row>
    <row r="134" spans="1:15" ht="12.75" customHeight="1">
      <c r="A134" s="384" t="s">
        <v>958</v>
      </c>
      <c r="B134" s="34" t="s">
        <v>780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32">
        <f>SUM(C134:N134)</f>
        <v>0</v>
      </c>
    </row>
    <row r="135" spans="1:15" ht="12.75" customHeight="1">
      <c r="A135" s="384" t="s">
        <v>959</v>
      </c>
      <c r="B135" s="34" t="s">
        <v>781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>
        <f t="shared" si="60"/>
        <v>0</v>
      </c>
    </row>
    <row r="136" spans="1:15" ht="12.75" customHeight="1">
      <c r="A136" s="384" t="s">
        <v>960</v>
      </c>
      <c r="B136" s="89" t="s">
        <v>1599</v>
      </c>
      <c r="C136" s="90">
        <f aca="true" t="shared" si="61" ref="C136:O136">SUM(C129:C135)</f>
        <v>0</v>
      </c>
      <c r="D136" s="90">
        <f t="shared" si="61"/>
        <v>0</v>
      </c>
      <c r="E136" s="90">
        <f t="shared" si="61"/>
        <v>0</v>
      </c>
      <c r="F136" s="90">
        <f t="shared" si="61"/>
        <v>0</v>
      </c>
      <c r="G136" s="90">
        <f t="shared" si="61"/>
        <v>0</v>
      </c>
      <c r="H136" s="90">
        <f t="shared" si="61"/>
        <v>0</v>
      </c>
      <c r="I136" s="90">
        <f t="shared" si="61"/>
        <v>0</v>
      </c>
      <c r="J136" s="90">
        <f t="shared" si="61"/>
        <v>0</v>
      </c>
      <c r="K136" s="90">
        <f t="shared" si="61"/>
        <v>0</v>
      </c>
      <c r="L136" s="90">
        <f t="shared" si="61"/>
        <v>0</v>
      </c>
      <c r="M136" s="90">
        <f t="shared" si="61"/>
        <v>0</v>
      </c>
      <c r="N136" s="90">
        <f t="shared" si="61"/>
        <v>0</v>
      </c>
      <c r="O136" s="90">
        <f t="shared" si="61"/>
        <v>0</v>
      </c>
    </row>
    <row r="137" spans="1:15" ht="12.75" customHeight="1">
      <c r="A137" s="384" t="s">
        <v>961</v>
      </c>
      <c r="B137" s="16" t="s">
        <v>782</v>
      </c>
      <c r="C137" s="8">
        <v>7677.075171682429</v>
      </c>
      <c r="D137" s="8">
        <v>6716.704507716626</v>
      </c>
      <c r="E137" s="8">
        <v>6716.704507716626</v>
      </c>
      <c r="F137" s="8">
        <v>7677.325224797503</v>
      </c>
      <c r="G137" s="8">
        <v>7677.325224797503</v>
      </c>
      <c r="H137" s="8">
        <v>7677.325224797503</v>
      </c>
      <c r="I137" s="8">
        <v>7677.325224797503</v>
      </c>
      <c r="J137" s="8">
        <v>7677.325224797503</v>
      </c>
      <c r="K137" s="8">
        <v>7677.325224797503</v>
      </c>
      <c r="L137" s="8">
        <v>7677.325224797503</v>
      </c>
      <c r="M137" s="8">
        <v>13433.914014504282</v>
      </c>
      <c r="N137" s="8">
        <v>7677.325224797503</v>
      </c>
      <c r="O137" s="8">
        <f aca="true" t="shared" si="62" ref="O137:O144">SUM(C137:N137)</f>
        <v>95962.99999999999</v>
      </c>
    </row>
    <row r="138" spans="1:15" ht="12.75" customHeight="1">
      <c r="A138" s="384" t="s">
        <v>882</v>
      </c>
      <c r="B138" s="16" t="s">
        <v>354</v>
      </c>
      <c r="C138" s="8">
        <v>1843.9284477570352</v>
      </c>
      <c r="D138" s="8">
        <v>1613.2605504033909</v>
      </c>
      <c r="E138" s="8">
        <v>1613.2605504033909</v>
      </c>
      <c r="F138" s="8">
        <v>1843.9885070950024</v>
      </c>
      <c r="G138" s="8">
        <v>1843.9885070950024</v>
      </c>
      <c r="H138" s="8">
        <v>1843.9885070950024</v>
      </c>
      <c r="I138" s="8">
        <v>1843.9885070950024</v>
      </c>
      <c r="J138" s="8">
        <v>1843.9885070950024</v>
      </c>
      <c r="K138" s="8">
        <v>1843.9885070950024</v>
      </c>
      <c r="L138" s="8">
        <v>1843.9885070950024</v>
      </c>
      <c r="M138" s="8">
        <v>3226.6423946761693</v>
      </c>
      <c r="N138" s="8">
        <v>1843.9885070950024</v>
      </c>
      <c r="O138" s="8">
        <f t="shared" si="62"/>
        <v>23049.000000000007</v>
      </c>
    </row>
    <row r="139" spans="1:15" ht="12.75" customHeight="1">
      <c r="A139" s="384" t="s">
        <v>883</v>
      </c>
      <c r="B139" s="16" t="s">
        <v>783</v>
      </c>
      <c r="C139" s="8">
        <v>1365.7550614005972</v>
      </c>
      <c r="D139" s="8">
        <v>1470.8131430467972</v>
      </c>
      <c r="E139" s="8">
        <v>1355.2492532359774</v>
      </c>
      <c r="F139" s="8">
        <v>1276.4556920013276</v>
      </c>
      <c r="G139" s="8">
        <v>1276.4556920013276</v>
      </c>
      <c r="H139" s="8">
        <v>1155.6388981081982</v>
      </c>
      <c r="I139" s="8">
        <v>1071.592432791238</v>
      </c>
      <c r="J139" s="8">
        <v>1061.086624626618</v>
      </c>
      <c r="K139" s="8">
        <v>1456.1050116163292</v>
      </c>
      <c r="L139" s="8">
        <v>1469.7625622303353</v>
      </c>
      <c r="M139" s="8">
        <v>1444.5486226352473</v>
      </c>
      <c r="N139" s="8">
        <v>1423.5370063060072</v>
      </c>
      <c r="O139" s="8">
        <f t="shared" si="62"/>
        <v>15827</v>
      </c>
    </row>
    <row r="140" spans="1:15" ht="12.75" customHeight="1">
      <c r="A140" s="384" t="s">
        <v>93</v>
      </c>
      <c r="B140" s="16" t="s">
        <v>784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>
        <f t="shared" si="62"/>
        <v>0</v>
      </c>
    </row>
    <row r="141" spans="1:15" ht="12.75" customHeight="1">
      <c r="A141" s="384" t="s">
        <v>94</v>
      </c>
      <c r="B141" s="16" t="s">
        <v>785</v>
      </c>
      <c r="O141" s="8">
        <f t="shared" si="62"/>
        <v>0</v>
      </c>
    </row>
    <row r="142" spans="1:15" ht="12.75" customHeight="1">
      <c r="A142" s="384" t="s">
        <v>1576</v>
      </c>
      <c r="B142" s="16" t="s">
        <v>353</v>
      </c>
      <c r="D142" s="8"/>
      <c r="K142" s="8">
        <v>1200</v>
      </c>
      <c r="O142" s="8">
        <f t="shared" si="62"/>
        <v>1200</v>
      </c>
    </row>
    <row r="143" spans="1:15" ht="12.75" customHeight="1">
      <c r="A143" s="384" t="s">
        <v>95</v>
      </c>
      <c r="B143" s="16" t="s">
        <v>1713</v>
      </c>
      <c r="O143" s="8">
        <f t="shared" si="62"/>
        <v>0</v>
      </c>
    </row>
    <row r="144" spans="1:15" ht="12.75" customHeight="1">
      <c r="A144" s="384" t="s">
        <v>566</v>
      </c>
      <c r="B144" s="16" t="s">
        <v>1168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f t="shared" si="62"/>
        <v>0</v>
      </c>
    </row>
    <row r="145" spans="1:15" ht="12.75" customHeight="1">
      <c r="A145" s="384" t="s">
        <v>567</v>
      </c>
      <c r="B145" s="89" t="s">
        <v>1600</v>
      </c>
      <c r="C145" s="90">
        <f>SUM(C136:C144)</f>
        <v>10886.758680840061</v>
      </c>
      <c r="D145" s="90">
        <f aca="true" t="shared" si="63" ref="D145:O145">SUM(D137:D144)</f>
        <v>9800.778201166813</v>
      </c>
      <c r="E145" s="90">
        <f t="shared" si="63"/>
        <v>9685.214311355994</v>
      </c>
      <c r="F145" s="90">
        <f t="shared" si="63"/>
        <v>10797.769423893833</v>
      </c>
      <c r="G145" s="90">
        <f t="shared" si="63"/>
        <v>10797.769423893833</v>
      </c>
      <c r="H145" s="90">
        <f t="shared" si="63"/>
        <v>10676.952630000704</v>
      </c>
      <c r="I145" s="90">
        <f t="shared" si="63"/>
        <v>10592.906164683744</v>
      </c>
      <c r="J145" s="90">
        <f t="shared" si="63"/>
        <v>10582.400356519123</v>
      </c>
      <c r="K145" s="90">
        <f t="shared" si="63"/>
        <v>12177.418743508835</v>
      </c>
      <c r="L145" s="90">
        <f t="shared" si="63"/>
        <v>10991.07629412284</v>
      </c>
      <c r="M145" s="90">
        <f t="shared" si="63"/>
        <v>18105.1050318157</v>
      </c>
      <c r="N145" s="90">
        <f t="shared" si="63"/>
        <v>10944.850738198513</v>
      </c>
      <c r="O145" s="90">
        <f t="shared" si="63"/>
        <v>136039</v>
      </c>
    </row>
    <row r="146" spans="1:15" ht="12.75" customHeight="1">
      <c r="A146" s="384" t="s">
        <v>568</v>
      </c>
      <c r="B146" s="34" t="s">
        <v>881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>
        <f>SUM(C146:N146)</f>
        <v>0</v>
      </c>
    </row>
    <row r="147" spans="1:15" ht="12.75" customHeight="1">
      <c r="A147" s="384" t="s">
        <v>569</v>
      </c>
      <c r="B147" s="16" t="s">
        <v>333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f>SUM(C147:N147)</f>
        <v>0</v>
      </c>
    </row>
    <row r="148" spans="1:15" ht="12.75" customHeight="1">
      <c r="A148" s="384" t="s">
        <v>570</v>
      </c>
      <c r="B148" s="15" t="s">
        <v>1601</v>
      </c>
      <c r="C148" s="14">
        <f aca="true" t="shared" si="64" ref="C148:O148">C136+C145+C147+C146</f>
        <v>10886.758680840061</v>
      </c>
      <c r="D148" s="14">
        <f t="shared" si="64"/>
        <v>9800.778201166813</v>
      </c>
      <c r="E148" s="14">
        <f t="shared" si="64"/>
        <v>9685.214311355994</v>
      </c>
      <c r="F148" s="14">
        <f t="shared" si="64"/>
        <v>10797.769423893833</v>
      </c>
      <c r="G148" s="14">
        <f t="shared" si="64"/>
        <v>10797.769423893833</v>
      </c>
      <c r="H148" s="14">
        <f t="shared" si="64"/>
        <v>10676.952630000704</v>
      </c>
      <c r="I148" s="14">
        <f t="shared" si="64"/>
        <v>10592.906164683744</v>
      </c>
      <c r="J148" s="14">
        <f t="shared" si="64"/>
        <v>10582.400356519123</v>
      </c>
      <c r="K148" s="14">
        <f t="shared" si="64"/>
        <v>12177.418743508835</v>
      </c>
      <c r="L148" s="14">
        <f t="shared" si="64"/>
        <v>10991.07629412284</v>
      </c>
      <c r="M148" s="14">
        <f t="shared" si="64"/>
        <v>18105.1050318157</v>
      </c>
      <c r="N148" s="14">
        <f t="shared" si="64"/>
        <v>10944.850738198513</v>
      </c>
      <c r="O148" s="14">
        <f t="shared" si="64"/>
        <v>136039</v>
      </c>
    </row>
    <row r="149" spans="2:15" ht="12.75" customHeight="1"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2.75" customHeight="1">
      <c r="B150" s="15"/>
      <c r="C150" s="14"/>
      <c r="D150" s="14"/>
      <c r="E150" s="14"/>
      <c r="F150" s="14"/>
      <c r="G150" s="14"/>
      <c r="H150" s="14"/>
      <c r="I150" s="14"/>
      <c r="J150" s="14"/>
      <c r="K150" s="526" t="s">
        <v>1337</v>
      </c>
      <c r="L150" s="526"/>
      <c r="M150" s="526"/>
      <c r="N150" s="526"/>
      <c r="O150" s="526"/>
    </row>
    <row r="151" spans="2:15" s="1" customFormat="1" ht="15">
      <c r="B151" s="410" t="s">
        <v>1225</v>
      </c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</row>
    <row r="152" spans="2:15" s="1" customFormat="1" ht="15">
      <c r="B152" s="410" t="s">
        <v>814</v>
      </c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</row>
    <row r="153" spans="1:15" ht="12.75" customHeight="1">
      <c r="A153" s="528"/>
      <c r="B153" s="379" t="s">
        <v>1071</v>
      </c>
      <c r="C153" s="382" t="s">
        <v>1072</v>
      </c>
      <c r="D153" s="382" t="s">
        <v>1073</v>
      </c>
      <c r="E153" s="382" t="s">
        <v>1074</v>
      </c>
      <c r="F153" s="382" t="s">
        <v>1075</v>
      </c>
      <c r="G153" s="382" t="s">
        <v>1076</v>
      </c>
      <c r="H153" s="382" t="s">
        <v>1077</v>
      </c>
      <c r="I153" s="382" t="s">
        <v>1078</v>
      </c>
      <c r="J153" s="382" t="s">
        <v>1328</v>
      </c>
      <c r="K153" s="382" t="s">
        <v>1329</v>
      </c>
      <c r="L153" s="382" t="s">
        <v>1330</v>
      </c>
      <c r="M153" s="382" t="s">
        <v>1331</v>
      </c>
      <c r="N153" s="382" t="s">
        <v>1332</v>
      </c>
      <c r="O153" s="382" t="s">
        <v>1333</v>
      </c>
    </row>
    <row r="154" spans="1:15" ht="12.75" customHeight="1">
      <c r="A154" s="528"/>
      <c r="B154" s="366" t="s">
        <v>323</v>
      </c>
      <c r="C154" s="383" t="s">
        <v>1415</v>
      </c>
      <c r="D154" s="383" t="s">
        <v>502</v>
      </c>
      <c r="E154" s="383" t="s">
        <v>503</v>
      </c>
      <c r="F154" s="383" t="s">
        <v>504</v>
      </c>
      <c r="G154" s="383" t="s">
        <v>505</v>
      </c>
      <c r="H154" s="383" t="s">
        <v>506</v>
      </c>
      <c r="I154" s="383" t="s">
        <v>507</v>
      </c>
      <c r="J154" s="383" t="s">
        <v>508</v>
      </c>
      <c r="K154" s="383" t="s">
        <v>509</v>
      </c>
      <c r="L154" s="383" t="s">
        <v>1410</v>
      </c>
      <c r="M154" s="383" t="s">
        <v>1411</v>
      </c>
      <c r="N154" s="383" t="s">
        <v>1412</v>
      </c>
      <c r="O154" s="383" t="s">
        <v>82</v>
      </c>
    </row>
    <row r="155" spans="1:15" ht="12.75" customHeight="1">
      <c r="A155" s="384" t="s">
        <v>794</v>
      </c>
      <c r="B155" s="15" t="s">
        <v>1413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 customHeight="1">
      <c r="A156" s="384" t="s">
        <v>800</v>
      </c>
      <c r="B156" s="16" t="s">
        <v>553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>
        <f aca="true" t="shared" si="65" ref="O156:O162">SUM(C156:N156)</f>
        <v>0</v>
      </c>
    </row>
    <row r="157" spans="1:15" ht="12.75" customHeight="1">
      <c r="A157" s="384" t="s">
        <v>410</v>
      </c>
      <c r="B157" s="16" t="s">
        <v>1416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>
        <f t="shared" si="65"/>
        <v>0</v>
      </c>
    </row>
    <row r="158" spans="1:15" ht="12.75" customHeight="1">
      <c r="A158" s="384" t="s">
        <v>562</v>
      </c>
      <c r="B158" s="16" t="s">
        <v>1232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f t="shared" si="65"/>
        <v>0</v>
      </c>
    </row>
    <row r="159" spans="1:15" ht="12.75" customHeight="1">
      <c r="A159" s="384" t="s">
        <v>1722</v>
      </c>
      <c r="B159" s="34" t="s">
        <v>554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>
        <f t="shared" si="65"/>
        <v>0</v>
      </c>
    </row>
    <row r="160" spans="1:15" ht="12.75" customHeight="1">
      <c r="A160" s="384" t="s">
        <v>131</v>
      </c>
      <c r="B160" s="34" t="s">
        <v>555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8">
        <f t="shared" si="65"/>
        <v>0</v>
      </c>
    </row>
    <row r="161" spans="1:15" ht="12.75" customHeight="1">
      <c r="A161" s="384" t="s">
        <v>912</v>
      </c>
      <c r="B161" s="34" t="s">
        <v>391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8">
        <f t="shared" si="65"/>
        <v>0</v>
      </c>
    </row>
    <row r="162" spans="1:15" ht="12.75" customHeight="1">
      <c r="A162" s="384" t="s">
        <v>914</v>
      </c>
      <c r="B162" s="34" t="s">
        <v>1170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8">
        <f t="shared" si="65"/>
        <v>0</v>
      </c>
    </row>
    <row r="163" spans="1:15" ht="12.75" customHeight="1">
      <c r="A163" s="384" t="s">
        <v>915</v>
      </c>
      <c r="B163" s="89" t="s">
        <v>1417</v>
      </c>
      <c r="C163" s="90">
        <f>SUM(C156:C162)</f>
        <v>0</v>
      </c>
      <c r="D163" s="90">
        <f aca="true" t="shared" si="66" ref="D163:O163">SUM(D156:D162)</f>
        <v>0</v>
      </c>
      <c r="E163" s="90">
        <f t="shared" si="66"/>
        <v>0</v>
      </c>
      <c r="F163" s="90">
        <f t="shared" si="66"/>
        <v>0</v>
      </c>
      <c r="G163" s="90">
        <f t="shared" si="66"/>
        <v>0</v>
      </c>
      <c r="H163" s="90">
        <f t="shared" si="66"/>
        <v>0</v>
      </c>
      <c r="I163" s="90">
        <f t="shared" si="66"/>
        <v>0</v>
      </c>
      <c r="J163" s="90">
        <f t="shared" si="66"/>
        <v>0</v>
      </c>
      <c r="K163" s="90">
        <f t="shared" si="66"/>
        <v>0</v>
      </c>
      <c r="L163" s="90">
        <f t="shared" si="66"/>
        <v>0</v>
      </c>
      <c r="M163" s="90">
        <f t="shared" si="66"/>
        <v>0</v>
      </c>
      <c r="N163" s="90">
        <f t="shared" si="66"/>
        <v>0</v>
      </c>
      <c r="O163" s="90">
        <f t="shared" si="66"/>
        <v>0</v>
      </c>
    </row>
    <row r="164" spans="1:15" ht="12.75" customHeight="1">
      <c r="A164" s="384" t="s">
        <v>650</v>
      </c>
      <c r="B164" s="16" t="s">
        <v>919</v>
      </c>
      <c r="C164" s="8">
        <v>144.03647059371926</v>
      </c>
      <c r="D164" s="8">
        <v>106.65224748169244</v>
      </c>
      <c r="E164" s="8">
        <v>106.65224748169244</v>
      </c>
      <c r="F164" s="8">
        <v>243.16712425825878</v>
      </c>
      <c r="G164" s="8">
        <v>106.65224748169244</v>
      </c>
      <c r="H164" s="8">
        <v>37.75713306825651</v>
      </c>
      <c r="I164" s="8">
        <v>37.75713306825651</v>
      </c>
      <c r="J164" s="8">
        <v>37.75713306825651</v>
      </c>
      <c r="K164" s="8">
        <v>192.9809023488666</v>
      </c>
      <c r="L164" s="8">
        <v>159.9783712225387</v>
      </c>
      <c r="M164" s="8">
        <v>159.9783712225387</v>
      </c>
      <c r="N164" s="8">
        <v>266.6306187042311</v>
      </c>
      <c r="O164" s="8">
        <f aca="true" t="shared" si="67" ref="O164:O169">SUM(C164:N164)</f>
        <v>1600</v>
      </c>
    </row>
    <row r="165" spans="1:15" ht="12.75" customHeight="1">
      <c r="A165" s="384" t="s">
        <v>652</v>
      </c>
      <c r="B165" s="16" t="s">
        <v>1595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f>SUM(C165:N165)</f>
        <v>0</v>
      </c>
    </row>
    <row r="166" spans="1:15" ht="12.75" customHeight="1">
      <c r="A166" s="384" t="s">
        <v>1746</v>
      </c>
      <c r="B166" s="16" t="s">
        <v>661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>
        <f>SUM(C166:N166)</f>
        <v>0</v>
      </c>
    </row>
    <row r="167" spans="1:15" ht="12.75" customHeight="1">
      <c r="A167" s="384" t="s">
        <v>1749</v>
      </c>
      <c r="B167" s="34" t="s">
        <v>557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f>SUM(C167:N167)</f>
        <v>0</v>
      </c>
    </row>
    <row r="168" spans="1:15" ht="12.75" customHeight="1">
      <c r="A168" s="384" t="s">
        <v>1750</v>
      </c>
      <c r="B168" s="16" t="s">
        <v>556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67"/>
        <v>0</v>
      </c>
    </row>
    <row r="169" spans="1:15" ht="12.75" customHeight="1">
      <c r="A169" s="384" t="s">
        <v>1751</v>
      </c>
      <c r="B169" s="16" t="s">
        <v>1170</v>
      </c>
      <c r="C169" s="8">
        <v>18840.73702306166</v>
      </c>
      <c r="D169" s="8">
        <v>17006.043635856542</v>
      </c>
      <c r="E169" s="8">
        <v>18826.474446724173</v>
      </c>
      <c r="F169" s="8">
        <v>18895.962140851996</v>
      </c>
      <c r="G169" s="8">
        <v>19031.426371483863</v>
      </c>
      <c r="H169" s="8">
        <v>18930.479240170418</v>
      </c>
      <c r="I169" s="8">
        <v>18930.479240170418</v>
      </c>
      <c r="J169" s="8">
        <v>18930.479240170418</v>
      </c>
      <c r="K169" s="8">
        <v>18790.93629128485</v>
      </c>
      <c r="L169" s="8">
        <v>18823.684828246496</v>
      </c>
      <c r="M169" s="8">
        <v>29353.47839812557</v>
      </c>
      <c r="N169" s="8">
        <v>18718.819143853612</v>
      </c>
      <c r="O169" s="8">
        <f t="shared" si="67"/>
        <v>235079.00000000003</v>
      </c>
    </row>
    <row r="170" spans="1:15" ht="12.75" customHeight="1">
      <c r="A170" s="384" t="s">
        <v>1753</v>
      </c>
      <c r="B170" s="89" t="s">
        <v>1596</v>
      </c>
      <c r="C170" s="90">
        <f>SUM(C164:C169)</f>
        <v>18984.773493655382</v>
      </c>
      <c r="D170" s="90">
        <f aca="true" t="shared" si="68" ref="D170:N170">SUM(D164:D169)</f>
        <v>17112.695883338234</v>
      </c>
      <c r="E170" s="90">
        <f t="shared" si="68"/>
        <v>18933.126694205865</v>
      </c>
      <c r="F170" s="90">
        <f t="shared" si="68"/>
        <v>19139.129265110256</v>
      </c>
      <c r="G170" s="90">
        <f t="shared" si="68"/>
        <v>19138.078618965556</v>
      </c>
      <c r="H170" s="90">
        <f t="shared" si="68"/>
        <v>18968.236373238673</v>
      </c>
      <c r="I170" s="90">
        <f t="shared" si="68"/>
        <v>18968.236373238673</v>
      </c>
      <c r="J170" s="90">
        <f t="shared" si="68"/>
        <v>18968.236373238673</v>
      </c>
      <c r="K170" s="90">
        <f t="shared" si="68"/>
        <v>18983.917193633715</v>
      </c>
      <c r="L170" s="90">
        <f t="shared" si="68"/>
        <v>18983.663199469036</v>
      </c>
      <c r="M170" s="90">
        <f t="shared" si="68"/>
        <v>29513.45676934811</v>
      </c>
      <c r="N170" s="90">
        <f t="shared" si="68"/>
        <v>18985.449762557844</v>
      </c>
      <c r="O170" s="90">
        <f>SUM(O164:O169)</f>
        <v>236679.00000000003</v>
      </c>
    </row>
    <row r="171" spans="1:15" ht="12.75" customHeight="1">
      <c r="A171" s="384" t="s">
        <v>1754</v>
      </c>
      <c r="B171" s="34" t="s">
        <v>558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>
        <f>SUM(C171:N171)</f>
        <v>0</v>
      </c>
    </row>
    <row r="172" spans="1:15" ht="12.75" customHeight="1">
      <c r="A172" s="384" t="s">
        <v>1755</v>
      </c>
      <c r="B172" s="34" t="s">
        <v>1597</v>
      </c>
      <c r="C172" s="32">
        <f>C163+C170+C171</f>
        <v>18984.773493655382</v>
      </c>
      <c r="D172" s="32">
        <f aca="true" t="shared" si="69" ref="D172:O172">D163+D170+D171</f>
        <v>17112.695883338234</v>
      </c>
      <c r="E172" s="32">
        <f t="shared" si="69"/>
        <v>18933.126694205865</v>
      </c>
      <c r="F172" s="32">
        <f t="shared" si="69"/>
        <v>19139.129265110256</v>
      </c>
      <c r="G172" s="32">
        <f t="shared" si="69"/>
        <v>19138.078618965556</v>
      </c>
      <c r="H172" s="32">
        <f t="shared" si="69"/>
        <v>18968.236373238673</v>
      </c>
      <c r="I172" s="32">
        <f t="shared" si="69"/>
        <v>18968.236373238673</v>
      </c>
      <c r="J172" s="32">
        <f t="shared" si="69"/>
        <v>18968.236373238673</v>
      </c>
      <c r="K172" s="32">
        <f t="shared" si="69"/>
        <v>18983.917193633715</v>
      </c>
      <c r="L172" s="32">
        <f t="shared" si="69"/>
        <v>18983.663199469036</v>
      </c>
      <c r="M172" s="32">
        <f t="shared" si="69"/>
        <v>29513.45676934811</v>
      </c>
      <c r="N172" s="32">
        <f t="shared" si="69"/>
        <v>18985.449762557844</v>
      </c>
      <c r="O172" s="32">
        <f t="shared" si="69"/>
        <v>236679.00000000003</v>
      </c>
    </row>
    <row r="173" spans="1:15" ht="12.75" customHeight="1">
      <c r="A173" s="384" t="s">
        <v>1247</v>
      </c>
      <c r="B173" s="34" t="s">
        <v>77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>
        <f>SUM(C173:N173)</f>
        <v>0</v>
      </c>
    </row>
    <row r="174" spans="1:15" ht="12.75" customHeight="1">
      <c r="A174" s="384" t="s">
        <v>1248</v>
      </c>
      <c r="B174" s="16" t="s">
        <v>1169</v>
      </c>
      <c r="C174" s="8"/>
      <c r="D174" s="8">
        <v>1540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32">
        <f>SUM(C174:N174)</f>
        <v>1540</v>
      </c>
    </row>
    <row r="175" spans="1:15" ht="12.75" customHeight="1">
      <c r="A175" s="384" t="s">
        <v>1249</v>
      </c>
      <c r="B175" s="15" t="s">
        <v>1598</v>
      </c>
      <c r="C175" s="14">
        <f aca="true" t="shared" si="70" ref="C175:O175">C172+C174+C173</f>
        <v>18984.773493655382</v>
      </c>
      <c r="D175" s="14">
        <f t="shared" si="70"/>
        <v>18652.695883338234</v>
      </c>
      <c r="E175" s="14">
        <f t="shared" si="70"/>
        <v>18933.126694205865</v>
      </c>
      <c r="F175" s="14">
        <f t="shared" si="70"/>
        <v>19139.129265110256</v>
      </c>
      <c r="G175" s="14">
        <f t="shared" si="70"/>
        <v>19138.078618965556</v>
      </c>
      <c r="H175" s="14">
        <f t="shared" si="70"/>
        <v>18968.236373238673</v>
      </c>
      <c r="I175" s="14">
        <f t="shared" si="70"/>
        <v>18968.236373238673</v>
      </c>
      <c r="J175" s="14">
        <f t="shared" si="70"/>
        <v>18968.236373238673</v>
      </c>
      <c r="K175" s="14">
        <f t="shared" si="70"/>
        <v>18983.917193633715</v>
      </c>
      <c r="L175" s="14">
        <f t="shared" si="70"/>
        <v>18983.663199469036</v>
      </c>
      <c r="M175" s="14">
        <f t="shared" si="70"/>
        <v>29513.45676934811</v>
      </c>
      <c r="N175" s="14">
        <f t="shared" si="70"/>
        <v>18985.449762557844</v>
      </c>
      <c r="O175" s="14">
        <f t="shared" si="70"/>
        <v>238219.00000000003</v>
      </c>
    </row>
    <row r="176" spans="1:15" ht="12.75" customHeight="1">
      <c r="A176" s="38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2.75" customHeight="1">
      <c r="A177" s="384" t="s">
        <v>1250</v>
      </c>
      <c r="B177" s="15" t="s">
        <v>1414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ht="12.75" customHeight="1">
      <c r="A178" s="384" t="s">
        <v>1251</v>
      </c>
      <c r="B178" s="34" t="s">
        <v>967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>
        <f aca="true" t="shared" si="71" ref="O178:O184">SUM(C178:N178)</f>
        <v>0</v>
      </c>
    </row>
    <row r="179" spans="1:15" ht="12.75" customHeight="1">
      <c r="A179" s="384" t="s">
        <v>1252</v>
      </c>
      <c r="B179" s="34" t="s">
        <v>97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>
        <f t="shared" si="71"/>
        <v>0</v>
      </c>
    </row>
    <row r="180" spans="1:15" ht="12.75" customHeight="1">
      <c r="A180" s="384" t="s">
        <v>1253</v>
      </c>
      <c r="B180" s="34" t="s">
        <v>442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>
        <f t="shared" si="71"/>
        <v>0</v>
      </c>
    </row>
    <row r="181" spans="1:15" ht="12.75" customHeight="1">
      <c r="A181" s="384" t="s">
        <v>956</v>
      </c>
      <c r="B181" s="34" t="s">
        <v>78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>
        <f t="shared" si="71"/>
        <v>0</v>
      </c>
    </row>
    <row r="182" spans="1:15" ht="12.75" customHeight="1">
      <c r="A182" s="384" t="s">
        <v>957</v>
      </c>
      <c r="B182" s="34" t="s">
        <v>79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>
        <f t="shared" si="71"/>
        <v>0</v>
      </c>
    </row>
    <row r="183" spans="1:15" ht="12.75" customHeight="1">
      <c r="A183" s="384" t="s">
        <v>958</v>
      </c>
      <c r="B183" s="34" t="s">
        <v>780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>
        <f t="shared" si="71"/>
        <v>0</v>
      </c>
    </row>
    <row r="184" spans="1:15" ht="12.75" customHeight="1">
      <c r="A184" s="384" t="s">
        <v>959</v>
      </c>
      <c r="B184" s="34" t="s">
        <v>781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>
        <f t="shared" si="71"/>
        <v>0</v>
      </c>
    </row>
    <row r="185" spans="1:15" ht="12.75" customHeight="1">
      <c r="A185" s="384" t="s">
        <v>960</v>
      </c>
      <c r="B185" s="89" t="s">
        <v>1599</v>
      </c>
      <c r="C185" s="90">
        <f aca="true" t="shared" si="72" ref="C185:O185">SUM(C178:C184)</f>
        <v>0</v>
      </c>
      <c r="D185" s="90">
        <f t="shared" si="72"/>
        <v>0</v>
      </c>
      <c r="E185" s="90">
        <f t="shared" si="72"/>
        <v>0</v>
      </c>
      <c r="F185" s="90">
        <f t="shared" si="72"/>
        <v>0</v>
      </c>
      <c r="G185" s="90">
        <f t="shared" si="72"/>
        <v>0</v>
      </c>
      <c r="H185" s="90">
        <f t="shared" si="72"/>
        <v>0</v>
      </c>
      <c r="I185" s="90">
        <f t="shared" si="72"/>
        <v>0</v>
      </c>
      <c r="J185" s="90">
        <f t="shared" si="72"/>
        <v>0</v>
      </c>
      <c r="K185" s="90">
        <f t="shared" si="72"/>
        <v>0</v>
      </c>
      <c r="L185" s="90">
        <f t="shared" si="72"/>
        <v>0</v>
      </c>
      <c r="M185" s="90">
        <f t="shared" si="72"/>
        <v>0</v>
      </c>
      <c r="N185" s="90">
        <f t="shared" si="72"/>
        <v>0</v>
      </c>
      <c r="O185" s="90">
        <f t="shared" si="72"/>
        <v>0</v>
      </c>
    </row>
    <row r="186" spans="1:15" ht="12.75" customHeight="1">
      <c r="A186" s="384" t="s">
        <v>961</v>
      </c>
      <c r="B186" s="16" t="s">
        <v>782</v>
      </c>
      <c r="C186" s="8">
        <v>12832.946645549553</v>
      </c>
      <c r="D186" s="8">
        <v>12832.531729480237</v>
      </c>
      <c r="E186" s="8">
        <v>12832.531729480237</v>
      </c>
      <c r="F186" s="8">
        <v>12994.158198506486</v>
      </c>
      <c r="G186" s="8">
        <v>12994.158198506486</v>
      </c>
      <c r="H186" s="8">
        <v>12832.531729480237</v>
      </c>
      <c r="I186" s="8">
        <v>12832.531729480237</v>
      </c>
      <c r="J186" s="8">
        <v>12832.531729480237</v>
      </c>
      <c r="K186" s="8">
        <v>12832.531729480237</v>
      </c>
      <c r="L186" s="8">
        <v>12832.531729480237</v>
      </c>
      <c r="M186" s="8">
        <v>20954.48312159558</v>
      </c>
      <c r="N186" s="8">
        <v>12832.531729480237</v>
      </c>
      <c r="O186" s="8">
        <f aca="true" t="shared" si="73" ref="O186:O193">SUM(C186:N186)</f>
        <v>162436</v>
      </c>
    </row>
    <row r="187" spans="1:15" ht="12.75" customHeight="1">
      <c r="A187" s="384" t="s">
        <v>882</v>
      </c>
      <c r="B187" s="16" t="s">
        <v>354</v>
      </c>
      <c r="C187" s="8">
        <v>3070.524048421185</v>
      </c>
      <c r="D187" s="8">
        <v>3032.6936092414694</v>
      </c>
      <c r="E187" s="8">
        <v>3032.6936092414694</v>
      </c>
      <c r="F187" s="8">
        <v>3070.6435292700617</v>
      </c>
      <c r="G187" s="8">
        <v>3070.6435292700617</v>
      </c>
      <c r="H187" s="8">
        <v>3070.6435292700617</v>
      </c>
      <c r="I187" s="8">
        <v>3070.6435292700617</v>
      </c>
      <c r="J187" s="8">
        <v>3070.6435292700617</v>
      </c>
      <c r="K187" s="8">
        <v>3070.6435292700617</v>
      </c>
      <c r="L187" s="8">
        <v>3070.6435292700617</v>
      </c>
      <c r="M187" s="8">
        <v>5170.940498935385</v>
      </c>
      <c r="N187" s="8">
        <v>3070.6435292700617</v>
      </c>
      <c r="O187" s="8">
        <f t="shared" si="73"/>
        <v>38872.00000000001</v>
      </c>
    </row>
    <row r="188" spans="1:15" ht="12.75" customHeight="1">
      <c r="A188" s="384" t="s">
        <v>883</v>
      </c>
      <c r="B188" s="16" t="s">
        <v>783</v>
      </c>
      <c r="C188" s="8">
        <v>2973.9239362676276</v>
      </c>
      <c r="D188" s="8">
        <v>2972.8369757646055</v>
      </c>
      <c r="E188" s="8">
        <v>2967.402173249497</v>
      </c>
      <c r="F188" s="8">
        <v>2967.402173249497</v>
      </c>
      <c r="G188" s="8">
        <v>2967.402173249497</v>
      </c>
      <c r="H188" s="8">
        <v>2956.5325682192793</v>
      </c>
      <c r="I188" s="8">
        <v>2956.5325682192793</v>
      </c>
      <c r="J188" s="8">
        <v>2956.5325682192793</v>
      </c>
      <c r="K188" s="8">
        <v>2972.8369757646055</v>
      </c>
      <c r="L188" s="8">
        <v>2972.8369757646055</v>
      </c>
      <c r="M188" s="8">
        <v>2972.8369757646055</v>
      </c>
      <c r="N188" s="8">
        <v>2973.9239362676276</v>
      </c>
      <c r="O188" s="8">
        <f t="shared" si="73"/>
        <v>35611.00000000001</v>
      </c>
    </row>
    <row r="189" spans="1:15" ht="12.75" customHeight="1">
      <c r="A189" s="384" t="s">
        <v>93</v>
      </c>
      <c r="B189" s="16" t="s">
        <v>784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f t="shared" si="73"/>
        <v>0</v>
      </c>
    </row>
    <row r="190" spans="1:15" ht="12.75" customHeight="1">
      <c r="A190" s="384" t="s">
        <v>94</v>
      </c>
      <c r="B190" s="16" t="s">
        <v>785</v>
      </c>
      <c r="O190" s="8">
        <f t="shared" si="73"/>
        <v>0</v>
      </c>
    </row>
    <row r="191" spans="1:15" ht="12.75" customHeight="1">
      <c r="A191" s="384" t="s">
        <v>1576</v>
      </c>
      <c r="B191" s="16" t="s">
        <v>353</v>
      </c>
      <c r="K191" s="8">
        <v>1300</v>
      </c>
      <c r="O191" s="8">
        <f t="shared" si="73"/>
        <v>1300</v>
      </c>
    </row>
    <row r="192" spans="1:15" ht="12.75" customHeight="1">
      <c r="A192" s="384" t="s">
        <v>95</v>
      </c>
      <c r="B192" s="16" t="s">
        <v>1713</v>
      </c>
      <c r="O192" s="8">
        <f t="shared" si="73"/>
        <v>0</v>
      </c>
    </row>
    <row r="193" spans="1:15" ht="12.75" customHeight="1">
      <c r="A193" s="384" t="s">
        <v>566</v>
      </c>
      <c r="B193" s="16" t="s">
        <v>1168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>
        <f t="shared" si="73"/>
        <v>0</v>
      </c>
    </row>
    <row r="194" spans="1:15" ht="12.75" customHeight="1">
      <c r="A194" s="384" t="s">
        <v>567</v>
      </c>
      <c r="B194" s="89" t="s">
        <v>1600</v>
      </c>
      <c r="C194" s="90">
        <f aca="true" t="shared" si="74" ref="C194:O194">SUM(C186:C193)</f>
        <v>18877.394630238367</v>
      </c>
      <c r="D194" s="90">
        <f t="shared" si="74"/>
        <v>18838.062314486313</v>
      </c>
      <c r="E194" s="90">
        <f t="shared" si="74"/>
        <v>18832.627511971205</v>
      </c>
      <c r="F194" s="90">
        <f t="shared" si="74"/>
        <v>19032.203901026045</v>
      </c>
      <c r="G194" s="90">
        <f t="shared" si="74"/>
        <v>19032.203901026045</v>
      </c>
      <c r="H194" s="90">
        <f t="shared" si="74"/>
        <v>18859.707826969578</v>
      </c>
      <c r="I194" s="90">
        <f t="shared" si="74"/>
        <v>18859.707826969578</v>
      </c>
      <c r="J194" s="90">
        <f t="shared" si="74"/>
        <v>18859.707826969578</v>
      </c>
      <c r="K194" s="90">
        <f t="shared" si="74"/>
        <v>20176.012234514907</v>
      </c>
      <c r="L194" s="90">
        <f t="shared" si="74"/>
        <v>18876.012234514907</v>
      </c>
      <c r="M194" s="90">
        <f t="shared" si="74"/>
        <v>29098.26059629557</v>
      </c>
      <c r="N194" s="90">
        <f t="shared" si="74"/>
        <v>18877.099195017927</v>
      </c>
      <c r="O194" s="90">
        <f t="shared" si="74"/>
        <v>238219</v>
      </c>
    </row>
    <row r="195" spans="1:15" ht="12.75" customHeight="1">
      <c r="A195" s="384" t="s">
        <v>568</v>
      </c>
      <c r="B195" s="34" t="s">
        <v>881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>
        <f>SUM(C195:N195)</f>
        <v>0</v>
      </c>
    </row>
    <row r="196" spans="1:15" ht="12.75" customHeight="1">
      <c r="A196" s="384" t="s">
        <v>569</v>
      </c>
      <c r="B196" s="16" t="s">
        <v>333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>
        <f>SUM(C196:N196)</f>
        <v>0</v>
      </c>
    </row>
    <row r="197" spans="1:15" ht="12.75" customHeight="1">
      <c r="A197" s="384" t="s">
        <v>570</v>
      </c>
      <c r="B197" s="15" t="s">
        <v>1601</v>
      </c>
      <c r="C197" s="14">
        <f aca="true" t="shared" si="75" ref="C197:O197">C185+C194+C196+C195</f>
        <v>18877.394630238367</v>
      </c>
      <c r="D197" s="14">
        <f t="shared" si="75"/>
        <v>18838.062314486313</v>
      </c>
      <c r="E197" s="14">
        <f t="shared" si="75"/>
        <v>18832.627511971205</v>
      </c>
      <c r="F197" s="14">
        <f t="shared" si="75"/>
        <v>19032.203901026045</v>
      </c>
      <c r="G197" s="14">
        <f t="shared" si="75"/>
        <v>19032.203901026045</v>
      </c>
      <c r="H197" s="14">
        <f t="shared" si="75"/>
        <v>18859.707826969578</v>
      </c>
      <c r="I197" s="14">
        <f t="shared" si="75"/>
        <v>18859.707826969578</v>
      </c>
      <c r="J197" s="14">
        <f t="shared" si="75"/>
        <v>18859.707826969578</v>
      </c>
      <c r="K197" s="14">
        <f t="shared" si="75"/>
        <v>20176.012234514907</v>
      </c>
      <c r="L197" s="14">
        <f t="shared" si="75"/>
        <v>18876.012234514907</v>
      </c>
      <c r="M197" s="14">
        <f t="shared" si="75"/>
        <v>29098.26059629557</v>
      </c>
      <c r="N197" s="14">
        <f t="shared" si="75"/>
        <v>18877.099195017927</v>
      </c>
      <c r="O197" s="14">
        <f t="shared" si="75"/>
        <v>238219</v>
      </c>
    </row>
    <row r="198" spans="2:15" ht="12.75" customHeight="1"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2.75" customHeight="1"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526" t="s">
        <v>1338</v>
      </c>
      <c r="M199" s="526"/>
      <c r="N199" s="526"/>
      <c r="O199" s="526"/>
    </row>
    <row r="200" spans="2:15" s="1" customFormat="1" ht="15">
      <c r="B200" s="410" t="s">
        <v>1739</v>
      </c>
      <c r="C200" s="410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</row>
    <row r="201" spans="2:15" s="1" customFormat="1" ht="15">
      <c r="B201" s="410" t="s">
        <v>814</v>
      </c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</row>
    <row r="202" spans="1:15" ht="12.75" customHeight="1">
      <c r="A202" s="521"/>
      <c r="B202" s="379" t="s">
        <v>1071</v>
      </c>
      <c r="C202" s="382" t="s">
        <v>1072</v>
      </c>
      <c r="D202" s="382" t="s">
        <v>1073</v>
      </c>
      <c r="E202" s="382" t="s">
        <v>1074</v>
      </c>
      <c r="F202" s="382" t="s">
        <v>1075</v>
      </c>
      <c r="G202" s="382" t="s">
        <v>1076</v>
      </c>
      <c r="H202" s="382" t="s">
        <v>1077</v>
      </c>
      <c r="I202" s="382" t="s">
        <v>1078</v>
      </c>
      <c r="J202" s="382" t="s">
        <v>1328</v>
      </c>
      <c r="K202" s="382" t="s">
        <v>1329</v>
      </c>
      <c r="L202" s="382" t="s">
        <v>1330</v>
      </c>
      <c r="M202" s="382" t="s">
        <v>1331</v>
      </c>
      <c r="N202" s="382" t="s">
        <v>1332</v>
      </c>
      <c r="O202" s="382" t="s">
        <v>1333</v>
      </c>
    </row>
    <row r="203" spans="1:15" ht="12.75" customHeight="1">
      <c r="A203" s="521"/>
      <c r="B203" s="366" t="s">
        <v>323</v>
      </c>
      <c r="C203" s="383" t="s">
        <v>1415</v>
      </c>
      <c r="D203" s="383" t="s">
        <v>502</v>
      </c>
      <c r="E203" s="383" t="s">
        <v>503</v>
      </c>
      <c r="F203" s="383" t="s">
        <v>504</v>
      </c>
      <c r="G203" s="383" t="s">
        <v>505</v>
      </c>
      <c r="H203" s="383" t="s">
        <v>506</v>
      </c>
      <c r="I203" s="383" t="s">
        <v>507</v>
      </c>
      <c r="J203" s="383" t="s">
        <v>508</v>
      </c>
      <c r="K203" s="383" t="s">
        <v>509</v>
      </c>
      <c r="L203" s="383" t="s">
        <v>1410</v>
      </c>
      <c r="M203" s="383" t="s">
        <v>1411</v>
      </c>
      <c r="N203" s="383" t="s">
        <v>1412</v>
      </c>
      <c r="O203" s="383" t="s">
        <v>82</v>
      </c>
    </row>
    <row r="204" spans="1:15" ht="12.75" customHeight="1">
      <c r="A204" s="384" t="s">
        <v>794</v>
      </c>
      <c r="B204" s="15" t="s">
        <v>1413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2.75" customHeight="1">
      <c r="A205" s="384" t="s">
        <v>800</v>
      </c>
      <c r="B205" s="16" t="s">
        <v>553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>
        <f aca="true" t="shared" si="76" ref="O205:O211">SUM(C205:N205)</f>
        <v>0</v>
      </c>
    </row>
    <row r="206" spans="1:15" ht="12.75" customHeight="1">
      <c r="A206" s="384" t="s">
        <v>410</v>
      </c>
      <c r="B206" s="16" t="s">
        <v>1416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>
        <f t="shared" si="76"/>
        <v>0</v>
      </c>
    </row>
    <row r="207" spans="1:15" ht="12.75" customHeight="1">
      <c r="A207" s="384" t="s">
        <v>562</v>
      </c>
      <c r="B207" s="16" t="s">
        <v>1232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>
        <f t="shared" si="76"/>
        <v>0</v>
      </c>
    </row>
    <row r="208" spans="1:15" ht="12.75" customHeight="1">
      <c r="A208" s="384" t="s">
        <v>1722</v>
      </c>
      <c r="B208" s="34" t="s">
        <v>554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>
        <f t="shared" si="76"/>
        <v>0</v>
      </c>
    </row>
    <row r="209" spans="1:15" ht="12.75" customHeight="1">
      <c r="A209" s="384" t="s">
        <v>131</v>
      </c>
      <c r="B209" s="34" t="s">
        <v>555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8">
        <f t="shared" si="76"/>
        <v>0</v>
      </c>
    </row>
    <row r="210" spans="1:15" ht="12.75" customHeight="1">
      <c r="A210" s="384" t="s">
        <v>912</v>
      </c>
      <c r="B210" s="34" t="s">
        <v>391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8">
        <f t="shared" si="76"/>
        <v>0</v>
      </c>
    </row>
    <row r="211" spans="1:15" ht="12.75" customHeight="1">
      <c r="A211" s="384" t="s">
        <v>914</v>
      </c>
      <c r="B211" s="34" t="s">
        <v>1170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8">
        <f t="shared" si="76"/>
        <v>0</v>
      </c>
    </row>
    <row r="212" spans="1:15" ht="12.75" customHeight="1">
      <c r="A212" s="384" t="s">
        <v>915</v>
      </c>
      <c r="B212" s="89" t="s">
        <v>1417</v>
      </c>
      <c r="C212" s="90">
        <f>SUM(C205:C210)</f>
        <v>0</v>
      </c>
      <c r="D212" s="90">
        <f aca="true" t="shared" si="77" ref="D212:O212">SUM(D205:D210)</f>
        <v>0</v>
      </c>
      <c r="E212" s="90">
        <f t="shared" si="77"/>
        <v>0</v>
      </c>
      <c r="F212" s="90">
        <f t="shared" si="77"/>
        <v>0</v>
      </c>
      <c r="G212" s="90">
        <f t="shared" si="77"/>
        <v>0</v>
      </c>
      <c r="H212" s="90">
        <f t="shared" si="77"/>
        <v>0</v>
      </c>
      <c r="I212" s="90">
        <f t="shared" si="77"/>
        <v>0</v>
      </c>
      <c r="J212" s="90">
        <f t="shared" si="77"/>
        <v>0</v>
      </c>
      <c r="K212" s="90">
        <f t="shared" si="77"/>
        <v>0</v>
      </c>
      <c r="L212" s="90">
        <f t="shared" si="77"/>
        <v>0</v>
      </c>
      <c r="M212" s="90">
        <f t="shared" si="77"/>
        <v>0</v>
      </c>
      <c r="N212" s="90">
        <f t="shared" si="77"/>
        <v>0</v>
      </c>
      <c r="O212" s="90">
        <f t="shared" si="77"/>
        <v>0</v>
      </c>
    </row>
    <row r="213" spans="1:15" ht="12.75" customHeight="1">
      <c r="A213" s="384" t="s">
        <v>650</v>
      </c>
      <c r="B213" s="16" t="s">
        <v>919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f aca="true" t="shared" si="78" ref="O213:O218">SUM(C213:N213)</f>
        <v>0</v>
      </c>
    </row>
    <row r="214" spans="1:15" ht="12.75" customHeight="1">
      <c r="A214" s="384" t="s">
        <v>652</v>
      </c>
      <c r="B214" s="16" t="s">
        <v>1595</v>
      </c>
      <c r="O214" s="8">
        <f t="shared" si="78"/>
        <v>0</v>
      </c>
    </row>
    <row r="215" spans="1:15" ht="12.75" customHeight="1">
      <c r="A215" s="384" t="s">
        <v>1746</v>
      </c>
      <c r="B215" s="16" t="s">
        <v>661</v>
      </c>
      <c r="O215" s="8">
        <f t="shared" si="78"/>
        <v>0</v>
      </c>
    </row>
    <row r="216" spans="1:15" ht="12.75" customHeight="1">
      <c r="A216" s="384" t="s">
        <v>1749</v>
      </c>
      <c r="B216" s="34" t="s">
        <v>557</v>
      </c>
      <c r="O216" s="8">
        <f t="shared" si="78"/>
        <v>0</v>
      </c>
    </row>
    <row r="217" spans="1:15" ht="12.75" customHeight="1">
      <c r="A217" s="384" t="s">
        <v>1750</v>
      </c>
      <c r="B217" s="16" t="s">
        <v>556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>
        <f t="shared" si="78"/>
        <v>0</v>
      </c>
    </row>
    <row r="218" spans="1:15" ht="12.75" customHeight="1">
      <c r="A218" s="384" t="s">
        <v>1751</v>
      </c>
      <c r="B218" s="16" t="s">
        <v>1170</v>
      </c>
      <c r="C218" s="8">
        <v>8067.291606299288</v>
      </c>
      <c r="D218" s="8">
        <v>7131.294651071105</v>
      </c>
      <c r="E218" s="8">
        <v>7572.260291884323</v>
      </c>
      <c r="F218" s="8">
        <v>7898.756630584632</v>
      </c>
      <c r="G218" s="8">
        <v>7898.756630584632</v>
      </c>
      <c r="H218" s="8">
        <v>7898.756630584632</v>
      </c>
      <c r="I218" s="8">
        <v>7732.942574638086</v>
      </c>
      <c r="J218" s="8">
        <v>7732.942574638086</v>
      </c>
      <c r="K218" s="8">
        <v>7898.756630584632</v>
      </c>
      <c r="L218" s="8">
        <v>7903.591910454124</v>
      </c>
      <c r="M218" s="8">
        <v>12641.321687429563</v>
      </c>
      <c r="N218" s="8">
        <v>8067.32818124689</v>
      </c>
      <c r="O218" s="8">
        <f t="shared" si="78"/>
        <v>98444</v>
      </c>
    </row>
    <row r="219" spans="1:15" ht="12.75" customHeight="1">
      <c r="A219" s="384" t="s">
        <v>1753</v>
      </c>
      <c r="B219" s="89" t="s">
        <v>1596</v>
      </c>
      <c r="C219" s="90">
        <f>SUM(C213:C218)</f>
        <v>8067.291606299288</v>
      </c>
      <c r="D219" s="90">
        <f aca="true" t="shared" si="79" ref="D219:N219">SUM(D213:D218)</f>
        <v>7131.294651071105</v>
      </c>
      <c r="E219" s="90">
        <f t="shared" si="79"/>
        <v>7572.260291884323</v>
      </c>
      <c r="F219" s="90">
        <f t="shared" si="79"/>
        <v>7898.756630584632</v>
      </c>
      <c r="G219" s="90">
        <f t="shared" si="79"/>
        <v>7898.756630584632</v>
      </c>
      <c r="H219" s="90">
        <f t="shared" si="79"/>
        <v>7898.756630584632</v>
      </c>
      <c r="I219" s="90">
        <f t="shared" si="79"/>
        <v>7732.942574638086</v>
      </c>
      <c r="J219" s="90">
        <f t="shared" si="79"/>
        <v>7732.942574638086</v>
      </c>
      <c r="K219" s="90">
        <f t="shared" si="79"/>
        <v>7898.756630584632</v>
      </c>
      <c r="L219" s="90">
        <f t="shared" si="79"/>
        <v>7903.591910454124</v>
      </c>
      <c r="M219" s="90">
        <f t="shared" si="79"/>
        <v>12641.321687429563</v>
      </c>
      <c r="N219" s="90">
        <f t="shared" si="79"/>
        <v>8067.32818124689</v>
      </c>
      <c r="O219" s="90">
        <f>SUM(O213:O218)</f>
        <v>98444</v>
      </c>
    </row>
    <row r="220" spans="1:15" ht="12.75" customHeight="1">
      <c r="A220" s="384" t="s">
        <v>1754</v>
      </c>
      <c r="B220" s="34" t="s">
        <v>558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>
        <f>SUM(C220:N220)</f>
        <v>0</v>
      </c>
    </row>
    <row r="221" spans="1:15" ht="12.75" customHeight="1">
      <c r="A221" s="384" t="s">
        <v>1755</v>
      </c>
      <c r="B221" s="34" t="s">
        <v>1597</v>
      </c>
      <c r="C221" s="32">
        <f>C212+C219+C220</f>
        <v>8067.291606299288</v>
      </c>
      <c r="D221" s="32">
        <f aca="true" t="shared" si="80" ref="D221:O221">D212+D219+D220</f>
        <v>7131.294651071105</v>
      </c>
      <c r="E221" s="32">
        <f t="shared" si="80"/>
        <v>7572.260291884323</v>
      </c>
      <c r="F221" s="32">
        <f t="shared" si="80"/>
        <v>7898.756630584632</v>
      </c>
      <c r="G221" s="32">
        <f t="shared" si="80"/>
        <v>7898.756630584632</v>
      </c>
      <c r="H221" s="32">
        <f t="shared" si="80"/>
        <v>7898.756630584632</v>
      </c>
      <c r="I221" s="32">
        <f t="shared" si="80"/>
        <v>7732.942574638086</v>
      </c>
      <c r="J221" s="32">
        <f t="shared" si="80"/>
        <v>7732.942574638086</v>
      </c>
      <c r="K221" s="32">
        <f t="shared" si="80"/>
        <v>7898.756630584632</v>
      </c>
      <c r="L221" s="32">
        <f t="shared" si="80"/>
        <v>7903.591910454124</v>
      </c>
      <c r="M221" s="32">
        <f t="shared" si="80"/>
        <v>12641.321687429563</v>
      </c>
      <c r="N221" s="32">
        <f t="shared" si="80"/>
        <v>8067.32818124689</v>
      </c>
      <c r="O221" s="32">
        <f t="shared" si="80"/>
        <v>98444</v>
      </c>
    </row>
    <row r="222" spans="1:15" ht="12.75" customHeight="1">
      <c r="A222" s="384" t="s">
        <v>1247</v>
      </c>
      <c r="B222" s="34" t="s">
        <v>77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>
        <f>SUM(C222:N222)</f>
        <v>0</v>
      </c>
    </row>
    <row r="223" spans="1:15" ht="12.75" customHeight="1">
      <c r="A223" s="384" t="s">
        <v>1248</v>
      </c>
      <c r="B223" s="16" t="s">
        <v>1169</v>
      </c>
      <c r="C223" s="8"/>
      <c r="D223" s="8">
        <v>325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32">
        <f>SUM(C223:N223)</f>
        <v>325</v>
      </c>
    </row>
    <row r="224" spans="1:15" ht="12.75" customHeight="1">
      <c r="A224" s="384" t="s">
        <v>1249</v>
      </c>
      <c r="B224" s="15" t="s">
        <v>1598</v>
      </c>
      <c r="C224" s="14">
        <f aca="true" t="shared" si="81" ref="C224:O224">C221+C223+C222</f>
        <v>8067.291606299288</v>
      </c>
      <c r="D224" s="14">
        <f t="shared" si="81"/>
        <v>7456.294651071105</v>
      </c>
      <c r="E224" s="14">
        <f t="shared" si="81"/>
        <v>7572.260291884323</v>
      </c>
      <c r="F224" s="14">
        <f t="shared" si="81"/>
        <v>7898.756630584632</v>
      </c>
      <c r="G224" s="14">
        <f t="shared" si="81"/>
        <v>7898.756630584632</v>
      </c>
      <c r="H224" s="14">
        <f t="shared" si="81"/>
        <v>7898.756630584632</v>
      </c>
      <c r="I224" s="14">
        <f t="shared" si="81"/>
        <v>7732.942574638086</v>
      </c>
      <c r="J224" s="14">
        <f t="shared" si="81"/>
        <v>7732.942574638086</v>
      </c>
      <c r="K224" s="14">
        <f t="shared" si="81"/>
        <v>7898.756630584632</v>
      </c>
      <c r="L224" s="14">
        <f t="shared" si="81"/>
        <v>7903.591910454124</v>
      </c>
      <c r="M224" s="14">
        <f t="shared" si="81"/>
        <v>12641.321687429563</v>
      </c>
      <c r="N224" s="14">
        <f t="shared" si="81"/>
        <v>8067.32818124689</v>
      </c>
      <c r="O224" s="14">
        <f t="shared" si="81"/>
        <v>98769</v>
      </c>
    </row>
    <row r="225" spans="1:15" ht="12.75" customHeight="1">
      <c r="A225" s="38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 ht="12.75" customHeight="1">
      <c r="A226" s="384" t="s">
        <v>1250</v>
      </c>
      <c r="B226" s="15" t="s">
        <v>1414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ht="12.75" customHeight="1">
      <c r="A227" s="384" t="s">
        <v>1251</v>
      </c>
      <c r="B227" s="34" t="s">
        <v>967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>
        <f aca="true" t="shared" si="82" ref="O227:O233">SUM(C227:N227)</f>
        <v>0</v>
      </c>
    </row>
    <row r="228" spans="1:15" ht="12.75" customHeight="1">
      <c r="A228" s="384" t="s">
        <v>1252</v>
      </c>
      <c r="B228" s="34" t="s">
        <v>97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>
        <f t="shared" si="82"/>
        <v>0</v>
      </c>
    </row>
    <row r="229" spans="1:15" ht="12.75" customHeight="1">
      <c r="A229" s="384" t="s">
        <v>1253</v>
      </c>
      <c r="B229" s="34" t="s">
        <v>442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>
        <f t="shared" si="82"/>
        <v>0</v>
      </c>
    </row>
    <row r="230" spans="1:15" ht="12.75" customHeight="1">
      <c r="A230" s="384" t="s">
        <v>956</v>
      </c>
      <c r="B230" s="34" t="s">
        <v>78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>
        <f t="shared" si="82"/>
        <v>0</v>
      </c>
    </row>
    <row r="231" spans="1:15" ht="12.75" customHeight="1">
      <c r="A231" s="384" t="s">
        <v>957</v>
      </c>
      <c r="B231" s="34" t="s">
        <v>79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>
        <f t="shared" si="82"/>
        <v>0</v>
      </c>
    </row>
    <row r="232" spans="1:15" ht="12.75" customHeight="1">
      <c r="A232" s="384" t="s">
        <v>958</v>
      </c>
      <c r="B232" s="34" t="s">
        <v>780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>
        <f t="shared" si="82"/>
        <v>0</v>
      </c>
    </row>
    <row r="233" spans="1:15" ht="12.75" customHeight="1">
      <c r="A233" s="384" t="s">
        <v>959</v>
      </c>
      <c r="B233" s="34" t="s">
        <v>781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>
        <f t="shared" si="82"/>
        <v>0</v>
      </c>
    </row>
    <row r="234" spans="1:15" ht="12.75" customHeight="1">
      <c r="A234" s="384" t="s">
        <v>960</v>
      </c>
      <c r="B234" s="89" t="s">
        <v>1599</v>
      </c>
      <c r="C234" s="90">
        <f aca="true" t="shared" si="83" ref="C234:O234">SUM(C227:C233)</f>
        <v>0</v>
      </c>
      <c r="D234" s="90">
        <f t="shared" si="83"/>
        <v>0</v>
      </c>
      <c r="E234" s="90">
        <f t="shared" si="83"/>
        <v>0</v>
      </c>
      <c r="F234" s="90">
        <f t="shared" si="83"/>
        <v>0</v>
      </c>
      <c r="G234" s="90">
        <f t="shared" si="83"/>
        <v>0</v>
      </c>
      <c r="H234" s="90">
        <f t="shared" si="83"/>
        <v>0</v>
      </c>
      <c r="I234" s="90">
        <f t="shared" si="83"/>
        <v>0</v>
      </c>
      <c r="J234" s="90">
        <f t="shared" si="83"/>
        <v>0</v>
      </c>
      <c r="K234" s="90">
        <f t="shared" si="83"/>
        <v>0</v>
      </c>
      <c r="L234" s="90">
        <f t="shared" si="83"/>
        <v>0</v>
      </c>
      <c r="M234" s="90">
        <f t="shared" si="83"/>
        <v>0</v>
      </c>
      <c r="N234" s="90">
        <f t="shared" si="83"/>
        <v>0</v>
      </c>
      <c r="O234" s="90">
        <f t="shared" si="83"/>
        <v>0</v>
      </c>
    </row>
    <row r="235" spans="1:15" ht="12.75" customHeight="1">
      <c r="A235" s="384" t="s">
        <v>961</v>
      </c>
      <c r="B235" s="16" t="s">
        <v>782</v>
      </c>
      <c r="C235" s="8">
        <v>5383.070934553576</v>
      </c>
      <c r="D235" s="8">
        <v>5130.700233467041</v>
      </c>
      <c r="E235" s="8">
        <v>5130.700233467041</v>
      </c>
      <c r="F235" s="8">
        <v>5383.4694989404825</v>
      </c>
      <c r="G235" s="8">
        <v>5383.4694989404825</v>
      </c>
      <c r="H235" s="8">
        <v>5383.4694989404825</v>
      </c>
      <c r="I235" s="8">
        <v>5383.4694989404825</v>
      </c>
      <c r="J235" s="8">
        <v>5383.4694989404825</v>
      </c>
      <c r="K235" s="8">
        <v>5383.4694989404825</v>
      </c>
      <c r="L235" s="8">
        <v>5383.4694989404825</v>
      </c>
      <c r="M235" s="8">
        <v>8774.772606988483</v>
      </c>
      <c r="N235" s="8">
        <v>5383.4694989404825</v>
      </c>
      <c r="O235" s="8">
        <f aca="true" t="shared" si="84" ref="O235:O242">SUM(C235:N235)</f>
        <v>67487</v>
      </c>
    </row>
    <row r="236" spans="1:15" ht="12.75" customHeight="1">
      <c r="A236" s="384" t="s">
        <v>882</v>
      </c>
      <c r="B236" s="16" t="s">
        <v>354</v>
      </c>
      <c r="C236" s="8">
        <v>1244.0168473607514</v>
      </c>
      <c r="D236" s="8">
        <v>1180.3246422510806</v>
      </c>
      <c r="E236" s="8">
        <v>1180.3246422510806</v>
      </c>
      <c r="F236" s="8">
        <v>1243.720170739478</v>
      </c>
      <c r="G236" s="8">
        <v>1243.720170739478</v>
      </c>
      <c r="H236" s="8">
        <v>1243.720170739478</v>
      </c>
      <c r="I236" s="8">
        <v>1243.720170739478</v>
      </c>
      <c r="J236" s="8">
        <v>1243.720170739478</v>
      </c>
      <c r="K236" s="8">
        <v>1243.720170739478</v>
      </c>
      <c r="L236" s="8">
        <v>1243.720170739478</v>
      </c>
      <c r="M236" s="8">
        <v>2390.5725022212655</v>
      </c>
      <c r="N236" s="8">
        <v>1243.720170739478</v>
      </c>
      <c r="O236" s="8">
        <f t="shared" si="84"/>
        <v>15945</v>
      </c>
    </row>
    <row r="237" spans="1:15" ht="12.75" customHeight="1">
      <c r="A237" s="384" t="s">
        <v>883</v>
      </c>
      <c r="B237" s="16" t="s">
        <v>783</v>
      </c>
      <c r="C237" s="8">
        <v>1475.9101444359649</v>
      </c>
      <c r="D237" s="8">
        <v>1287.4477721464493</v>
      </c>
      <c r="E237" s="8">
        <v>1275.5915259378119</v>
      </c>
      <c r="F237" s="8">
        <v>1275.5915259378119</v>
      </c>
      <c r="G237" s="8">
        <v>1275.5915259378119</v>
      </c>
      <c r="H237" s="8">
        <v>1275.5915259378119</v>
      </c>
      <c r="I237" s="8">
        <v>1078.5497209339744</v>
      </c>
      <c r="J237" s="8">
        <v>1078.5497209339744</v>
      </c>
      <c r="K237" s="8">
        <v>1275.5915259378119</v>
      </c>
      <c r="L237" s="8">
        <v>1281.3374337123064</v>
      </c>
      <c r="M237" s="8">
        <v>1281.3374337123064</v>
      </c>
      <c r="N237" s="8">
        <v>1475.9101444359649</v>
      </c>
      <c r="O237" s="8">
        <f t="shared" si="84"/>
        <v>15336.999999999996</v>
      </c>
    </row>
    <row r="238" spans="1:15" ht="12.75" customHeight="1">
      <c r="A238" s="384" t="s">
        <v>93</v>
      </c>
      <c r="B238" s="16" t="s">
        <v>784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>
        <f t="shared" si="84"/>
        <v>0</v>
      </c>
    </row>
    <row r="239" spans="1:15" ht="12.75" customHeight="1">
      <c r="A239" s="384" t="s">
        <v>94</v>
      </c>
      <c r="B239" s="16" t="s">
        <v>785</v>
      </c>
      <c r="O239" s="8">
        <f t="shared" si="84"/>
        <v>0</v>
      </c>
    </row>
    <row r="240" spans="1:15" ht="12.75" customHeight="1">
      <c r="A240" s="384" t="s">
        <v>1576</v>
      </c>
      <c r="B240" s="16" t="s">
        <v>353</v>
      </c>
      <c r="O240" s="8">
        <f t="shared" si="84"/>
        <v>0</v>
      </c>
    </row>
    <row r="241" spans="1:15" ht="12.75" customHeight="1">
      <c r="A241" s="384" t="s">
        <v>95</v>
      </c>
      <c r="B241" s="16" t="s">
        <v>1713</v>
      </c>
      <c r="O241" s="8">
        <f t="shared" si="84"/>
        <v>0</v>
      </c>
    </row>
    <row r="242" spans="1:15" ht="12.75" customHeight="1">
      <c r="A242" s="384" t="s">
        <v>566</v>
      </c>
      <c r="B242" s="16" t="s">
        <v>1168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>
        <f t="shared" si="84"/>
        <v>0</v>
      </c>
    </row>
    <row r="243" spans="1:15" ht="12.75" customHeight="1">
      <c r="A243" s="384" t="s">
        <v>567</v>
      </c>
      <c r="B243" s="89" t="s">
        <v>1600</v>
      </c>
      <c r="C243" s="90">
        <f aca="true" t="shared" si="85" ref="C243:O243">SUM(C235:C242)</f>
        <v>8102.997926350293</v>
      </c>
      <c r="D243" s="90">
        <f t="shared" si="85"/>
        <v>7598.472647864571</v>
      </c>
      <c r="E243" s="90">
        <f t="shared" si="85"/>
        <v>7586.616401655933</v>
      </c>
      <c r="F243" s="90">
        <f t="shared" si="85"/>
        <v>7902.781195617772</v>
      </c>
      <c r="G243" s="90">
        <f t="shared" si="85"/>
        <v>7902.781195617772</v>
      </c>
      <c r="H243" s="90">
        <f t="shared" si="85"/>
        <v>7902.781195617772</v>
      </c>
      <c r="I243" s="90">
        <f t="shared" si="85"/>
        <v>7705.739390613935</v>
      </c>
      <c r="J243" s="90">
        <f t="shared" si="85"/>
        <v>7705.739390613935</v>
      </c>
      <c r="K243" s="90">
        <f t="shared" si="85"/>
        <v>7902.781195617772</v>
      </c>
      <c r="L243" s="90">
        <f t="shared" si="85"/>
        <v>7908.527103392267</v>
      </c>
      <c r="M243" s="90">
        <f t="shared" si="85"/>
        <v>12446.682542922055</v>
      </c>
      <c r="N243" s="90">
        <f t="shared" si="85"/>
        <v>8103.099814115925</v>
      </c>
      <c r="O243" s="90">
        <f t="shared" si="85"/>
        <v>98769</v>
      </c>
    </row>
    <row r="244" spans="1:15" ht="12.75" customHeight="1">
      <c r="A244" s="384" t="s">
        <v>568</v>
      </c>
      <c r="B244" s="34" t="s">
        <v>881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>
        <f>SUM(C244:N244)</f>
        <v>0</v>
      </c>
    </row>
    <row r="245" spans="1:15" ht="12.75" customHeight="1">
      <c r="A245" s="384" t="s">
        <v>569</v>
      </c>
      <c r="B245" s="16" t="s">
        <v>333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>
        <f>SUM(C245:N245)</f>
        <v>0</v>
      </c>
    </row>
    <row r="246" spans="1:15" ht="12.75" customHeight="1">
      <c r="A246" s="384" t="s">
        <v>570</v>
      </c>
      <c r="B246" s="15" t="s">
        <v>1601</v>
      </c>
      <c r="C246" s="14">
        <f aca="true" t="shared" si="86" ref="C246:O246">C234+C243+C245+C244</f>
        <v>8102.997926350293</v>
      </c>
      <c r="D246" s="14">
        <f t="shared" si="86"/>
        <v>7598.472647864571</v>
      </c>
      <c r="E246" s="14">
        <f t="shared" si="86"/>
        <v>7586.616401655933</v>
      </c>
      <c r="F246" s="14">
        <f t="shared" si="86"/>
        <v>7902.781195617772</v>
      </c>
      <c r="G246" s="14">
        <f t="shared" si="86"/>
        <v>7902.781195617772</v>
      </c>
      <c r="H246" s="14">
        <f t="shared" si="86"/>
        <v>7902.781195617772</v>
      </c>
      <c r="I246" s="14">
        <f t="shared" si="86"/>
        <v>7705.739390613935</v>
      </c>
      <c r="J246" s="14">
        <f t="shared" si="86"/>
        <v>7705.739390613935</v>
      </c>
      <c r="K246" s="14">
        <f t="shared" si="86"/>
        <v>7902.781195617772</v>
      </c>
      <c r="L246" s="14">
        <f t="shared" si="86"/>
        <v>7908.527103392267</v>
      </c>
      <c r="M246" s="14">
        <f t="shared" si="86"/>
        <v>12446.682542922055</v>
      </c>
      <c r="N246" s="14">
        <f t="shared" si="86"/>
        <v>8103.099814115925</v>
      </c>
      <c r="O246" s="14">
        <f t="shared" si="86"/>
        <v>98769</v>
      </c>
    </row>
    <row r="247" spans="2:15" ht="12.75" customHeight="1"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2.75" customHeight="1"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526" t="s">
        <v>1339</v>
      </c>
      <c r="M248" s="526"/>
      <c r="N248" s="526"/>
      <c r="O248" s="526"/>
    </row>
    <row r="249" spans="2:15" ht="15.75">
      <c r="B249" s="410" t="s">
        <v>1741</v>
      </c>
      <c r="C249" s="410"/>
      <c r="D249" s="41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</row>
    <row r="250" spans="2:15" ht="15.75">
      <c r="B250" s="410" t="s">
        <v>815</v>
      </c>
      <c r="C250" s="410"/>
      <c r="D250" s="41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  <c r="O250" s="410"/>
    </row>
    <row r="251" spans="1:15" ht="12.75" customHeight="1">
      <c r="A251" s="521"/>
      <c r="B251" s="379" t="s">
        <v>1071</v>
      </c>
      <c r="C251" s="382" t="s">
        <v>1072</v>
      </c>
      <c r="D251" s="382" t="s">
        <v>1073</v>
      </c>
      <c r="E251" s="382" t="s">
        <v>1074</v>
      </c>
      <c r="F251" s="382" t="s">
        <v>1075</v>
      </c>
      <c r="G251" s="382" t="s">
        <v>1076</v>
      </c>
      <c r="H251" s="382" t="s">
        <v>1077</v>
      </c>
      <c r="I251" s="382" t="s">
        <v>1078</v>
      </c>
      <c r="J251" s="382" t="s">
        <v>1328</v>
      </c>
      <c r="K251" s="382" t="s">
        <v>1329</v>
      </c>
      <c r="L251" s="382" t="s">
        <v>1330</v>
      </c>
      <c r="M251" s="382" t="s">
        <v>1331</v>
      </c>
      <c r="N251" s="382" t="s">
        <v>1332</v>
      </c>
      <c r="O251" s="382" t="s">
        <v>1333</v>
      </c>
    </row>
    <row r="252" spans="1:15" ht="12.75" customHeight="1">
      <c r="A252" s="521"/>
      <c r="B252" s="366" t="s">
        <v>323</v>
      </c>
      <c r="C252" s="383" t="s">
        <v>1415</v>
      </c>
      <c r="D252" s="383" t="s">
        <v>502</v>
      </c>
      <c r="E252" s="383" t="s">
        <v>503</v>
      </c>
      <c r="F252" s="383" t="s">
        <v>504</v>
      </c>
      <c r="G252" s="383" t="s">
        <v>505</v>
      </c>
      <c r="H252" s="383" t="s">
        <v>506</v>
      </c>
      <c r="I252" s="383" t="s">
        <v>507</v>
      </c>
      <c r="J252" s="383" t="s">
        <v>508</v>
      </c>
      <c r="K252" s="383" t="s">
        <v>509</v>
      </c>
      <c r="L252" s="383" t="s">
        <v>1410</v>
      </c>
      <c r="M252" s="383" t="s">
        <v>1411</v>
      </c>
      <c r="N252" s="383" t="s">
        <v>1412</v>
      </c>
      <c r="O252" s="383" t="s">
        <v>82</v>
      </c>
    </row>
    <row r="253" spans="1:15" ht="12.75" customHeight="1">
      <c r="A253" s="384" t="s">
        <v>794</v>
      </c>
      <c r="B253" s="15" t="s">
        <v>1413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2.75" customHeight="1">
      <c r="A254" s="384" t="s">
        <v>800</v>
      </c>
      <c r="B254" s="16" t="s">
        <v>553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>
        <f aca="true" t="shared" si="87" ref="O254:O260">SUM(C254:N254)</f>
        <v>0</v>
      </c>
    </row>
    <row r="255" spans="1:15" ht="12.75" customHeight="1">
      <c r="A255" s="384" t="s">
        <v>410</v>
      </c>
      <c r="B255" s="16" t="s">
        <v>1416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>
        <f t="shared" si="87"/>
        <v>0</v>
      </c>
    </row>
    <row r="256" spans="1:15" ht="12.75" customHeight="1">
      <c r="A256" s="384" t="s">
        <v>562</v>
      </c>
      <c r="B256" s="16" t="s">
        <v>1232</v>
      </c>
      <c r="O256" s="8">
        <f t="shared" si="87"/>
        <v>0</v>
      </c>
    </row>
    <row r="257" spans="1:15" ht="12.75" customHeight="1">
      <c r="A257" s="384" t="s">
        <v>1722</v>
      </c>
      <c r="B257" s="34" t="s">
        <v>554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>
        <f t="shared" si="87"/>
        <v>0</v>
      </c>
    </row>
    <row r="258" spans="1:15" ht="12.75" customHeight="1">
      <c r="A258" s="384" t="s">
        <v>131</v>
      </c>
      <c r="B258" s="34" t="s">
        <v>555</v>
      </c>
      <c r="D258" s="8"/>
      <c r="F258" s="8"/>
      <c r="H258" s="8"/>
      <c r="O258" s="8">
        <f t="shared" si="87"/>
        <v>0</v>
      </c>
    </row>
    <row r="259" spans="1:15" ht="12.75" customHeight="1">
      <c r="A259" s="384" t="s">
        <v>912</v>
      </c>
      <c r="B259" s="34" t="s">
        <v>391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8">
        <f t="shared" si="87"/>
        <v>0</v>
      </c>
    </row>
    <row r="260" spans="1:15" ht="12.75" customHeight="1">
      <c r="A260" s="384" t="s">
        <v>914</v>
      </c>
      <c r="B260" s="34" t="s">
        <v>1170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8">
        <f t="shared" si="87"/>
        <v>0</v>
      </c>
    </row>
    <row r="261" spans="1:15" ht="12.75" customHeight="1">
      <c r="A261" s="384" t="s">
        <v>915</v>
      </c>
      <c r="B261" s="89" t="s">
        <v>1417</v>
      </c>
      <c r="C261" s="90">
        <f>SUM(C254:C260)</f>
        <v>0</v>
      </c>
      <c r="D261" s="90">
        <f aca="true" t="shared" si="88" ref="D261:O261">SUM(D254:D260)</f>
        <v>0</v>
      </c>
      <c r="E261" s="90">
        <f t="shared" si="88"/>
        <v>0</v>
      </c>
      <c r="F261" s="90">
        <f t="shared" si="88"/>
        <v>0</v>
      </c>
      <c r="G261" s="90">
        <f t="shared" si="88"/>
        <v>0</v>
      </c>
      <c r="H261" s="90">
        <f t="shared" si="88"/>
        <v>0</v>
      </c>
      <c r="I261" s="90">
        <f t="shared" si="88"/>
        <v>0</v>
      </c>
      <c r="J261" s="90">
        <f t="shared" si="88"/>
        <v>0</v>
      </c>
      <c r="K261" s="90">
        <f t="shared" si="88"/>
        <v>0</v>
      </c>
      <c r="L261" s="90">
        <f t="shared" si="88"/>
        <v>0</v>
      </c>
      <c r="M261" s="90">
        <f t="shared" si="88"/>
        <v>0</v>
      </c>
      <c r="N261" s="90">
        <f t="shared" si="88"/>
        <v>0</v>
      </c>
      <c r="O261" s="90">
        <f t="shared" si="88"/>
        <v>0</v>
      </c>
    </row>
    <row r="262" spans="1:15" ht="12.75" customHeight="1">
      <c r="A262" s="384" t="s">
        <v>650</v>
      </c>
      <c r="B262" s="16" t="s">
        <v>919</v>
      </c>
      <c r="C262" s="8">
        <v>5291.063509149622</v>
      </c>
      <c r="D262" s="8">
        <v>5291.063509149622</v>
      </c>
      <c r="E262" s="8">
        <v>5291.063509149622</v>
      </c>
      <c r="F262" s="8">
        <v>5289.978830283459</v>
      </c>
      <c r="G262" s="8">
        <v>5289.978830283459</v>
      </c>
      <c r="H262" s="8">
        <v>5289.978830283459</v>
      </c>
      <c r="I262" s="8">
        <v>5289.978830283459</v>
      </c>
      <c r="J262" s="8">
        <v>5289.978830283459</v>
      </c>
      <c r="K262" s="8">
        <v>5289.978830283459</v>
      </c>
      <c r="L262" s="8">
        <v>5289.978830283459</v>
      </c>
      <c r="M262" s="8">
        <v>5289.978830283459</v>
      </c>
      <c r="N262" s="8">
        <v>5289.978830283459</v>
      </c>
      <c r="O262" s="8">
        <f aca="true" t="shared" si="89" ref="O262:O267">SUM(C262:N262)</f>
        <v>63482.99999999998</v>
      </c>
    </row>
    <row r="263" spans="1:15" ht="12.75" customHeight="1">
      <c r="A263" s="384" t="s">
        <v>652</v>
      </c>
      <c r="B263" s="16" t="s">
        <v>1595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>
        <f t="shared" si="89"/>
        <v>0</v>
      </c>
    </row>
    <row r="264" spans="1:15" ht="12.75" customHeight="1">
      <c r="A264" s="384" t="s">
        <v>1746</v>
      </c>
      <c r="B264" s="16" t="s">
        <v>661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>
        <f t="shared" si="89"/>
        <v>0</v>
      </c>
    </row>
    <row r="265" spans="1:15" ht="12.75" customHeight="1">
      <c r="A265" s="384" t="s">
        <v>1749</v>
      </c>
      <c r="B265" s="34" t="s">
        <v>557</v>
      </c>
      <c r="C265" s="8">
        <v>638.4148051948051</v>
      </c>
      <c r="D265" s="8">
        <v>638.4148051948051</v>
      </c>
      <c r="E265" s="8">
        <v>637.4203896103895</v>
      </c>
      <c r="F265" s="8">
        <v>637.4203896103895</v>
      </c>
      <c r="G265" s="8">
        <v>637.4203896103895</v>
      </c>
      <c r="H265" s="8">
        <v>637.4203896103895</v>
      </c>
      <c r="I265" s="8">
        <v>638.4148051948051</v>
      </c>
      <c r="J265" s="8">
        <v>638.4148051948051</v>
      </c>
      <c r="K265" s="8">
        <v>638.4148051948051</v>
      </c>
      <c r="L265" s="8">
        <v>638.4148051948051</v>
      </c>
      <c r="M265" s="8">
        <v>638.4148051948051</v>
      </c>
      <c r="N265" s="8">
        <v>638.4148051948051</v>
      </c>
      <c r="O265" s="32">
        <f t="shared" si="89"/>
        <v>7656.999999999998</v>
      </c>
    </row>
    <row r="266" spans="1:15" ht="12.75" customHeight="1">
      <c r="A266" s="384" t="s">
        <v>1750</v>
      </c>
      <c r="B266" s="16" t="s">
        <v>556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>
        <f t="shared" si="89"/>
        <v>0</v>
      </c>
    </row>
    <row r="267" spans="1:15" ht="12.75" customHeight="1">
      <c r="A267" s="384" t="s">
        <v>1751</v>
      </c>
      <c r="B267" s="16" t="s">
        <v>1170</v>
      </c>
      <c r="C267" s="8">
        <v>10315.20749956691</v>
      </c>
      <c r="D267" s="8">
        <v>6530.53522423999</v>
      </c>
      <c r="E267" s="8">
        <v>9241.046124550967</v>
      </c>
      <c r="F267" s="8">
        <v>10288.426501681322</v>
      </c>
      <c r="G267" s="8">
        <v>9496.541569678791</v>
      </c>
      <c r="H267" s="8">
        <v>9359.672569085758</v>
      </c>
      <c r="I267" s="8">
        <v>9358.434653727893</v>
      </c>
      <c r="J267" s="8">
        <v>9358.434653727893</v>
      </c>
      <c r="K267" s="8">
        <v>9495.30365432092</v>
      </c>
      <c r="L267" s="8">
        <v>9908.354745396317</v>
      </c>
      <c r="M267" s="8">
        <v>17922.5235479775</v>
      </c>
      <c r="N267" s="8">
        <v>10305.519256045736</v>
      </c>
      <c r="O267" s="8">
        <f t="shared" si="89"/>
        <v>121579.99999999999</v>
      </c>
    </row>
    <row r="268" spans="1:15" ht="12.75" customHeight="1">
      <c r="A268" s="384" t="s">
        <v>1753</v>
      </c>
      <c r="B268" s="89" t="s">
        <v>1596</v>
      </c>
      <c r="C268" s="90">
        <f>SUM(C262:C267)</f>
        <v>16244.685813911337</v>
      </c>
      <c r="D268" s="90">
        <f aca="true" t="shared" si="90" ref="D268:N268">SUM(D262:D267)</f>
        <v>12460.013538584419</v>
      </c>
      <c r="E268" s="90">
        <f t="shared" si="90"/>
        <v>15169.53002331098</v>
      </c>
      <c r="F268" s="90">
        <f t="shared" si="90"/>
        <v>16215.825721575171</v>
      </c>
      <c r="G268" s="90">
        <f t="shared" si="90"/>
        <v>15423.94078957264</v>
      </c>
      <c r="H268" s="90">
        <f t="shared" si="90"/>
        <v>15287.071788979607</v>
      </c>
      <c r="I268" s="90">
        <f t="shared" si="90"/>
        <v>15286.828289206156</v>
      </c>
      <c r="J268" s="90">
        <f t="shared" si="90"/>
        <v>15286.828289206156</v>
      </c>
      <c r="K268" s="90">
        <f t="shared" si="90"/>
        <v>15423.697289799184</v>
      </c>
      <c r="L268" s="90">
        <f t="shared" si="90"/>
        <v>15836.74838087458</v>
      </c>
      <c r="M268" s="90">
        <f t="shared" si="90"/>
        <v>23850.917183455764</v>
      </c>
      <c r="N268" s="90">
        <f t="shared" si="90"/>
        <v>16233.912891524</v>
      </c>
      <c r="O268" s="90">
        <f>SUM(O262:O267)</f>
        <v>192719.99999999994</v>
      </c>
    </row>
    <row r="269" spans="1:15" ht="12.75" customHeight="1">
      <c r="A269" s="384" t="s">
        <v>1754</v>
      </c>
      <c r="B269" s="34" t="s">
        <v>558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>
        <f>SUM(C269:N269)</f>
        <v>0</v>
      </c>
    </row>
    <row r="270" spans="1:15" ht="12.75" customHeight="1">
      <c r="A270" s="384" t="s">
        <v>1755</v>
      </c>
      <c r="B270" s="34" t="s">
        <v>1597</v>
      </c>
      <c r="C270" s="32">
        <f>C261+C268+C269</f>
        <v>16244.685813911337</v>
      </c>
      <c r="D270" s="32">
        <f aca="true" t="shared" si="91" ref="D270:O270">D261+D268+D269</f>
        <v>12460.013538584419</v>
      </c>
      <c r="E270" s="32">
        <f t="shared" si="91"/>
        <v>15169.53002331098</v>
      </c>
      <c r="F270" s="32">
        <f t="shared" si="91"/>
        <v>16215.825721575171</v>
      </c>
      <c r="G270" s="32">
        <f t="shared" si="91"/>
        <v>15423.94078957264</v>
      </c>
      <c r="H270" s="32">
        <f t="shared" si="91"/>
        <v>15287.071788979607</v>
      </c>
      <c r="I270" s="32">
        <f t="shared" si="91"/>
        <v>15286.828289206156</v>
      </c>
      <c r="J270" s="32">
        <f t="shared" si="91"/>
        <v>15286.828289206156</v>
      </c>
      <c r="K270" s="32">
        <f t="shared" si="91"/>
        <v>15423.697289799184</v>
      </c>
      <c r="L270" s="32">
        <f t="shared" si="91"/>
        <v>15836.74838087458</v>
      </c>
      <c r="M270" s="32">
        <f t="shared" si="91"/>
        <v>23850.917183455764</v>
      </c>
      <c r="N270" s="32">
        <f t="shared" si="91"/>
        <v>16233.912891524</v>
      </c>
      <c r="O270" s="32">
        <f t="shared" si="91"/>
        <v>192719.99999999994</v>
      </c>
    </row>
    <row r="271" spans="1:15" ht="12.75" customHeight="1">
      <c r="A271" s="384" t="s">
        <v>1247</v>
      </c>
      <c r="B271" s="34" t="s">
        <v>77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>
        <f>SUM(C271:N271)</f>
        <v>0</v>
      </c>
    </row>
    <row r="272" spans="1:15" ht="12.75" customHeight="1">
      <c r="A272" s="384" t="s">
        <v>1248</v>
      </c>
      <c r="B272" s="16" t="s">
        <v>1169</v>
      </c>
      <c r="C272" s="8"/>
      <c r="D272" s="8">
        <v>1934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32">
        <f>SUM(C272:N272)</f>
        <v>1934</v>
      </c>
    </row>
    <row r="273" spans="1:15" ht="12.75" customHeight="1">
      <c r="A273" s="384" t="s">
        <v>1249</v>
      </c>
      <c r="B273" s="15" t="s">
        <v>1598</v>
      </c>
      <c r="C273" s="14">
        <f aca="true" t="shared" si="92" ref="C273:O273">C270+C272+C271</f>
        <v>16244.685813911337</v>
      </c>
      <c r="D273" s="14">
        <f t="shared" si="92"/>
        <v>14394.013538584419</v>
      </c>
      <c r="E273" s="14">
        <f t="shared" si="92"/>
        <v>15169.53002331098</v>
      </c>
      <c r="F273" s="14">
        <f t="shared" si="92"/>
        <v>16215.825721575171</v>
      </c>
      <c r="G273" s="14">
        <f t="shared" si="92"/>
        <v>15423.94078957264</v>
      </c>
      <c r="H273" s="14">
        <f t="shared" si="92"/>
        <v>15287.071788979607</v>
      </c>
      <c r="I273" s="14">
        <f t="shared" si="92"/>
        <v>15286.828289206156</v>
      </c>
      <c r="J273" s="14">
        <f t="shared" si="92"/>
        <v>15286.828289206156</v>
      </c>
      <c r="K273" s="14">
        <f t="shared" si="92"/>
        <v>15423.697289799184</v>
      </c>
      <c r="L273" s="14">
        <f t="shared" si="92"/>
        <v>15836.74838087458</v>
      </c>
      <c r="M273" s="14">
        <f t="shared" si="92"/>
        <v>23850.917183455764</v>
      </c>
      <c r="N273" s="14">
        <f t="shared" si="92"/>
        <v>16233.912891524</v>
      </c>
      <c r="O273" s="14">
        <f t="shared" si="92"/>
        <v>194653.99999999994</v>
      </c>
    </row>
    <row r="274" spans="1:15" ht="12.75" customHeight="1">
      <c r="A274" s="38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2.75" customHeight="1">
      <c r="A275" s="384" t="s">
        <v>1250</v>
      </c>
      <c r="B275" s="15" t="s">
        <v>1414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2.75" customHeight="1">
      <c r="A276" s="384" t="s">
        <v>1251</v>
      </c>
      <c r="B276" s="34" t="s">
        <v>967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>
        <f aca="true" t="shared" si="93" ref="O276:O282">SUM(C276:N276)</f>
        <v>0</v>
      </c>
    </row>
    <row r="277" spans="1:15" ht="12.75" customHeight="1">
      <c r="A277" s="384" t="s">
        <v>1252</v>
      </c>
      <c r="B277" s="34" t="s">
        <v>97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>
        <f t="shared" si="93"/>
        <v>0</v>
      </c>
    </row>
    <row r="278" spans="1:15" ht="12.75" customHeight="1">
      <c r="A278" s="384" t="s">
        <v>1253</v>
      </c>
      <c r="B278" s="34" t="s">
        <v>442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>
        <f t="shared" si="93"/>
        <v>0</v>
      </c>
    </row>
    <row r="279" spans="1:15" ht="12.75" customHeight="1">
      <c r="A279" s="384" t="s">
        <v>956</v>
      </c>
      <c r="B279" s="34" t="s">
        <v>78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>
        <f t="shared" si="93"/>
        <v>0</v>
      </c>
    </row>
    <row r="280" spans="1:15" ht="12.75" customHeight="1">
      <c r="A280" s="384" t="s">
        <v>957</v>
      </c>
      <c r="B280" s="34" t="s">
        <v>79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>
        <f t="shared" si="93"/>
        <v>0</v>
      </c>
    </row>
    <row r="281" spans="1:15" ht="12.75" customHeight="1">
      <c r="A281" s="384" t="s">
        <v>958</v>
      </c>
      <c r="B281" s="34" t="s">
        <v>780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>
        <f t="shared" si="93"/>
        <v>0</v>
      </c>
    </row>
    <row r="282" spans="1:15" ht="12.75" customHeight="1">
      <c r="A282" s="384" t="s">
        <v>959</v>
      </c>
      <c r="B282" s="34" t="s">
        <v>781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>
        <f t="shared" si="93"/>
        <v>0</v>
      </c>
    </row>
    <row r="283" spans="1:15" ht="12.75" customHeight="1">
      <c r="A283" s="384" t="s">
        <v>960</v>
      </c>
      <c r="B283" s="89" t="s">
        <v>1599</v>
      </c>
      <c r="C283" s="90">
        <f aca="true" t="shared" si="94" ref="C283:O283">SUM(C276:C282)</f>
        <v>0</v>
      </c>
      <c r="D283" s="90">
        <f t="shared" si="94"/>
        <v>0</v>
      </c>
      <c r="E283" s="90">
        <f t="shared" si="94"/>
        <v>0</v>
      </c>
      <c r="F283" s="90">
        <f t="shared" si="94"/>
        <v>0</v>
      </c>
      <c r="G283" s="90">
        <f t="shared" si="94"/>
        <v>0</v>
      </c>
      <c r="H283" s="90">
        <f t="shared" si="94"/>
        <v>0</v>
      </c>
      <c r="I283" s="90">
        <f t="shared" si="94"/>
        <v>0</v>
      </c>
      <c r="J283" s="90">
        <f t="shared" si="94"/>
        <v>0</v>
      </c>
      <c r="K283" s="90">
        <f t="shared" si="94"/>
        <v>0</v>
      </c>
      <c r="L283" s="90">
        <f t="shared" si="94"/>
        <v>0</v>
      </c>
      <c r="M283" s="90">
        <f t="shared" si="94"/>
        <v>0</v>
      </c>
      <c r="N283" s="90">
        <f t="shared" si="94"/>
        <v>0</v>
      </c>
      <c r="O283" s="90">
        <f t="shared" si="94"/>
        <v>0</v>
      </c>
    </row>
    <row r="284" spans="1:15" ht="12.75" customHeight="1">
      <c r="A284" s="384" t="s">
        <v>961</v>
      </c>
      <c r="B284" s="16" t="s">
        <v>782</v>
      </c>
      <c r="C284" s="8">
        <v>8658.85512371092</v>
      </c>
      <c r="D284" s="8">
        <v>7869.890881669588</v>
      </c>
      <c r="E284" s="8">
        <v>7869.890881669588</v>
      </c>
      <c r="F284" s="8">
        <v>8658.85512371092</v>
      </c>
      <c r="G284" s="8">
        <v>8658.85512371092</v>
      </c>
      <c r="H284" s="8">
        <v>8658.85512371092</v>
      </c>
      <c r="I284" s="8">
        <v>8658.85512371092</v>
      </c>
      <c r="J284" s="8">
        <v>8658.85512371092</v>
      </c>
      <c r="K284" s="8">
        <v>8658.85512371092</v>
      </c>
      <c r="L284" s="8">
        <v>8658.85512371092</v>
      </c>
      <c r="M284" s="8">
        <v>14011.522123262544</v>
      </c>
      <c r="N284" s="8">
        <v>8658.85512371092</v>
      </c>
      <c r="O284" s="8">
        <f aca="true" t="shared" si="95" ref="O284:O291">SUM(C284:N284)</f>
        <v>107681.00000000001</v>
      </c>
    </row>
    <row r="285" spans="1:15" ht="12.75" customHeight="1">
      <c r="A285" s="384" t="s">
        <v>882</v>
      </c>
      <c r="B285" s="16" t="s">
        <v>354</v>
      </c>
      <c r="C285" s="8">
        <v>1985.266109741287</v>
      </c>
      <c r="D285" s="8">
        <v>1861.0728296470754</v>
      </c>
      <c r="E285" s="8">
        <v>1861.0728296470754</v>
      </c>
      <c r="F285" s="8">
        <v>1985.266109741287</v>
      </c>
      <c r="G285" s="8">
        <v>1985.266109741287</v>
      </c>
      <c r="H285" s="8">
        <v>1985.266109741287</v>
      </c>
      <c r="I285" s="8">
        <v>1985.266109741287</v>
      </c>
      <c r="J285" s="8">
        <v>1985.266109741287</v>
      </c>
      <c r="K285" s="8">
        <v>1985.266109741287</v>
      </c>
      <c r="L285" s="8">
        <v>1985.266109741287</v>
      </c>
      <c r="M285" s="8">
        <v>3224.4593530342613</v>
      </c>
      <c r="N285" s="8">
        <v>1985.266109741287</v>
      </c>
      <c r="O285" s="8">
        <f t="shared" si="95"/>
        <v>24813.999999999993</v>
      </c>
    </row>
    <row r="286" spans="1:15" ht="12.75" customHeight="1">
      <c r="A286" s="384" t="s">
        <v>883</v>
      </c>
      <c r="B286" s="16" t="s">
        <v>783</v>
      </c>
      <c r="C286" s="8">
        <v>5672.506893668119</v>
      </c>
      <c r="D286" s="8">
        <v>5224.677402062741</v>
      </c>
      <c r="E286" s="8">
        <v>5639.18624697129</v>
      </c>
      <c r="F286" s="8">
        <v>5640.519072839163</v>
      </c>
      <c r="G286" s="8">
        <v>4776.847910457363</v>
      </c>
      <c r="H286" s="8">
        <v>4627.57141325557</v>
      </c>
      <c r="I286" s="8">
        <v>4627.57141325557</v>
      </c>
      <c r="J286" s="8">
        <v>4627.57141325557</v>
      </c>
      <c r="K286" s="8">
        <v>4776.847910457363</v>
      </c>
      <c r="L286" s="8">
        <v>5227.343053798488</v>
      </c>
      <c r="M286" s="8">
        <v>5657.845809121513</v>
      </c>
      <c r="N286" s="8">
        <v>5660.51146085726</v>
      </c>
      <c r="O286" s="8">
        <f t="shared" si="95"/>
        <v>62159.000000000015</v>
      </c>
    </row>
    <row r="287" spans="1:15" ht="12.75" customHeight="1">
      <c r="A287" s="384" t="s">
        <v>93</v>
      </c>
      <c r="B287" s="16" t="s">
        <v>784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>
        <f t="shared" si="95"/>
        <v>0</v>
      </c>
    </row>
    <row r="288" spans="1:15" ht="12.75" customHeight="1">
      <c r="A288" s="384" t="s">
        <v>94</v>
      </c>
      <c r="B288" s="16" t="s">
        <v>785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>
        <f t="shared" si="95"/>
        <v>0</v>
      </c>
    </row>
    <row r="289" spans="1:15" ht="12.75" customHeight="1">
      <c r="A289" s="384" t="s">
        <v>1576</v>
      </c>
      <c r="B289" s="16" t="s">
        <v>353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>
        <f t="shared" si="95"/>
        <v>0</v>
      </c>
    </row>
    <row r="290" spans="1:15" ht="12.75" customHeight="1">
      <c r="A290" s="384" t="s">
        <v>95</v>
      </c>
      <c r="B290" s="16" t="s">
        <v>1713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>
        <f t="shared" si="95"/>
        <v>0</v>
      </c>
    </row>
    <row r="291" spans="1:15" ht="12.75" customHeight="1">
      <c r="A291" s="384" t="s">
        <v>566</v>
      </c>
      <c r="B291" s="16" t="s">
        <v>1168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>
        <f t="shared" si="95"/>
        <v>0</v>
      </c>
    </row>
    <row r="292" spans="1:15" ht="12.75" customHeight="1">
      <c r="A292" s="384" t="s">
        <v>567</v>
      </c>
      <c r="B292" s="89" t="s">
        <v>1600</v>
      </c>
      <c r="C292" s="90">
        <f aca="true" t="shared" si="96" ref="C292:O292">SUM(C284:C291)</f>
        <v>16316.628127120326</v>
      </c>
      <c r="D292" s="90">
        <f t="shared" si="96"/>
        <v>14955.641113379406</v>
      </c>
      <c r="E292" s="90">
        <f t="shared" si="96"/>
        <v>15370.149958287955</v>
      </c>
      <c r="F292" s="90">
        <f t="shared" si="96"/>
        <v>16284.64030629137</v>
      </c>
      <c r="G292" s="90">
        <f t="shared" si="96"/>
        <v>15420.96914390957</v>
      </c>
      <c r="H292" s="90">
        <f t="shared" si="96"/>
        <v>15271.69264670778</v>
      </c>
      <c r="I292" s="90">
        <f t="shared" si="96"/>
        <v>15271.69264670778</v>
      </c>
      <c r="J292" s="90">
        <f t="shared" si="96"/>
        <v>15271.69264670778</v>
      </c>
      <c r="K292" s="90">
        <f t="shared" si="96"/>
        <v>15420.96914390957</v>
      </c>
      <c r="L292" s="90">
        <f t="shared" si="96"/>
        <v>15871.464287250696</v>
      </c>
      <c r="M292" s="90">
        <f t="shared" si="96"/>
        <v>22893.82728541832</v>
      </c>
      <c r="N292" s="90">
        <f t="shared" si="96"/>
        <v>16304.632694309468</v>
      </c>
      <c r="O292" s="90">
        <f t="shared" si="96"/>
        <v>194654</v>
      </c>
    </row>
    <row r="293" spans="1:15" ht="12.75" customHeight="1">
      <c r="A293" s="384" t="s">
        <v>568</v>
      </c>
      <c r="B293" s="34" t="s">
        <v>881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>
        <f>SUM(C293:N293)</f>
        <v>0</v>
      </c>
    </row>
    <row r="294" spans="1:15" ht="12.75" customHeight="1">
      <c r="A294" s="384" t="s">
        <v>569</v>
      </c>
      <c r="B294" s="16" t="s">
        <v>333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>
        <f>SUM(C294:N294)</f>
        <v>0</v>
      </c>
    </row>
    <row r="295" spans="1:15" ht="12.75" customHeight="1">
      <c r="A295" s="384" t="s">
        <v>570</v>
      </c>
      <c r="B295" s="15" t="s">
        <v>1601</v>
      </c>
      <c r="C295" s="14">
        <f aca="true" t="shared" si="97" ref="C295:O295">C283+C292+C294+C293</f>
        <v>16316.628127120326</v>
      </c>
      <c r="D295" s="14">
        <f t="shared" si="97"/>
        <v>14955.641113379406</v>
      </c>
      <c r="E295" s="14">
        <f t="shared" si="97"/>
        <v>15370.149958287955</v>
      </c>
      <c r="F295" s="14">
        <f t="shared" si="97"/>
        <v>16284.64030629137</v>
      </c>
      <c r="G295" s="14">
        <f t="shared" si="97"/>
        <v>15420.96914390957</v>
      </c>
      <c r="H295" s="14">
        <f t="shared" si="97"/>
        <v>15271.69264670778</v>
      </c>
      <c r="I295" s="14">
        <f t="shared" si="97"/>
        <v>15271.69264670778</v>
      </c>
      <c r="J295" s="14">
        <f t="shared" si="97"/>
        <v>15271.69264670778</v>
      </c>
      <c r="K295" s="14">
        <f t="shared" si="97"/>
        <v>15420.96914390957</v>
      </c>
      <c r="L295" s="14">
        <f t="shared" si="97"/>
        <v>15871.464287250696</v>
      </c>
      <c r="M295" s="14">
        <f t="shared" si="97"/>
        <v>22893.82728541832</v>
      </c>
      <c r="N295" s="14">
        <f t="shared" si="97"/>
        <v>16304.632694309468</v>
      </c>
      <c r="O295" s="14">
        <f t="shared" si="97"/>
        <v>194654</v>
      </c>
    </row>
    <row r="296" spans="2:15" ht="12.75" customHeight="1"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2.75" customHeight="1">
      <c r="B297" s="15"/>
      <c r="C297" s="14"/>
      <c r="D297" s="14"/>
      <c r="E297" s="14"/>
      <c r="F297" s="14"/>
      <c r="G297" s="14"/>
      <c r="H297" s="14"/>
      <c r="I297" s="14"/>
      <c r="J297" s="14"/>
      <c r="K297" s="526" t="s">
        <v>1340</v>
      </c>
      <c r="L297" s="526"/>
      <c r="M297" s="526"/>
      <c r="N297" s="526"/>
      <c r="O297" s="526"/>
    </row>
    <row r="298" spans="1:15" ht="15.75">
      <c r="A298" s="143"/>
      <c r="B298" s="410" t="s">
        <v>1534</v>
      </c>
      <c r="C298" s="410"/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</row>
    <row r="299" spans="1:15" ht="15.75">
      <c r="A299" s="143"/>
      <c r="B299" s="410" t="s">
        <v>814</v>
      </c>
      <c r="C299" s="410"/>
      <c r="D299" s="41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  <c r="O299" s="410"/>
    </row>
    <row r="300" spans="1:15" ht="12.75" customHeight="1">
      <c r="A300" s="429"/>
      <c r="B300" s="379" t="s">
        <v>1071</v>
      </c>
      <c r="C300" s="382" t="s">
        <v>1072</v>
      </c>
      <c r="D300" s="382" t="s">
        <v>1073</v>
      </c>
      <c r="E300" s="382" t="s">
        <v>1074</v>
      </c>
      <c r="F300" s="382" t="s">
        <v>1075</v>
      </c>
      <c r="G300" s="382" t="s">
        <v>1076</v>
      </c>
      <c r="H300" s="382" t="s">
        <v>1077</v>
      </c>
      <c r="I300" s="382" t="s">
        <v>1078</v>
      </c>
      <c r="J300" s="382" t="s">
        <v>1328</v>
      </c>
      <c r="K300" s="382" t="s">
        <v>1329</v>
      </c>
      <c r="L300" s="382" t="s">
        <v>1330</v>
      </c>
      <c r="M300" s="382" t="s">
        <v>1331</v>
      </c>
      <c r="N300" s="382" t="s">
        <v>1332</v>
      </c>
      <c r="O300" s="382" t="s">
        <v>1333</v>
      </c>
    </row>
    <row r="301" spans="1:15" ht="12.75" customHeight="1">
      <c r="A301" s="429"/>
      <c r="B301" s="366" t="s">
        <v>323</v>
      </c>
      <c r="C301" s="383" t="s">
        <v>1415</v>
      </c>
      <c r="D301" s="383" t="s">
        <v>502</v>
      </c>
      <c r="E301" s="383" t="s">
        <v>503</v>
      </c>
      <c r="F301" s="383" t="s">
        <v>504</v>
      </c>
      <c r="G301" s="383" t="s">
        <v>505</v>
      </c>
      <c r="H301" s="383" t="s">
        <v>506</v>
      </c>
      <c r="I301" s="383" t="s">
        <v>507</v>
      </c>
      <c r="J301" s="383" t="s">
        <v>508</v>
      </c>
      <c r="K301" s="383" t="s">
        <v>509</v>
      </c>
      <c r="L301" s="383" t="s">
        <v>1410</v>
      </c>
      <c r="M301" s="383" t="s">
        <v>1411</v>
      </c>
      <c r="N301" s="383" t="s">
        <v>1412</v>
      </c>
      <c r="O301" s="383" t="s">
        <v>82</v>
      </c>
    </row>
    <row r="302" spans="1:15" ht="12.75" customHeight="1">
      <c r="A302" s="384" t="s">
        <v>794</v>
      </c>
      <c r="B302" s="15" t="s">
        <v>1413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2.75" customHeight="1">
      <c r="A303" s="384" t="s">
        <v>800</v>
      </c>
      <c r="B303" s="16" t="s">
        <v>553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>
        <f aca="true" t="shared" si="98" ref="O303:O309">SUM(C303:N303)</f>
        <v>0</v>
      </c>
    </row>
    <row r="304" spans="1:15" ht="12.75" customHeight="1">
      <c r="A304" s="384" t="s">
        <v>410</v>
      </c>
      <c r="B304" s="16" t="s">
        <v>1416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>
        <f t="shared" si="98"/>
        <v>0</v>
      </c>
    </row>
    <row r="305" spans="1:15" ht="12.75" customHeight="1">
      <c r="A305" s="384" t="s">
        <v>562</v>
      </c>
      <c r="B305" s="16" t="s">
        <v>1232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>
        <f t="shared" si="98"/>
        <v>0</v>
      </c>
    </row>
    <row r="306" spans="1:15" ht="12.75" customHeight="1">
      <c r="A306" s="384" t="s">
        <v>1722</v>
      </c>
      <c r="B306" s="34" t="s">
        <v>554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>
        <f t="shared" si="98"/>
        <v>0</v>
      </c>
    </row>
    <row r="307" spans="1:15" ht="12.75" customHeight="1">
      <c r="A307" s="384" t="s">
        <v>131</v>
      </c>
      <c r="B307" s="34" t="s">
        <v>555</v>
      </c>
      <c r="G307" s="8"/>
      <c r="O307" s="8">
        <f t="shared" si="98"/>
        <v>0</v>
      </c>
    </row>
    <row r="308" spans="1:15" ht="12.75" customHeight="1">
      <c r="A308" s="384" t="s">
        <v>912</v>
      </c>
      <c r="B308" s="34" t="s">
        <v>391</v>
      </c>
      <c r="O308" s="8">
        <f t="shared" si="98"/>
        <v>0</v>
      </c>
    </row>
    <row r="309" spans="1:15" ht="12.75" customHeight="1">
      <c r="A309" s="384" t="s">
        <v>914</v>
      </c>
      <c r="B309" s="34" t="s">
        <v>1170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8">
        <f t="shared" si="98"/>
        <v>0</v>
      </c>
    </row>
    <row r="310" spans="1:15" ht="12.75" customHeight="1">
      <c r="A310" s="384" t="s">
        <v>915</v>
      </c>
      <c r="B310" s="89" t="s">
        <v>1417</v>
      </c>
      <c r="C310" s="90">
        <f>SUM(C302:C309)</f>
        <v>0</v>
      </c>
      <c r="D310" s="90">
        <f aca="true" t="shared" si="99" ref="D310:N310">SUM(D302:D309)</f>
        <v>0</v>
      </c>
      <c r="E310" s="90">
        <f t="shared" si="99"/>
        <v>0</v>
      </c>
      <c r="F310" s="90">
        <f t="shared" si="99"/>
        <v>0</v>
      </c>
      <c r="G310" s="90">
        <f t="shared" si="99"/>
        <v>0</v>
      </c>
      <c r="H310" s="90">
        <f t="shared" si="99"/>
        <v>0</v>
      </c>
      <c r="I310" s="90">
        <f t="shared" si="99"/>
        <v>0</v>
      </c>
      <c r="J310" s="90">
        <f t="shared" si="99"/>
        <v>0</v>
      </c>
      <c r="K310" s="90">
        <f t="shared" si="99"/>
        <v>0</v>
      </c>
      <c r="L310" s="90">
        <f t="shared" si="99"/>
        <v>0</v>
      </c>
      <c r="M310" s="90">
        <f t="shared" si="99"/>
        <v>0</v>
      </c>
      <c r="N310" s="90">
        <f t="shared" si="99"/>
        <v>0</v>
      </c>
      <c r="O310" s="90">
        <f>SUM(O303:O309)</f>
        <v>0</v>
      </c>
    </row>
    <row r="311" spans="1:15" ht="12.75" customHeight="1">
      <c r="A311" s="384" t="s">
        <v>650</v>
      </c>
      <c r="B311" s="16" t="s">
        <v>919</v>
      </c>
      <c r="C311" s="8">
        <v>2517.2314095449506</v>
      </c>
      <c r="D311" s="8">
        <v>466.62569367369593</v>
      </c>
      <c r="E311" s="8">
        <v>466.62569367369593</v>
      </c>
      <c r="F311" s="8">
        <v>466.62569367369593</v>
      </c>
      <c r="G311" s="8">
        <v>466.62569367369593</v>
      </c>
      <c r="H311" s="8">
        <v>466.62569367369593</v>
      </c>
      <c r="I311" s="8">
        <v>1968.3962264150946</v>
      </c>
      <c r="J311" s="8">
        <v>2199.9722530521644</v>
      </c>
      <c r="K311" s="8">
        <v>2048.2899556048837</v>
      </c>
      <c r="L311" s="8">
        <v>466.62569367369593</v>
      </c>
      <c r="M311" s="8">
        <v>466.62569367369593</v>
      </c>
      <c r="N311" s="8">
        <v>518.7302996670367</v>
      </c>
      <c r="O311" s="8">
        <f aca="true" t="shared" si="100" ref="O311:O316">SUM(C311:N311)</f>
        <v>12519.000000000002</v>
      </c>
    </row>
    <row r="312" spans="1:15" ht="12.75" customHeight="1">
      <c r="A312" s="384" t="s">
        <v>652</v>
      </c>
      <c r="B312" s="16" t="s">
        <v>1595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>
        <f t="shared" si="100"/>
        <v>0</v>
      </c>
    </row>
    <row r="313" spans="1:15" ht="12.75" customHeight="1">
      <c r="A313" s="384" t="s">
        <v>1746</v>
      </c>
      <c r="B313" s="16" t="s">
        <v>661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>
        <f t="shared" si="100"/>
        <v>0</v>
      </c>
    </row>
    <row r="314" spans="1:15" ht="12.75" customHeight="1">
      <c r="A314" s="384" t="s">
        <v>1749</v>
      </c>
      <c r="B314" s="34" t="s">
        <v>557</v>
      </c>
      <c r="C314" s="8">
        <v>0</v>
      </c>
      <c r="D314" s="8">
        <v>0</v>
      </c>
      <c r="E314" s="8">
        <v>0</v>
      </c>
      <c r="F314" s="8">
        <v>0</v>
      </c>
      <c r="G314" s="8">
        <v>188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32">
        <f t="shared" si="100"/>
        <v>188</v>
      </c>
    </row>
    <row r="315" spans="1:15" ht="12.75" customHeight="1">
      <c r="A315" s="384" t="s">
        <v>1750</v>
      </c>
      <c r="B315" s="16" t="s">
        <v>556</v>
      </c>
      <c r="C315" s="8">
        <v>0</v>
      </c>
      <c r="D315" s="8">
        <v>0</v>
      </c>
      <c r="E315" s="8">
        <v>0</v>
      </c>
      <c r="F315" s="8">
        <v>1166.1214953271028</v>
      </c>
      <c r="G315" s="8">
        <v>0</v>
      </c>
      <c r="H315" s="8">
        <v>0</v>
      </c>
      <c r="I315" s="8">
        <v>0</v>
      </c>
      <c r="J315" s="8">
        <v>0</v>
      </c>
      <c r="K315" s="8">
        <v>1166.1214953271028</v>
      </c>
      <c r="L315" s="8">
        <v>0</v>
      </c>
      <c r="M315" s="8">
        <v>0</v>
      </c>
      <c r="N315" s="8">
        <v>1167.7570093457944</v>
      </c>
      <c r="O315" s="8">
        <f t="shared" si="100"/>
        <v>3500</v>
      </c>
    </row>
    <row r="316" spans="1:15" ht="12.75" customHeight="1">
      <c r="A316" s="384" t="s">
        <v>1751</v>
      </c>
      <c r="B316" s="16" t="s">
        <v>1170</v>
      </c>
      <c r="C316" s="8">
        <v>2998.473849096021</v>
      </c>
      <c r="D316" s="8">
        <v>4345.341667765389</v>
      </c>
      <c r="E316" s="8">
        <v>4653.141387442605</v>
      </c>
      <c r="F316" s="8">
        <v>4512.7252011246</v>
      </c>
      <c r="G316" s="8">
        <v>4977.679460455743</v>
      </c>
      <c r="H316" s="8">
        <v>4977.679460455743</v>
      </c>
      <c r="I316" s="8">
        <v>3780.1775525434246</v>
      </c>
      <c r="J316" s="8">
        <v>3130.566098468672</v>
      </c>
      <c r="K316" s="8">
        <v>3716.4708203568794</v>
      </c>
      <c r="L316" s="8">
        <v>4977.679460455743</v>
      </c>
      <c r="M316" s="8">
        <v>6901.78102551147</v>
      </c>
      <c r="N316" s="8">
        <v>4098.284016323711</v>
      </c>
      <c r="O316" s="8">
        <f t="shared" si="100"/>
        <v>53070</v>
      </c>
    </row>
    <row r="317" spans="1:15" ht="12.75" customHeight="1">
      <c r="A317" s="384" t="s">
        <v>1753</v>
      </c>
      <c r="B317" s="89" t="s">
        <v>1596</v>
      </c>
      <c r="C317" s="90"/>
      <c r="D317" s="90">
        <f aca="true" t="shared" si="101" ref="D317:N317">SUM(D311:D316)</f>
        <v>4811.967361439085</v>
      </c>
      <c r="E317" s="90">
        <f t="shared" si="101"/>
        <v>5119.767081116302</v>
      </c>
      <c r="F317" s="90">
        <f t="shared" si="101"/>
        <v>6145.472390125398</v>
      </c>
      <c r="G317" s="90">
        <f t="shared" si="101"/>
        <v>5632.305154129439</v>
      </c>
      <c r="H317" s="90">
        <f t="shared" si="101"/>
        <v>5444.305154129439</v>
      </c>
      <c r="I317" s="90">
        <f t="shared" si="101"/>
        <v>5748.573778958519</v>
      </c>
      <c r="J317" s="90">
        <f t="shared" si="101"/>
        <v>5330.538351520836</v>
      </c>
      <c r="K317" s="90">
        <f t="shared" si="101"/>
        <v>6930.882271288866</v>
      </c>
      <c r="L317" s="90">
        <f t="shared" si="101"/>
        <v>5444.305154129439</v>
      </c>
      <c r="M317" s="90">
        <f t="shared" si="101"/>
        <v>7368.406719185166</v>
      </c>
      <c r="N317" s="90">
        <f t="shared" si="101"/>
        <v>5784.771325336542</v>
      </c>
      <c r="O317" s="90">
        <f>SUM(O311:O316)</f>
        <v>69277</v>
      </c>
    </row>
    <row r="318" spans="1:15" ht="12.75" customHeight="1">
      <c r="A318" s="384" t="s">
        <v>1754</v>
      </c>
      <c r="B318" s="34" t="s">
        <v>558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>
        <f>SUM(C318:N318)</f>
        <v>0</v>
      </c>
    </row>
    <row r="319" spans="1:15" ht="12.75" customHeight="1">
      <c r="A319" s="384" t="s">
        <v>1755</v>
      </c>
      <c r="B319" s="34" t="s">
        <v>1597</v>
      </c>
      <c r="C319" s="32">
        <f>C310+C317+C318</f>
        <v>0</v>
      </c>
      <c r="D319" s="32">
        <f aca="true" t="shared" si="102" ref="D319:O319">D310+D317+D318</f>
        <v>4811.967361439085</v>
      </c>
      <c r="E319" s="32">
        <f t="shared" si="102"/>
        <v>5119.767081116302</v>
      </c>
      <c r="F319" s="32">
        <f t="shared" si="102"/>
        <v>6145.472390125398</v>
      </c>
      <c r="G319" s="32">
        <f t="shared" si="102"/>
        <v>5632.305154129439</v>
      </c>
      <c r="H319" s="32">
        <f t="shared" si="102"/>
        <v>5444.305154129439</v>
      </c>
      <c r="I319" s="32">
        <f t="shared" si="102"/>
        <v>5748.573778958519</v>
      </c>
      <c r="J319" s="32">
        <f t="shared" si="102"/>
        <v>5330.538351520836</v>
      </c>
      <c r="K319" s="32">
        <f t="shared" si="102"/>
        <v>6930.882271288866</v>
      </c>
      <c r="L319" s="32">
        <f t="shared" si="102"/>
        <v>5444.305154129439</v>
      </c>
      <c r="M319" s="32">
        <f t="shared" si="102"/>
        <v>7368.406719185166</v>
      </c>
      <c r="N319" s="32">
        <f t="shared" si="102"/>
        <v>5784.771325336542</v>
      </c>
      <c r="O319" s="32">
        <f t="shared" si="102"/>
        <v>69277</v>
      </c>
    </row>
    <row r="320" spans="1:15" ht="12.75" customHeight="1">
      <c r="A320" s="384" t="s">
        <v>1247</v>
      </c>
      <c r="B320" s="34" t="s">
        <v>77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>
        <f>SUM(C320:N320)</f>
        <v>0</v>
      </c>
    </row>
    <row r="321" spans="1:15" ht="12.75" customHeight="1">
      <c r="A321" s="384" t="s">
        <v>1248</v>
      </c>
      <c r="B321" s="16" t="s">
        <v>1169</v>
      </c>
      <c r="C321" s="8"/>
      <c r="D321" s="8">
        <v>874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2">
        <f>SUM(C321:N321)</f>
        <v>874</v>
      </c>
    </row>
    <row r="322" spans="1:15" ht="12.75" customHeight="1">
      <c r="A322" s="384" t="s">
        <v>1249</v>
      </c>
      <c r="B322" s="15" t="s">
        <v>1598</v>
      </c>
      <c r="C322" s="14">
        <f aca="true" t="shared" si="103" ref="C322:O322">C319+C321+C320</f>
        <v>0</v>
      </c>
      <c r="D322" s="14">
        <f t="shared" si="103"/>
        <v>5685.967361439085</v>
      </c>
      <c r="E322" s="14">
        <f t="shared" si="103"/>
        <v>5119.767081116302</v>
      </c>
      <c r="F322" s="14">
        <f t="shared" si="103"/>
        <v>6145.472390125398</v>
      </c>
      <c r="G322" s="14">
        <f t="shared" si="103"/>
        <v>5632.305154129439</v>
      </c>
      <c r="H322" s="14">
        <f t="shared" si="103"/>
        <v>5444.305154129439</v>
      </c>
      <c r="I322" s="14">
        <f t="shared" si="103"/>
        <v>5748.573778958519</v>
      </c>
      <c r="J322" s="14">
        <f t="shared" si="103"/>
        <v>5330.538351520836</v>
      </c>
      <c r="K322" s="14">
        <f t="shared" si="103"/>
        <v>6930.882271288866</v>
      </c>
      <c r="L322" s="14">
        <f t="shared" si="103"/>
        <v>5444.305154129439</v>
      </c>
      <c r="M322" s="14">
        <f t="shared" si="103"/>
        <v>7368.406719185166</v>
      </c>
      <c r="N322" s="14">
        <f t="shared" si="103"/>
        <v>5784.771325336542</v>
      </c>
      <c r="O322" s="14">
        <f t="shared" si="103"/>
        <v>70151</v>
      </c>
    </row>
    <row r="323" spans="1:15" ht="12.75" customHeight="1">
      <c r="A323" s="38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2.75" customHeight="1">
      <c r="A324" s="384" t="s">
        <v>1250</v>
      </c>
      <c r="B324" s="15" t="s">
        <v>1414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2.75" customHeight="1">
      <c r="A325" s="384" t="s">
        <v>1251</v>
      </c>
      <c r="B325" s="34" t="s">
        <v>967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>
        <f aca="true" t="shared" si="104" ref="O325:O331">SUM(C325:N325)</f>
        <v>0</v>
      </c>
    </row>
    <row r="326" spans="1:15" ht="12.75" customHeight="1">
      <c r="A326" s="384" t="s">
        <v>1252</v>
      </c>
      <c r="B326" s="34" t="s">
        <v>97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>
        <f t="shared" si="104"/>
        <v>0</v>
      </c>
    </row>
    <row r="327" spans="1:15" ht="12.75" customHeight="1">
      <c r="A327" s="384" t="s">
        <v>1253</v>
      </c>
      <c r="B327" s="34" t="s">
        <v>442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>
        <f t="shared" si="104"/>
        <v>0</v>
      </c>
    </row>
    <row r="328" spans="1:15" ht="12.75" customHeight="1">
      <c r="A328" s="384" t="s">
        <v>956</v>
      </c>
      <c r="B328" s="34" t="s">
        <v>78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>
        <f t="shared" si="104"/>
        <v>0</v>
      </c>
    </row>
    <row r="329" spans="1:15" ht="12.75" customHeight="1">
      <c r="A329" s="384" t="s">
        <v>957</v>
      </c>
      <c r="B329" s="34" t="s">
        <v>79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>
        <f t="shared" si="104"/>
        <v>0</v>
      </c>
    </row>
    <row r="330" spans="1:15" ht="12.75" customHeight="1">
      <c r="A330" s="384" t="s">
        <v>958</v>
      </c>
      <c r="B330" s="34" t="s">
        <v>780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>
        <f t="shared" si="104"/>
        <v>0</v>
      </c>
    </row>
    <row r="331" spans="1:15" ht="12.75" customHeight="1">
      <c r="A331" s="384" t="s">
        <v>959</v>
      </c>
      <c r="B331" s="34" t="s">
        <v>781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>
        <f t="shared" si="104"/>
        <v>0</v>
      </c>
    </row>
    <row r="332" spans="1:15" ht="12.75" customHeight="1">
      <c r="A332" s="384" t="s">
        <v>960</v>
      </c>
      <c r="B332" s="89" t="s">
        <v>1599</v>
      </c>
      <c r="C332" s="90">
        <f aca="true" t="shared" si="105" ref="C332:O332">SUM(C325:C331)</f>
        <v>0</v>
      </c>
      <c r="D332" s="90">
        <f t="shared" si="105"/>
        <v>0</v>
      </c>
      <c r="E332" s="90">
        <f t="shared" si="105"/>
        <v>0</v>
      </c>
      <c r="F332" s="90">
        <f t="shared" si="105"/>
        <v>0</v>
      </c>
      <c r="G332" s="90">
        <f t="shared" si="105"/>
        <v>0</v>
      </c>
      <c r="H332" s="90">
        <f t="shared" si="105"/>
        <v>0</v>
      </c>
      <c r="I332" s="90">
        <f t="shared" si="105"/>
        <v>0</v>
      </c>
      <c r="J332" s="90">
        <f t="shared" si="105"/>
        <v>0</v>
      </c>
      <c r="K332" s="90">
        <f t="shared" si="105"/>
        <v>0</v>
      </c>
      <c r="L332" s="90">
        <f t="shared" si="105"/>
        <v>0</v>
      </c>
      <c r="M332" s="90">
        <f t="shared" si="105"/>
        <v>0</v>
      </c>
      <c r="N332" s="90">
        <f t="shared" si="105"/>
        <v>0</v>
      </c>
      <c r="O332" s="90">
        <f t="shared" si="105"/>
        <v>0</v>
      </c>
    </row>
    <row r="333" spans="1:15" ht="12.75" customHeight="1">
      <c r="A333" s="384" t="s">
        <v>961</v>
      </c>
      <c r="B333" s="16" t="s">
        <v>782</v>
      </c>
      <c r="C333" s="8">
        <v>2694.363283982281</v>
      </c>
      <c r="D333" s="8">
        <v>2429.6777220797394</v>
      </c>
      <c r="E333" s="8">
        <v>2429.6777220797394</v>
      </c>
      <c r="F333" s="8">
        <v>2694.363283982281</v>
      </c>
      <c r="G333" s="8">
        <v>2694.363283982281</v>
      </c>
      <c r="H333" s="8">
        <v>2694.363283982281</v>
      </c>
      <c r="I333" s="8">
        <v>2694.363283982281</v>
      </c>
      <c r="J333" s="8">
        <v>2694.363283982281</v>
      </c>
      <c r="K333" s="8">
        <v>2694.363283982281</v>
      </c>
      <c r="L333" s="8">
        <v>2694.363283982281</v>
      </c>
      <c r="M333" s="8">
        <v>4158.375000000001</v>
      </c>
      <c r="N333" s="8">
        <v>2694.363283982281</v>
      </c>
      <c r="O333" s="8">
        <f aca="true" t="shared" si="106" ref="O333:O340">SUM(C333:N333)</f>
        <v>33267.00000000001</v>
      </c>
    </row>
    <row r="334" spans="1:15" ht="12.75" customHeight="1">
      <c r="A334" s="384" t="s">
        <v>882</v>
      </c>
      <c r="B334" s="16" t="s">
        <v>354</v>
      </c>
      <c r="C334" s="8">
        <v>631.3044806517311</v>
      </c>
      <c r="D334" s="8">
        <v>570.9533604887984</v>
      </c>
      <c r="E334" s="8">
        <v>570.9533604887984</v>
      </c>
      <c r="F334" s="8">
        <v>631.3044806517311</v>
      </c>
      <c r="G334" s="8">
        <v>631.3044806517311</v>
      </c>
      <c r="H334" s="8">
        <v>631.3044806517311</v>
      </c>
      <c r="I334" s="8">
        <v>631.3044806517311</v>
      </c>
      <c r="J334" s="8">
        <v>631.3044806517311</v>
      </c>
      <c r="K334" s="8">
        <v>631.3044806517311</v>
      </c>
      <c r="L334" s="8">
        <v>631.3044806517311</v>
      </c>
      <c r="M334" s="8">
        <v>974.3529531568228</v>
      </c>
      <c r="N334" s="8">
        <v>631.3044806517311</v>
      </c>
      <c r="O334" s="8">
        <f t="shared" si="106"/>
        <v>7797.999999999998</v>
      </c>
    </row>
    <row r="335" spans="1:15" ht="12.75" customHeight="1">
      <c r="A335" s="384" t="s">
        <v>883</v>
      </c>
      <c r="B335" s="16" t="s">
        <v>783</v>
      </c>
      <c r="C335" s="8">
        <v>2530.789991332856</v>
      </c>
      <c r="D335" s="8">
        <v>2530.789991332856</v>
      </c>
      <c r="E335" s="8">
        <v>2388.3028978407506</v>
      </c>
      <c r="F335" s="8">
        <v>2388.3028978407506</v>
      </c>
      <c r="G335" s="8">
        <v>2388.3028978407506</v>
      </c>
      <c r="H335" s="8">
        <v>2388.3028978407506</v>
      </c>
      <c r="I335" s="8">
        <v>2388.3028978407506</v>
      </c>
      <c r="J335" s="8">
        <v>2388.3028978407506</v>
      </c>
      <c r="K335" s="8">
        <v>2388.3028978407506</v>
      </c>
      <c r="L335" s="8">
        <v>2388.3028978407506</v>
      </c>
      <c r="M335" s="8">
        <v>2530.789991332856</v>
      </c>
      <c r="N335" s="8">
        <v>2387.2068432754268</v>
      </c>
      <c r="O335" s="8">
        <f t="shared" si="106"/>
        <v>29085.999999999996</v>
      </c>
    </row>
    <row r="336" spans="1:15" ht="12.75" customHeight="1">
      <c r="A336" s="384" t="s">
        <v>93</v>
      </c>
      <c r="B336" s="16" t="s">
        <v>784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>
        <f t="shared" si="106"/>
        <v>0</v>
      </c>
    </row>
    <row r="337" spans="1:15" ht="12.75" customHeight="1">
      <c r="A337" s="384" t="s">
        <v>94</v>
      </c>
      <c r="B337" s="16" t="s">
        <v>785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>
        <f t="shared" si="106"/>
        <v>0</v>
      </c>
    </row>
    <row r="338" spans="1:15" ht="12.75" customHeight="1">
      <c r="A338" s="384" t="s">
        <v>1576</v>
      </c>
      <c r="B338" s="16" t="s">
        <v>353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>
        <f t="shared" si="106"/>
        <v>0</v>
      </c>
    </row>
    <row r="339" spans="1:15" ht="12.75" customHeight="1">
      <c r="A339" s="384" t="s">
        <v>95</v>
      </c>
      <c r="B339" s="16" t="s">
        <v>1713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>
        <f t="shared" si="106"/>
        <v>0</v>
      </c>
    </row>
    <row r="340" spans="1:15" ht="12.75" customHeight="1">
      <c r="A340" s="384" t="s">
        <v>566</v>
      </c>
      <c r="B340" s="16" t="s">
        <v>1168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>
        <f t="shared" si="106"/>
        <v>0</v>
      </c>
    </row>
    <row r="341" spans="1:15" ht="12.75" customHeight="1">
      <c r="A341" s="384" t="s">
        <v>567</v>
      </c>
      <c r="B341" s="89" t="s">
        <v>1600</v>
      </c>
      <c r="C341" s="90">
        <f aca="true" t="shared" si="107" ref="C341:O341">SUM(C333:C340)</f>
        <v>5856.457755966868</v>
      </c>
      <c r="D341" s="90">
        <f t="shared" si="107"/>
        <v>5531.421073901394</v>
      </c>
      <c r="E341" s="90">
        <f t="shared" si="107"/>
        <v>5388.933980409289</v>
      </c>
      <c r="F341" s="90">
        <f t="shared" si="107"/>
        <v>5713.970662474762</v>
      </c>
      <c r="G341" s="90">
        <f t="shared" si="107"/>
        <v>5713.970662474762</v>
      </c>
      <c r="H341" s="90">
        <f t="shared" si="107"/>
        <v>5713.970662474762</v>
      </c>
      <c r="I341" s="90">
        <f t="shared" si="107"/>
        <v>5713.970662474762</v>
      </c>
      <c r="J341" s="90">
        <f t="shared" si="107"/>
        <v>5713.970662474762</v>
      </c>
      <c r="K341" s="90">
        <f t="shared" si="107"/>
        <v>5713.970662474762</v>
      </c>
      <c r="L341" s="90">
        <f t="shared" si="107"/>
        <v>5713.970662474762</v>
      </c>
      <c r="M341" s="90">
        <f t="shared" si="107"/>
        <v>7663.51794448968</v>
      </c>
      <c r="N341" s="90">
        <f t="shared" si="107"/>
        <v>5712.874607909438</v>
      </c>
      <c r="O341" s="90">
        <f t="shared" si="107"/>
        <v>70151</v>
      </c>
    </row>
    <row r="342" spans="1:15" ht="12.75" customHeight="1">
      <c r="A342" s="384" t="s">
        <v>568</v>
      </c>
      <c r="B342" s="34" t="s">
        <v>881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>
        <f>SUM(C342:N342)</f>
        <v>0</v>
      </c>
    </row>
    <row r="343" spans="1:15" ht="12.75" customHeight="1">
      <c r="A343" s="384" t="s">
        <v>569</v>
      </c>
      <c r="B343" s="16" t="s">
        <v>333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>
        <f>SUM(C343:N343)</f>
        <v>0</v>
      </c>
    </row>
    <row r="344" spans="1:15" ht="12.75" customHeight="1">
      <c r="A344" s="384" t="s">
        <v>570</v>
      </c>
      <c r="B344" s="15" t="s">
        <v>1601</v>
      </c>
      <c r="C344" s="14">
        <f aca="true" t="shared" si="108" ref="C344:O344">C332+C341+C343+C342</f>
        <v>5856.457755966868</v>
      </c>
      <c r="D344" s="14">
        <f t="shared" si="108"/>
        <v>5531.421073901394</v>
      </c>
      <c r="E344" s="14">
        <f t="shared" si="108"/>
        <v>5388.933980409289</v>
      </c>
      <c r="F344" s="14">
        <f t="shared" si="108"/>
        <v>5713.970662474762</v>
      </c>
      <c r="G344" s="14">
        <f t="shared" si="108"/>
        <v>5713.970662474762</v>
      </c>
      <c r="H344" s="14">
        <f t="shared" si="108"/>
        <v>5713.970662474762</v>
      </c>
      <c r="I344" s="14">
        <f t="shared" si="108"/>
        <v>5713.970662474762</v>
      </c>
      <c r="J344" s="14">
        <f t="shared" si="108"/>
        <v>5713.970662474762</v>
      </c>
      <c r="K344" s="14">
        <f t="shared" si="108"/>
        <v>5713.970662474762</v>
      </c>
      <c r="L344" s="14">
        <f t="shared" si="108"/>
        <v>5713.970662474762</v>
      </c>
      <c r="M344" s="14">
        <f t="shared" si="108"/>
        <v>7663.51794448968</v>
      </c>
      <c r="N344" s="14">
        <f t="shared" si="108"/>
        <v>5712.874607909438</v>
      </c>
      <c r="O344" s="14">
        <f t="shared" si="108"/>
        <v>70151</v>
      </c>
    </row>
  </sheetData>
  <mergeCells count="28">
    <mergeCell ref="A251:A252"/>
    <mergeCell ref="K297:O297"/>
    <mergeCell ref="A300:A301"/>
    <mergeCell ref="A153:A154"/>
    <mergeCell ref="B250:O250"/>
    <mergeCell ref="B298:O298"/>
    <mergeCell ref="B299:O299"/>
    <mergeCell ref="B249:O249"/>
    <mergeCell ref="L248:O248"/>
    <mergeCell ref="L199:O199"/>
    <mergeCell ref="A202:A203"/>
    <mergeCell ref="A5:A6"/>
    <mergeCell ref="A54:A55"/>
    <mergeCell ref="A104:A105"/>
    <mergeCell ref="B200:O200"/>
    <mergeCell ref="B201:O201"/>
    <mergeCell ref="B52:O52"/>
    <mergeCell ref="B53:O53"/>
    <mergeCell ref="B152:O152"/>
    <mergeCell ref="B1:O1"/>
    <mergeCell ref="B2:O2"/>
    <mergeCell ref="B3:O3"/>
    <mergeCell ref="B151:O151"/>
    <mergeCell ref="B102:O102"/>
    <mergeCell ref="B103:O103"/>
    <mergeCell ref="K150:O150"/>
    <mergeCell ref="K101:O101"/>
    <mergeCell ref="K51:O5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H68"/>
  <sheetViews>
    <sheetView workbookViewId="0" topLeftCell="A1">
      <selection activeCell="B7" sqref="B7"/>
    </sheetView>
  </sheetViews>
  <sheetFormatPr defaultColWidth="9.140625" defaultRowHeight="12.75"/>
  <cols>
    <col min="1" max="1" width="4.140625" style="3" customWidth="1"/>
    <col min="2" max="2" width="52.7109375" style="3" customWidth="1"/>
    <col min="3" max="3" width="12.421875" style="3" customWidth="1"/>
    <col min="4" max="4" width="13.140625" style="3" customWidth="1"/>
    <col min="5" max="5" width="12.421875" style="3" customWidth="1"/>
    <col min="6" max="7" width="9.140625" style="3" customWidth="1"/>
    <col min="8" max="8" width="10.140625" style="3" bestFit="1" customWidth="1"/>
    <col min="9" max="16384" width="9.140625" style="3" customWidth="1"/>
  </cols>
  <sheetData>
    <row r="1" spans="2:6" ht="15.75">
      <c r="B1" s="420" t="s">
        <v>1341</v>
      </c>
      <c r="C1" s="420"/>
      <c r="D1" s="420"/>
      <c r="E1" s="420"/>
      <c r="F1" s="256"/>
    </row>
    <row r="2" spans="3:6" ht="7.5" customHeight="1">
      <c r="C2" s="206"/>
      <c r="D2" s="206"/>
      <c r="E2" s="206"/>
      <c r="F2" s="256"/>
    </row>
    <row r="3" spans="2:5" ht="15.75" customHeight="1">
      <c r="B3" s="444" t="s">
        <v>122</v>
      </c>
      <c r="C3" s="444"/>
      <c r="D3" s="444"/>
      <c r="E3" s="444"/>
    </row>
    <row r="4" spans="2:5" ht="15.75" customHeight="1">
      <c r="B4" s="444" t="s">
        <v>810</v>
      </c>
      <c r="C4" s="444"/>
      <c r="D4" s="444"/>
      <c r="E4" s="444"/>
    </row>
    <row r="5" spans="2:5" ht="15.75" customHeight="1">
      <c r="B5" s="444" t="s">
        <v>816</v>
      </c>
      <c r="C5" s="444"/>
      <c r="D5" s="444"/>
      <c r="E5" s="444"/>
    </row>
    <row r="6" spans="2:5" ht="15.75" customHeight="1">
      <c r="B6" s="444" t="s">
        <v>169</v>
      </c>
      <c r="C6" s="444"/>
      <c r="D6" s="444"/>
      <c r="E6" s="444"/>
    </row>
    <row r="7" spans="2:5" ht="17.25" customHeight="1">
      <c r="B7" s="125" t="s">
        <v>54</v>
      </c>
      <c r="C7" s="125"/>
      <c r="D7" s="125"/>
      <c r="E7" s="125"/>
    </row>
    <row r="8" spans="1:5" ht="14.25" customHeight="1">
      <c r="A8" s="521"/>
      <c r="B8" s="144" t="s">
        <v>1071</v>
      </c>
      <c r="C8" s="144" t="s">
        <v>1072</v>
      </c>
      <c r="D8" s="144" t="s">
        <v>1073</v>
      </c>
      <c r="E8" s="144" t="s">
        <v>1074</v>
      </c>
    </row>
    <row r="9" spans="1:5" s="154" customFormat="1" ht="15.75" customHeight="1">
      <c r="A9" s="521"/>
      <c r="B9" s="127" t="s">
        <v>323</v>
      </c>
      <c r="C9" s="127" t="s">
        <v>1002</v>
      </c>
      <c r="D9" s="127" t="s">
        <v>1672</v>
      </c>
      <c r="E9" s="127" t="s">
        <v>1262</v>
      </c>
    </row>
    <row r="10" spans="1:5" ht="15.75" customHeight="1">
      <c r="A10" s="193" t="s">
        <v>794</v>
      </c>
      <c r="B10" s="334" t="s">
        <v>73</v>
      </c>
      <c r="C10" s="81"/>
      <c r="D10" s="81"/>
      <c r="E10" s="81"/>
    </row>
    <row r="11" spans="1:5" ht="15.75" customHeight="1">
      <c r="A11" s="193" t="s">
        <v>800</v>
      </c>
      <c r="B11" s="143" t="s">
        <v>919</v>
      </c>
      <c r="C11" s="151">
        <f>'új m'!E9</f>
        <v>328676</v>
      </c>
      <c r="D11" s="2">
        <v>270000</v>
      </c>
      <c r="E11" s="2">
        <v>274000</v>
      </c>
    </row>
    <row r="12" spans="1:5" ht="15.75" customHeight="1">
      <c r="A12" s="193" t="s">
        <v>410</v>
      </c>
      <c r="B12" s="143" t="s">
        <v>74</v>
      </c>
      <c r="C12" s="151">
        <f>'új m'!E10</f>
        <v>962634</v>
      </c>
      <c r="D12" s="2">
        <v>850000</v>
      </c>
      <c r="E12" s="2">
        <v>815000</v>
      </c>
    </row>
    <row r="13" spans="1:5" ht="15.75" customHeight="1">
      <c r="A13" s="193" t="s">
        <v>562</v>
      </c>
      <c r="B13" s="143" t="s">
        <v>28</v>
      </c>
      <c r="C13" s="2">
        <f>'új m'!E12</f>
        <v>835023</v>
      </c>
      <c r="D13" s="2">
        <v>580000</v>
      </c>
      <c r="E13" s="2">
        <v>580000</v>
      </c>
    </row>
    <row r="14" spans="1:5" ht="15.75" customHeight="1">
      <c r="A14" s="193" t="s">
        <v>1722</v>
      </c>
      <c r="B14" s="143" t="s">
        <v>833</v>
      </c>
      <c r="C14" s="151">
        <f>'új m'!E13</f>
        <v>104460</v>
      </c>
      <c r="D14" s="2">
        <v>42000</v>
      </c>
      <c r="E14" s="2">
        <v>42000</v>
      </c>
    </row>
    <row r="15" spans="1:5" ht="15.75" customHeight="1">
      <c r="A15" s="193" t="s">
        <v>131</v>
      </c>
      <c r="B15" s="143" t="s">
        <v>834</v>
      </c>
      <c r="C15" s="151">
        <f>'új m'!E14</f>
        <v>4174</v>
      </c>
      <c r="D15" s="2">
        <v>3000</v>
      </c>
      <c r="E15" s="2">
        <v>2400</v>
      </c>
    </row>
    <row r="16" spans="1:5" ht="15.75" customHeight="1">
      <c r="A16" s="193" t="s">
        <v>912</v>
      </c>
      <c r="B16" s="143" t="s">
        <v>679</v>
      </c>
      <c r="C16" s="2">
        <f>'új m'!E32</f>
        <v>292128</v>
      </c>
      <c r="D16" s="2">
        <v>150000</v>
      </c>
      <c r="E16" s="2">
        <v>100000</v>
      </c>
    </row>
    <row r="17" spans="1:7" ht="15.75" customHeight="1">
      <c r="A17" s="193" t="s">
        <v>914</v>
      </c>
      <c r="B17" s="154" t="s">
        <v>1419</v>
      </c>
      <c r="C17" s="157">
        <f>SUM(C11:C16)</f>
        <v>2527095</v>
      </c>
      <c r="D17" s="5">
        <f>SUM(D11:D16)</f>
        <v>1895000</v>
      </c>
      <c r="E17" s="5">
        <f>SUM(E11:E16)</f>
        <v>1813400</v>
      </c>
      <c r="G17" s="1"/>
    </row>
    <row r="18" spans="1:5" ht="6.75" customHeight="1">
      <c r="A18" s="193"/>
      <c r="B18" s="6"/>
      <c r="C18" s="5"/>
      <c r="D18" s="5"/>
      <c r="E18" s="5"/>
    </row>
    <row r="19" spans="1:5" ht="15.75" customHeight="1">
      <c r="A19" s="193" t="s">
        <v>915</v>
      </c>
      <c r="B19" s="143" t="s">
        <v>782</v>
      </c>
      <c r="C19" s="151">
        <f>'új m'!I9</f>
        <v>858790</v>
      </c>
      <c r="D19" s="2">
        <v>850000</v>
      </c>
      <c r="E19" s="2">
        <v>855000</v>
      </c>
    </row>
    <row r="20" spans="1:5" ht="15.75" customHeight="1">
      <c r="A20" s="193" t="s">
        <v>650</v>
      </c>
      <c r="B20" s="143" t="s">
        <v>354</v>
      </c>
      <c r="C20" s="151">
        <f>'új m'!I10</f>
        <v>208381</v>
      </c>
      <c r="D20" s="82">
        <v>202216</v>
      </c>
      <c r="E20" s="82">
        <v>208000</v>
      </c>
    </row>
    <row r="21" spans="1:5" ht="15.75" customHeight="1">
      <c r="A21" s="193" t="s">
        <v>652</v>
      </c>
      <c r="B21" s="143" t="s">
        <v>778</v>
      </c>
      <c r="C21" s="151">
        <f>'új m'!I11</f>
        <v>878450</v>
      </c>
      <c r="D21" s="58">
        <v>525652</v>
      </c>
      <c r="E21" s="58">
        <v>525000</v>
      </c>
    </row>
    <row r="22" spans="1:5" ht="15.75" customHeight="1">
      <c r="A22" s="193" t="s">
        <v>1746</v>
      </c>
      <c r="B22" s="143" t="s">
        <v>680</v>
      </c>
      <c r="C22" s="151">
        <f>'új m'!I13</f>
        <v>45546</v>
      </c>
      <c r="D22" s="82">
        <v>44000</v>
      </c>
      <c r="E22" s="82">
        <v>44000</v>
      </c>
    </row>
    <row r="23" spans="1:5" ht="15.75" customHeight="1">
      <c r="A23" s="193" t="s">
        <v>1749</v>
      </c>
      <c r="B23" s="143" t="s">
        <v>779</v>
      </c>
      <c r="C23" s="151">
        <f>'új m'!I14</f>
        <v>168675</v>
      </c>
      <c r="D23" s="82">
        <v>78000</v>
      </c>
      <c r="E23" s="82">
        <v>78000</v>
      </c>
    </row>
    <row r="24" spans="1:5" ht="15.75" customHeight="1">
      <c r="A24" s="193" t="s">
        <v>1750</v>
      </c>
      <c r="B24" s="143" t="s">
        <v>353</v>
      </c>
      <c r="C24" s="151">
        <f>'új m'!I15</f>
        <v>6100</v>
      </c>
      <c r="D24" s="82">
        <v>2400</v>
      </c>
      <c r="E24" s="82">
        <v>2400</v>
      </c>
    </row>
    <row r="25" spans="1:5" ht="15.75" customHeight="1">
      <c r="A25" s="193" t="s">
        <v>1751</v>
      </c>
      <c r="B25" s="143" t="s">
        <v>1713</v>
      </c>
      <c r="C25" s="151">
        <f>'új m'!I16</f>
        <v>46025</v>
      </c>
      <c r="D25" s="82">
        <v>35000</v>
      </c>
      <c r="E25" s="82">
        <v>36000</v>
      </c>
    </row>
    <row r="26" spans="1:5" ht="15.75" customHeight="1">
      <c r="A26" s="193" t="s">
        <v>1753</v>
      </c>
      <c r="B26" s="143" t="s">
        <v>64</v>
      </c>
      <c r="C26" s="151">
        <f>'új m'!I33+'új m'!I36</f>
        <v>112775</v>
      </c>
      <c r="D26" s="82">
        <v>200000</v>
      </c>
      <c r="E26" s="82">
        <v>20000</v>
      </c>
    </row>
    <row r="27" spans="1:5" ht="15.75" customHeight="1">
      <c r="A27" s="193" t="s">
        <v>1754</v>
      </c>
      <c r="B27" s="154" t="s">
        <v>334</v>
      </c>
      <c r="C27" s="157">
        <f>SUM(C19:C26)</f>
        <v>2324742</v>
      </c>
      <c r="D27" s="5">
        <f>SUM(D19:D26)</f>
        <v>1937268</v>
      </c>
      <c r="E27" s="5">
        <f>SUM(E19:E26)</f>
        <v>1768400</v>
      </c>
    </row>
    <row r="28" spans="1:5" ht="7.5" customHeight="1">
      <c r="A28" s="193"/>
      <c r="B28" s="6"/>
      <c r="C28" s="5"/>
      <c r="D28" s="82"/>
      <c r="E28" s="83"/>
    </row>
    <row r="29" spans="1:5" ht="15.75" customHeight="1">
      <c r="A29" s="193" t="s">
        <v>1755</v>
      </c>
      <c r="B29" s="334" t="s">
        <v>854</v>
      </c>
      <c r="C29" s="370"/>
      <c r="D29" s="82"/>
      <c r="E29" s="83"/>
    </row>
    <row r="30" spans="1:5" ht="15" customHeight="1">
      <c r="A30" s="193" t="s">
        <v>1247</v>
      </c>
      <c r="B30" s="199" t="s">
        <v>510</v>
      </c>
      <c r="C30" s="371">
        <f>'új m'!E19</f>
        <v>10000</v>
      </c>
      <c r="D30" s="82">
        <v>7000</v>
      </c>
      <c r="E30" s="82">
        <v>7000</v>
      </c>
    </row>
    <row r="31" spans="1:5" ht="15" customHeight="1">
      <c r="A31" s="193" t="s">
        <v>1248</v>
      </c>
      <c r="B31" s="199" t="s">
        <v>324</v>
      </c>
      <c r="C31" s="371">
        <f>'új m'!E20</f>
        <v>1200</v>
      </c>
      <c r="D31" s="82">
        <v>1575</v>
      </c>
      <c r="E31" s="82">
        <v>1575</v>
      </c>
    </row>
    <row r="32" spans="1:5" ht="15" customHeight="1">
      <c r="A32" s="193" t="s">
        <v>1249</v>
      </c>
      <c r="B32" s="199" t="s">
        <v>325</v>
      </c>
      <c r="C32" s="371">
        <f>'új m'!E21</f>
        <v>0</v>
      </c>
      <c r="D32" s="82">
        <v>250</v>
      </c>
      <c r="E32" s="82">
        <v>250</v>
      </c>
    </row>
    <row r="33" spans="1:5" ht="15" customHeight="1">
      <c r="A33" s="193" t="s">
        <v>1250</v>
      </c>
      <c r="B33" s="199" t="s">
        <v>326</v>
      </c>
      <c r="C33" s="371">
        <f>'új m'!E22</f>
        <v>456450</v>
      </c>
      <c r="D33" s="82"/>
      <c r="E33" s="82"/>
    </row>
    <row r="34" spans="1:3" ht="15" customHeight="1">
      <c r="A34" s="193" t="s">
        <v>1251</v>
      </c>
      <c r="B34" s="199" t="s">
        <v>760</v>
      </c>
      <c r="C34" s="151">
        <f>'új m'!E23</f>
        <v>5000</v>
      </c>
    </row>
    <row r="35" spans="1:5" ht="15" customHeight="1">
      <c r="A35" s="193" t="s">
        <v>1252</v>
      </c>
      <c r="B35" s="199" t="s">
        <v>761</v>
      </c>
      <c r="C35" s="371">
        <f>'új m'!E24</f>
        <v>3174</v>
      </c>
      <c r="D35" s="82">
        <v>3300</v>
      </c>
      <c r="E35" s="82">
        <v>3100</v>
      </c>
    </row>
    <row r="36" spans="1:5" ht="15" customHeight="1">
      <c r="A36" s="193" t="s">
        <v>1253</v>
      </c>
      <c r="B36" s="143" t="s">
        <v>1221</v>
      </c>
      <c r="C36" s="371">
        <f>'új m'!E33</f>
        <v>661021</v>
      </c>
      <c r="D36" s="82">
        <v>200000</v>
      </c>
      <c r="E36" s="82">
        <v>70000</v>
      </c>
    </row>
    <row r="37" spans="1:5" ht="15" customHeight="1">
      <c r="A37" s="193" t="s">
        <v>956</v>
      </c>
      <c r="B37" s="372" t="s">
        <v>335</v>
      </c>
      <c r="C37" s="149">
        <f>SUM(C30:C36)</f>
        <v>1136845</v>
      </c>
      <c r="D37" s="20">
        <f>SUM(D30:D36)</f>
        <v>212125</v>
      </c>
      <c r="E37" s="20">
        <f>SUM(E30:E36)</f>
        <v>81925</v>
      </c>
    </row>
    <row r="38" spans="1:5" ht="9" customHeight="1">
      <c r="A38" s="193"/>
      <c r="B38" s="6"/>
      <c r="C38" s="5"/>
      <c r="D38" s="82"/>
      <c r="E38" s="83"/>
    </row>
    <row r="39" spans="1:8" ht="15" customHeight="1">
      <c r="A39" s="193" t="s">
        <v>957</v>
      </c>
      <c r="B39" s="199" t="s">
        <v>171</v>
      </c>
      <c r="C39" s="371">
        <f>'új m'!I19</f>
        <v>81600</v>
      </c>
      <c r="D39" s="82">
        <v>60000</v>
      </c>
      <c r="E39" s="82">
        <v>40000</v>
      </c>
      <c r="H39" s="2"/>
    </row>
    <row r="40" spans="1:5" ht="15" customHeight="1">
      <c r="A40" s="193" t="s">
        <v>958</v>
      </c>
      <c r="B40" s="199" t="s">
        <v>172</v>
      </c>
      <c r="C40" s="371">
        <f>'új m'!I20</f>
        <v>746981.25</v>
      </c>
      <c r="D40" s="82">
        <v>69357</v>
      </c>
      <c r="E40" s="82">
        <v>83925</v>
      </c>
    </row>
    <row r="41" spans="1:5" ht="15" customHeight="1">
      <c r="A41" s="193" t="s">
        <v>959</v>
      </c>
      <c r="B41" s="199" t="s">
        <v>29</v>
      </c>
      <c r="C41" s="371">
        <f>'új m'!I21</f>
        <v>4494</v>
      </c>
      <c r="D41" s="84"/>
      <c r="E41" s="84"/>
    </row>
    <row r="42" spans="1:5" ht="15" customHeight="1">
      <c r="A42" s="193" t="s">
        <v>960</v>
      </c>
      <c r="B42" s="47" t="s">
        <v>1145</v>
      </c>
      <c r="C42" s="82"/>
      <c r="D42" s="82"/>
      <c r="E42" s="82"/>
    </row>
    <row r="43" spans="1:5" ht="15" customHeight="1">
      <c r="A43" s="193" t="s">
        <v>961</v>
      </c>
      <c r="B43" s="199" t="s">
        <v>30</v>
      </c>
      <c r="C43" s="371">
        <f>'új m'!I22</f>
        <v>20000</v>
      </c>
      <c r="D43" s="84"/>
      <c r="E43" s="84"/>
    </row>
    <row r="44" spans="1:5" ht="15" customHeight="1">
      <c r="A44" s="193" t="s">
        <v>882</v>
      </c>
      <c r="B44" s="199" t="s">
        <v>31</v>
      </c>
      <c r="C44" s="371">
        <f>'új m'!I23</f>
        <v>7200</v>
      </c>
      <c r="D44" s="84">
        <v>3000</v>
      </c>
      <c r="E44" s="84">
        <v>3000</v>
      </c>
    </row>
    <row r="45" spans="1:5" ht="15" customHeight="1">
      <c r="A45" s="193" t="s">
        <v>883</v>
      </c>
      <c r="B45" s="199" t="s">
        <v>32</v>
      </c>
      <c r="C45" s="371">
        <f>'új m'!I24</f>
        <v>1020</v>
      </c>
      <c r="D45" s="84"/>
      <c r="E45" s="84"/>
    </row>
    <row r="46" spans="1:5" ht="15" customHeight="1">
      <c r="A46" s="193" t="s">
        <v>93</v>
      </c>
      <c r="B46" s="143" t="s">
        <v>64</v>
      </c>
      <c r="C46" s="371">
        <f>'új m'!I34</f>
        <v>440403</v>
      </c>
      <c r="D46" s="84"/>
      <c r="E46" s="84"/>
    </row>
    <row r="47" spans="1:5" ht="15" customHeight="1">
      <c r="A47" s="193" t="s">
        <v>94</v>
      </c>
      <c r="B47" s="373" t="s">
        <v>336</v>
      </c>
      <c r="C47" s="374">
        <f>C39+C40+C41+C44+C43+C46+C45</f>
        <v>1301698.25</v>
      </c>
      <c r="D47" s="83">
        <f>D39+D40+D41+D44+D43+D46</f>
        <v>132357</v>
      </c>
      <c r="E47" s="83">
        <f>E39+E40+E41+E44+E43+E46</f>
        <v>126925</v>
      </c>
    </row>
    <row r="48" spans="1:5" ht="5.25" customHeight="1">
      <c r="A48" s="193"/>
      <c r="B48" s="47"/>
      <c r="C48" s="82"/>
      <c r="D48" s="85"/>
      <c r="E48" s="85"/>
    </row>
    <row r="49" spans="1:5" ht="15" customHeight="1">
      <c r="A49" s="193" t="s">
        <v>1576</v>
      </c>
      <c r="B49" s="373" t="s">
        <v>762</v>
      </c>
      <c r="C49" s="20"/>
      <c r="D49" s="20"/>
      <c r="E49" s="20"/>
    </row>
    <row r="50" spans="1:5" ht="15" customHeight="1">
      <c r="A50" s="193" t="s">
        <v>95</v>
      </c>
      <c r="B50" s="199" t="s">
        <v>763</v>
      </c>
      <c r="C50" s="147">
        <f>'új m'!E42</f>
        <v>0</v>
      </c>
      <c r="D50" s="82"/>
      <c r="E50" s="84"/>
    </row>
    <row r="51" spans="1:5" s="6" customFormat="1" ht="15.75" customHeight="1">
      <c r="A51" s="193" t="s">
        <v>566</v>
      </c>
      <c r="B51" s="143" t="s">
        <v>764</v>
      </c>
      <c r="C51" s="157">
        <f>'új m'!E43</f>
        <v>0</v>
      </c>
      <c r="D51" s="82"/>
      <c r="E51" s="70"/>
    </row>
    <row r="52" spans="1:5" s="6" customFormat="1" ht="15.75" customHeight="1">
      <c r="A52" s="193" t="s">
        <v>567</v>
      </c>
      <c r="B52" s="154" t="s">
        <v>765</v>
      </c>
      <c r="C52" s="157">
        <f>SUM(C50:C51)</f>
        <v>0</v>
      </c>
      <c r="D52" s="5"/>
      <c r="E52" s="5">
        <f>SUM(E50:E51)</f>
        <v>0</v>
      </c>
    </row>
    <row r="53" spans="1:5" s="6" customFormat="1" ht="8.25" customHeight="1">
      <c r="A53" s="193"/>
      <c r="B53" s="3"/>
      <c r="C53" s="2"/>
      <c r="D53" s="82"/>
      <c r="E53" s="58"/>
    </row>
    <row r="54" spans="1:5" s="6" customFormat="1" ht="15.75" customHeight="1">
      <c r="A54" s="193" t="s">
        <v>568</v>
      </c>
      <c r="B54" s="154" t="s">
        <v>766</v>
      </c>
      <c r="C54" s="157">
        <v>37500</v>
      </c>
      <c r="D54" s="5">
        <v>37500</v>
      </c>
      <c r="E54" s="5"/>
    </row>
    <row r="55" spans="1:5" s="6" customFormat="1" ht="6.75" customHeight="1">
      <c r="A55" s="193"/>
      <c r="C55" s="5"/>
      <c r="D55" s="5"/>
      <c r="E55" s="5"/>
    </row>
    <row r="56" spans="1:5" ht="15.75" customHeight="1">
      <c r="A56" s="193" t="s">
        <v>569</v>
      </c>
      <c r="B56" s="154" t="s">
        <v>337</v>
      </c>
      <c r="C56" s="157">
        <f>C17+C37+C52</f>
        <v>3663940</v>
      </c>
      <c r="D56" s="5">
        <f>D17+D37+D52</f>
        <v>2107125</v>
      </c>
      <c r="E56" s="5">
        <f>E17+E37+E52</f>
        <v>1895325</v>
      </c>
    </row>
    <row r="57" spans="1:5" s="6" customFormat="1" ht="15.75" customHeight="1">
      <c r="A57" s="193" t="s">
        <v>570</v>
      </c>
      <c r="B57" s="154" t="s">
        <v>853</v>
      </c>
      <c r="C57" s="157">
        <f>C27+C47+C54</f>
        <v>3663940.25</v>
      </c>
      <c r="D57" s="5">
        <f>D27+D47+D54</f>
        <v>2107125</v>
      </c>
      <c r="E57" s="5">
        <f>E27+E47+E54</f>
        <v>1895325</v>
      </c>
    </row>
    <row r="58" spans="1:5" s="6" customFormat="1" ht="15.75" customHeight="1">
      <c r="A58" s="193"/>
      <c r="B58" s="154"/>
      <c r="C58" s="157"/>
      <c r="D58" s="5"/>
      <c r="E58" s="5"/>
    </row>
    <row r="59" spans="1:5" s="6" customFormat="1" ht="15.75" customHeight="1">
      <c r="A59" s="193"/>
      <c r="B59" s="154"/>
      <c r="C59" s="157"/>
      <c r="D59" s="5"/>
      <c r="E59" s="5"/>
    </row>
    <row r="60" spans="2:5" ht="15" customHeight="1">
      <c r="B60" s="47" t="s">
        <v>1244</v>
      </c>
      <c r="C60" s="82"/>
      <c r="D60" s="82"/>
      <c r="E60" s="82"/>
    </row>
    <row r="61" spans="2:5" ht="15" customHeight="1">
      <c r="B61" s="86" t="s">
        <v>1146</v>
      </c>
      <c r="C61" s="87">
        <v>10000</v>
      </c>
      <c r="D61" s="82"/>
      <c r="E61" s="82"/>
    </row>
    <row r="62" spans="2:5" ht="15" customHeight="1">
      <c r="B62" s="86" t="s">
        <v>1147</v>
      </c>
      <c r="C62" s="87">
        <v>986260</v>
      </c>
      <c r="D62" s="82"/>
      <c r="E62" s="82"/>
    </row>
    <row r="63" spans="2:5" ht="15" customHeight="1">
      <c r="B63" s="88" t="s">
        <v>1148</v>
      </c>
      <c r="C63" s="87">
        <v>64000</v>
      </c>
      <c r="D63" s="82"/>
      <c r="E63" s="82"/>
    </row>
    <row r="64" spans="2:5" ht="15.75" customHeight="1">
      <c r="B64" s="88" t="s">
        <v>1240</v>
      </c>
      <c r="C64" s="529">
        <v>13464</v>
      </c>
      <c r="D64" s="82"/>
      <c r="E64" s="82"/>
    </row>
    <row r="65" spans="2:5" ht="15.75" customHeight="1">
      <c r="B65" s="88" t="s">
        <v>1241</v>
      </c>
      <c r="C65" s="529"/>
      <c r="D65" s="82"/>
      <c r="E65" s="82"/>
    </row>
    <row r="66" spans="3:5" ht="15.75">
      <c r="C66" s="2"/>
      <c r="D66" s="2"/>
      <c r="E66" s="2"/>
    </row>
    <row r="67" spans="3:5" ht="15.75">
      <c r="C67" s="2"/>
      <c r="D67" s="2"/>
      <c r="E67" s="2"/>
    </row>
    <row r="68" spans="3:5" ht="15.75">
      <c r="C68" s="2"/>
      <c r="D68" s="2"/>
      <c r="E68" s="2"/>
    </row>
  </sheetData>
  <mergeCells count="7">
    <mergeCell ref="A8:A9"/>
    <mergeCell ref="B1:E1"/>
    <mergeCell ref="C64:C65"/>
    <mergeCell ref="B6:E6"/>
    <mergeCell ref="B3:E3"/>
    <mergeCell ref="B4:E4"/>
    <mergeCell ref="B5:E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R96"/>
  <sheetViews>
    <sheetView workbookViewId="0" topLeftCell="A61">
      <selection activeCell="R86" sqref="R86"/>
    </sheetView>
  </sheetViews>
  <sheetFormatPr defaultColWidth="9.140625" defaultRowHeight="13.5" customHeight="1"/>
  <cols>
    <col min="1" max="1" width="4.421875" style="3" customWidth="1"/>
    <col min="2" max="2" width="38.8515625" style="3" customWidth="1"/>
    <col min="3" max="3" width="7.140625" style="3" customWidth="1"/>
    <col min="4" max="4" width="6.7109375" style="3" customWidth="1"/>
    <col min="5" max="5" width="6.00390625" style="3" customWidth="1"/>
    <col min="6" max="6" width="6.7109375" style="3" customWidth="1"/>
    <col min="7" max="7" width="6.57421875" style="3" customWidth="1"/>
    <col min="8" max="9" width="7.00390625" style="3" customWidth="1"/>
    <col min="10" max="10" width="7.421875" style="3" customWidth="1"/>
    <col min="11" max="11" width="7.57421875" style="3" customWidth="1"/>
    <col min="12" max="12" width="7.140625" style="3" customWidth="1"/>
    <col min="13" max="13" width="7.28125" style="3" customWidth="1"/>
    <col min="14" max="14" width="6.7109375" style="3" customWidth="1"/>
    <col min="15" max="15" width="6.8515625" style="3" customWidth="1"/>
    <col min="16" max="16" width="7.00390625" style="3" customWidth="1"/>
    <col min="17" max="17" width="7.57421875" style="3" customWidth="1"/>
    <col min="18" max="18" width="7.7109375" style="3" customWidth="1"/>
    <col min="19" max="16384" width="9.140625" style="3" customWidth="1"/>
  </cols>
  <sheetData>
    <row r="1" spans="2:18" ht="15.75">
      <c r="B1" s="1"/>
      <c r="C1" s="1"/>
      <c r="D1" s="1"/>
      <c r="E1" s="1"/>
      <c r="F1" s="1"/>
      <c r="G1" s="1"/>
      <c r="H1" s="1"/>
      <c r="I1" s="1"/>
      <c r="J1" s="411" t="s">
        <v>1342</v>
      </c>
      <c r="K1" s="411"/>
      <c r="L1" s="411"/>
      <c r="M1" s="411"/>
      <c r="N1" s="411"/>
      <c r="O1" s="411"/>
      <c r="P1" s="411"/>
      <c r="Q1" s="411"/>
      <c r="R1" s="411"/>
    </row>
    <row r="2" spans="2:18" ht="15.75">
      <c r="B2" s="410" t="s">
        <v>122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2:18" ht="15.75">
      <c r="B3" s="410" t="s">
        <v>810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4" spans="2:18" ht="15.75">
      <c r="B4" s="410" t="s">
        <v>123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</row>
    <row r="5" spans="1:18" ht="15.75">
      <c r="A5" s="521"/>
      <c r="B5" s="379" t="s">
        <v>1071</v>
      </c>
      <c r="C5" s="548" t="s">
        <v>1072</v>
      </c>
      <c r="D5" s="548"/>
      <c r="E5" s="548" t="s">
        <v>1073</v>
      </c>
      <c r="F5" s="548"/>
      <c r="G5" s="549" t="s">
        <v>1074</v>
      </c>
      <c r="H5" s="550"/>
      <c r="I5" s="551" t="s">
        <v>1075</v>
      </c>
      <c r="J5" s="549"/>
      <c r="K5" s="548" t="s">
        <v>1076</v>
      </c>
      <c r="L5" s="548"/>
      <c r="M5" s="551" t="s">
        <v>1077</v>
      </c>
      <c r="N5" s="549"/>
      <c r="O5" s="548" t="s">
        <v>1078</v>
      </c>
      <c r="P5" s="548"/>
      <c r="Q5" s="548" t="s">
        <v>1328</v>
      </c>
      <c r="R5" s="548"/>
    </row>
    <row r="6" spans="1:18" s="114" customFormat="1" ht="24" customHeight="1">
      <c r="A6" s="521"/>
      <c r="B6" s="412" t="s">
        <v>124</v>
      </c>
      <c r="C6" s="539" t="s">
        <v>743</v>
      </c>
      <c r="D6" s="541"/>
      <c r="E6" s="539" t="s">
        <v>1432</v>
      </c>
      <c r="F6" s="540"/>
      <c r="G6" s="540"/>
      <c r="H6" s="541"/>
      <c r="I6" s="534" t="s">
        <v>125</v>
      </c>
      <c r="J6" s="535"/>
      <c r="K6" s="535"/>
      <c r="L6" s="536"/>
      <c r="M6" s="534" t="s">
        <v>82</v>
      </c>
      <c r="N6" s="535"/>
      <c r="O6" s="535"/>
      <c r="P6" s="536"/>
      <c r="Q6" s="543" t="s">
        <v>1435</v>
      </c>
      <c r="R6" s="544"/>
    </row>
    <row r="7" spans="1:18" s="114" customFormat="1" ht="12.75">
      <c r="A7" s="521"/>
      <c r="B7" s="413"/>
      <c r="C7" s="552"/>
      <c r="D7" s="553"/>
      <c r="E7" s="547" t="s">
        <v>1433</v>
      </c>
      <c r="F7" s="532"/>
      <c r="G7" s="532" t="s">
        <v>1434</v>
      </c>
      <c r="H7" s="533"/>
      <c r="I7" s="530" t="s">
        <v>83</v>
      </c>
      <c r="J7" s="531"/>
      <c r="K7" s="537" t="s">
        <v>744</v>
      </c>
      <c r="L7" s="538"/>
      <c r="M7" s="530" t="s">
        <v>83</v>
      </c>
      <c r="N7" s="531"/>
      <c r="O7" s="530" t="s">
        <v>84</v>
      </c>
      <c r="P7" s="531"/>
      <c r="Q7" s="545"/>
      <c r="R7" s="546"/>
    </row>
    <row r="8" spans="1:18" s="114" customFormat="1" ht="13.5" customHeight="1">
      <c r="A8" s="521"/>
      <c r="B8" s="414"/>
      <c r="C8" s="350">
        <v>40544</v>
      </c>
      <c r="D8" s="350">
        <v>40908</v>
      </c>
      <c r="E8" s="350">
        <v>40544</v>
      </c>
      <c r="F8" s="350">
        <v>40908</v>
      </c>
      <c r="G8" s="350">
        <v>40544</v>
      </c>
      <c r="H8" s="350">
        <v>40908</v>
      </c>
      <c r="I8" s="350">
        <v>40544</v>
      </c>
      <c r="J8" s="350">
        <v>40908</v>
      </c>
      <c r="K8" s="350">
        <v>40544</v>
      </c>
      <c r="L8" s="350">
        <v>40908</v>
      </c>
      <c r="M8" s="350">
        <v>40544</v>
      </c>
      <c r="N8" s="350">
        <v>40908</v>
      </c>
      <c r="O8" s="350">
        <v>40544</v>
      </c>
      <c r="P8" s="350">
        <v>40908</v>
      </c>
      <c r="Q8" s="350">
        <v>40544</v>
      </c>
      <c r="R8" s="350">
        <v>40908</v>
      </c>
    </row>
    <row r="9" spans="1:18" s="16" customFormat="1" ht="14.25" customHeight="1">
      <c r="A9" s="188"/>
      <c r="B9" s="49"/>
      <c r="C9" s="49"/>
      <c r="D9" s="49"/>
      <c r="E9" s="49"/>
      <c r="F9" s="71"/>
      <c r="G9" s="71"/>
      <c r="H9" s="71"/>
      <c r="I9" s="71"/>
      <c r="J9" s="72"/>
      <c r="K9" s="72"/>
      <c r="L9" s="72"/>
      <c r="M9" s="72"/>
      <c r="N9" s="49"/>
      <c r="O9" s="49"/>
      <c r="P9" s="49"/>
      <c r="Q9" s="49"/>
      <c r="R9" s="49"/>
    </row>
    <row r="10" spans="1:18" s="143" customFormat="1" ht="14.25" customHeight="1">
      <c r="A10" s="188" t="s">
        <v>794</v>
      </c>
      <c r="B10" s="295" t="s">
        <v>85</v>
      </c>
      <c r="C10" s="295">
        <v>10</v>
      </c>
      <c r="D10" s="296">
        <v>10</v>
      </c>
      <c r="E10" s="296">
        <v>49</v>
      </c>
      <c r="F10" s="296">
        <v>52</v>
      </c>
      <c r="G10" s="296">
        <v>0.75</v>
      </c>
      <c r="H10" s="296">
        <v>0.75</v>
      </c>
      <c r="I10" s="296"/>
      <c r="J10" s="296"/>
      <c r="K10" s="296"/>
      <c r="L10" s="296"/>
      <c r="M10" s="296">
        <f>C10+E10+I10</f>
        <v>59</v>
      </c>
      <c r="N10" s="296">
        <f>D10+F10+J10</f>
        <v>62</v>
      </c>
      <c r="O10" s="296">
        <f>G10+K10</f>
        <v>0.75</v>
      </c>
      <c r="P10" s="296">
        <f>H10+L10</f>
        <v>0.75</v>
      </c>
      <c r="Q10" s="351">
        <f>M10+O10</f>
        <v>59.75</v>
      </c>
      <c r="R10" s="296">
        <f>N10+P10</f>
        <v>62.75</v>
      </c>
    </row>
    <row r="11" spans="1:18" ht="12.75" customHeight="1">
      <c r="A11" s="188"/>
      <c r="B11" s="73"/>
      <c r="C11" s="73"/>
      <c r="D11" s="74"/>
      <c r="E11" s="74"/>
      <c r="F11" s="75"/>
      <c r="G11" s="75"/>
      <c r="H11" s="75"/>
      <c r="I11" s="75"/>
      <c r="J11" s="75"/>
      <c r="K11" s="75"/>
      <c r="L11" s="75"/>
      <c r="M11" s="75"/>
      <c r="N11" s="246"/>
      <c r="O11" s="246"/>
      <c r="P11" s="246"/>
      <c r="Q11" s="246"/>
      <c r="R11" s="246"/>
    </row>
    <row r="12" spans="1:18" s="143" customFormat="1" ht="14.25" customHeight="1">
      <c r="A12" s="188" t="s">
        <v>800</v>
      </c>
      <c r="B12" s="297" t="s">
        <v>86</v>
      </c>
      <c r="C12" s="297"/>
      <c r="D12" s="298"/>
      <c r="E12" s="298"/>
      <c r="F12" s="299"/>
      <c r="G12" s="299"/>
      <c r="H12" s="299"/>
      <c r="I12" s="299"/>
      <c r="J12" s="299"/>
      <c r="K12" s="299"/>
      <c r="L12" s="299"/>
      <c r="M12" s="299"/>
      <c r="N12" s="300"/>
      <c r="O12" s="300"/>
      <c r="P12" s="300"/>
      <c r="Q12" s="300"/>
      <c r="R12" s="300"/>
    </row>
    <row r="13" spans="1:18" s="143" customFormat="1" ht="14.25" customHeight="1">
      <c r="A13" s="188" t="s">
        <v>410</v>
      </c>
      <c r="B13" s="301" t="s">
        <v>1066</v>
      </c>
      <c r="C13" s="301"/>
      <c r="D13" s="302"/>
      <c r="E13" s="302"/>
      <c r="F13" s="302"/>
      <c r="G13" s="302"/>
      <c r="H13" s="302"/>
      <c r="I13" s="302">
        <v>18</v>
      </c>
      <c r="J13" s="302">
        <v>18</v>
      </c>
      <c r="K13" s="302"/>
      <c r="L13" s="302"/>
      <c r="M13" s="296">
        <f aca="true" t="shared" si="0" ref="M13:N36">C13+E13+I13</f>
        <v>18</v>
      </c>
      <c r="N13" s="296">
        <f t="shared" si="0"/>
        <v>18</v>
      </c>
      <c r="O13" s="296"/>
      <c r="P13" s="296">
        <f aca="true" t="shared" si="1" ref="P13:P21">H13+L13</f>
        <v>0</v>
      </c>
      <c r="Q13" s="296">
        <f aca="true" t="shared" si="2" ref="Q13:R47">M13+O13/2</f>
        <v>18</v>
      </c>
      <c r="R13" s="296">
        <f t="shared" si="2"/>
        <v>18</v>
      </c>
    </row>
    <row r="14" spans="1:18" s="143" customFormat="1" ht="14.25" customHeight="1">
      <c r="A14" s="188" t="s">
        <v>562</v>
      </c>
      <c r="B14" s="301" t="s">
        <v>1586</v>
      </c>
      <c r="C14" s="301"/>
      <c r="D14" s="302"/>
      <c r="E14" s="302"/>
      <c r="F14" s="302"/>
      <c r="G14" s="302"/>
      <c r="H14" s="302"/>
      <c r="I14" s="302">
        <v>19</v>
      </c>
      <c r="J14" s="302">
        <v>19</v>
      </c>
      <c r="K14" s="302"/>
      <c r="L14" s="302"/>
      <c r="M14" s="296">
        <f t="shared" si="0"/>
        <v>19</v>
      </c>
      <c r="N14" s="296">
        <f t="shared" si="0"/>
        <v>19</v>
      </c>
      <c r="O14" s="296"/>
      <c r="P14" s="296">
        <f t="shared" si="1"/>
        <v>0</v>
      </c>
      <c r="Q14" s="296">
        <f t="shared" si="2"/>
        <v>19</v>
      </c>
      <c r="R14" s="296">
        <f t="shared" si="2"/>
        <v>19</v>
      </c>
    </row>
    <row r="15" spans="1:18" s="143" customFormat="1" ht="14.25" customHeight="1">
      <c r="A15" s="188" t="s">
        <v>1722</v>
      </c>
      <c r="B15" s="301" t="s">
        <v>385</v>
      </c>
      <c r="C15" s="301"/>
      <c r="D15" s="302"/>
      <c r="E15" s="302"/>
      <c r="F15" s="302"/>
      <c r="G15" s="302"/>
      <c r="H15" s="302"/>
      <c r="I15" s="302">
        <v>11</v>
      </c>
      <c r="J15" s="302">
        <v>11</v>
      </c>
      <c r="K15" s="302"/>
      <c r="L15" s="302"/>
      <c r="M15" s="296">
        <f t="shared" si="0"/>
        <v>11</v>
      </c>
      <c r="N15" s="296">
        <f t="shared" si="0"/>
        <v>11</v>
      </c>
      <c r="O15" s="296"/>
      <c r="P15" s="296">
        <f t="shared" si="1"/>
        <v>0</v>
      </c>
      <c r="Q15" s="296">
        <f t="shared" si="2"/>
        <v>11</v>
      </c>
      <c r="R15" s="296">
        <f t="shared" si="2"/>
        <v>11</v>
      </c>
    </row>
    <row r="16" spans="1:18" s="143" customFormat="1" ht="14.25" customHeight="1">
      <c r="A16" s="188" t="s">
        <v>131</v>
      </c>
      <c r="B16" s="301" t="s">
        <v>1587</v>
      </c>
      <c r="C16" s="301"/>
      <c r="D16" s="302"/>
      <c r="E16" s="302"/>
      <c r="F16" s="302"/>
      <c r="G16" s="302"/>
      <c r="H16" s="302"/>
      <c r="I16" s="302">
        <v>10</v>
      </c>
      <c r="J16" s="302">
        <v>10</v>
      </c>
      <c r="K16" s="302"/>
      <c r="L16" s="302"/>
      <c r="M16" s="296">
        <f t="shared" si="0"/>
        <v>10</v>
      </c>
      <c r="N16" s="296">
        <f t="shared" si="0"/>
        <v>10</v>
      </c>
      <c r="O16" s="296"/>
      <c r="P16" s="296">
        <f t="shared" si="1"/>
        <v>0</v>
      </c>
      <c r="Q16" s="296">
        <f t="shared" si="2"/>
        <v>10</v>
      </c>
      <c r="R16" s="296">
        <f t="shared" si="2"/>
        <v>10</v>
      </c>
    </row>
    <row r="17" spans="1:18" s="143" customFormat="1" ht="14.25" customHeight="1">
      <c r="A17" s="188" t="s">
        <v>912</v>
      </c>
      <c r="B17" s="301" t="s">
        <v>1381</v>
      </c>
      <c r="C17" s="301"/>
      <c r="D17" s="302"/>
      <c r="E17" s="302"/>
      <c r="F17" s="302"/>
      <c r="G17" s="302"/>
      <c r="H17" s="302"/>
      <c r="I17" s="302">
        <v>1</v>
      </c>
      <c r="J17" s="302">
        <v>1</v>
      </c>
      <c r="K17" s="302"/>
      <c r="L17" s="302"/>
      <c r="M17" s="296">
        <f t="shared" si="0"/>
        <v>1</v>
      </c>
      <c r="N17" s="296">
        <f t="shared" si="0"/>
        <v>1</v>
      </c>
      <c r="O17" s="296"/>
      <c r="P17" s="296">
        <f t="shared" si="1"/>
        <v>0</v>
      </c>
      <c r="Q17" s="296">
        <f t="shared" si="2"/>
        <v>1</v>
      </c>
      <c r="R17" s="296">
        <f t="shared" si="2"/>
        <v>1</v>
      </c>
    </row>
    <row r="18" spans="1:18" s="143" customFormat="1" ht="14.25" customHeight="1">
      <c r="A18" s="188" t="s">
        <v>914</v>
      </c>
      <c r="B18" s="301" t="s">
        <v>1382</v>
      </c>
      <c r="C18" s="301"/>
      <c r="D18" s="302"/>
      <c r="E18" s="302"/>
      <c r="F18" s="302"/>
      <c r="G18" s="302"/>
      <c r="H18" s="302"/>
      <c r="I18" s="302">
        <v>4</v>
      </c>
      <c r="J18" s="302">
        <v>4</v>
      </c>
      <c r="K18" s="302"/>
      <c r="L18" s="302"/>
      <c r="M18" s="296">
        <f t="shared" si="0"/>
        <v>4</v>
      </c>
      <c r="N18" s="296">
        <f t="shared" si="0"/>
        <v>4</v>
      </c>
      <c r="O18" s="296"/>
      <c r="P18" s="296">
        <f t="shared" si="1"/>
        <v>0</v>
      </c>
      <c r="Q18" s="296">
        <f t="shared" si="2"/>
        <v>4</v>
      </c>
      <c r="R18" s="296">
        <f t="shared" si="2"/>
        <v>4</v>
      </c>
    </row>
    <row r="19" spans="1:18" s="143" customFormat="1" ht="14.25" customHeight="1">
      <c r="A19" s="188" t="s">
        <v>915</v>
      </c>
      <c r="B19" s="301" t="s">
        <v>1383</v>
      </c>
      <c r="C19" s="301"/>
      <c r="D19" s="302"/>
      <c r="E19" s="302"/>
      <c r="F19" s="302"/>
      <c r="G19" s="302"/>
      <c r="H19" s="302"/>
      <c r="I19" s="302">
        <v>3</v>
      </c>
      <c r="J19" s="302">
        <v>3</v>
      </c>
      <c r="K19" s="302"/>
      <c r="L19" s="302"/>
      <c r="M19" s="296">
        <f t="shared" si="0"/>
        <v>3</v>
      </c>
      <c r="N19" s="296">
        <f t="shared" si="0"/>
        <v>3</v>
      </c>
      <c r="O19" s="296"/>
      <c r="P19" s="296">
        <f t="shared" si="1"/>
        <v>0</v>
      </c>
      <c r="Q19" s="296">
        <f t="shared" si="2"/>
        <v>3</v>
      </c>
      <c r="R19" s="296">
        <f t="shared" si="2"/>
        <v>3</v>
      </c>
    </row>
    <row r="20" spans="1:18" s="143" customFormat="1" ht="14.25" customHeight="1">
      <c r="A20" s="188" t="s">
        <v>650</v>
      </c>
      <c r="B20" s="301" t="s">
        <v>1384</v>
      </c>
      <c r="C20" s="301"/>
      <c r="D20" s="302"/>
      <c r="E20" s="302"/>
      <c r="F20" s="302"/>
      <c r="G20" s="302"/>
      <c r="H20" s="302"/>
      <c r="I20" s="302">
        <v>3</v>
      </c>
      <c r="J20" s="302">
        <v>3</v>
      </c>
      <c r="K20" s="302"/>
      <c r="L20" s="302"/>
      <c r="M20" s="296">
        <f t="shared" si="0"/>
        <v>3</v>
      </c>
      <c r="N20" s="296">
        <f t="shared" si="0"/>
        <v>3</v>
      </c>
      <c r="O20" s="296"/>
      <c r="P20" s="296">
        <f t="shared" si="1"/>
        <v>0</v>
      </c>
      <c r="Q20" s="296">
        <f t="shared" si="2"/>
        <v>3</v>
      </c>
      <c r="R20" s="296">
        <f t="shared" si="2"/>
        <v>3</v>
      </c>
    </row>
    <row r="21" spans="1:18" s="143" customFormat="1" ht="14.25" customHeight="1">
      <c r="A21" s="188" t="s">
        <v>652</v>
      </c>
      <c r="B21" s="295" t="s">
        <v>1385</v>
      </c>
      <c r="C21" s="295"/>
      <c r="D21" s="303"/>
      <c r="E21" s="303"/>
      <c r="F21" s="302"/>
      <c r="G21" s="302"/>
      <c r="H21" s="302"/>
      <c r="I21" s="296">
        <f>SUM(I13:I20)</f>
        <v>69</v>
      </c>
      <c r="J21" s="296">
        <f>SUM(J13:J20)</f>
        <v>69</v>
      </c>
      <c r="K21" s="296"/>
      <c r="L21" s="296"/>
      <c r="M21" s="296">
        <f t="shared" si="0"/>
        <v>69</v>
      </c>
      <c r="N21" s="296">
        <f t="shared" si="0"/>
        <v>69</v>
      </c>
      <c r="O21" s="296"/>
      <c r="P21" s="296">
        <f t="shared" si="1"/>
        <v>0</v>
      </c>
      <c r="Q21" s="296">
        <f t="shared" si="2"/>
        <v>69</v>
      </c>
      <c r="R21" s="296">
        <f t="shared" si="2"/>
        <v>69</v>
      </c>
    </row>
    <row r="22" spans="1:18" ht="14.25" customHeight="1">
      <c r="A22" s="188"/>
      <c r="B22" s="73"/>
      <c r="C22" s="73"/>
      <c r="D22" s="74"/>
      <c r="E22" s="74"/>
      <c r="F22" s="76"/>
      <c r="G22" s="76"/>
      <c r="H22" s="76"/>
      <c r="I22" s="76"/>
      <c r="J22" s="75"/>
      <c r="K22" s="75"/>
      <c r="L22" s="75"/>
      <c r="M22" s="77"/>
      <c r="N22" s="77"/>
      <c r="O22" s="77"/>
      <c r="P22" s="77"/>
      <c r="Q22" s="77"/>
      <c r="R22" s="77"/>
    </row>
    <row r="23" spans="1:18" s="143" customFormat="1" ht="14.25" customHeight="1">
      <c r="A23" s="188" t="s">
        <v>1746</v>
      </c>
      <c r="B23" s="297" t="s">
        <v>1386</v>
      </c>
      <c r="C23" s="297"/>
      <c r="D23" s="298"/>
      <c r="E23" s="298"/>
      <c r="F23" s="299"/>
      <c r="G23" s="299"/>
      <c r="H23" s="299"/>
      <c r="I23" s="299"/>
      <c r="J23" s="299"/>
      <c r="K23" s="299"/>
      <c r="L23" s="299"/>
      <c r="M23" s="345"/>
      <c r="N23" s="304"/>
      <c r="O23" s="304"/>
      <c r="P23" s="304"/>
      <c r="Q23" s="304"/>
      <c r="R23" s="304"/>
    </row>
    <row r="24" spans="1:18" s="143" customFormat="1" ht="14.25" customHeight="1">
      <c r="A24" s="188" t="s">
        <v>1749</v>
      </c>
      <c r="B24" s="301" t="s">
        <v>864</v>
      </c>
      <c r="C24" s="301"/>
      <c r="D24" s="302"/>
      <c r="E24" s="302"/>
      <c r="F24" s="302"/>
      <c r="G24" s="302"/>
      <c r="H24" s="302"/>
      <c r="I24" s="302">
        <v>22</v>
      </c>
      <c r="J24" s="302">
        <v>22</v>
      </c>
      <c r="K24" s="302"/>
      <c r="L24" s="302"/>
      <c r="M24" s="296">
        <f t="shared" si="0"/>
        <v>22</v>
      </c>
      <c r="N24" s="296">
        <f t="shared" si="0"/>
        <v>22</v>
      </c>
      <c r="O24" s="296"/>
      <c r="P24" s="296">
        <f>H24+L24</f>
        <v>0</v>
      </c>
      <c r="Q24" s="296">
        <f t="shared" si="2"/>
        <v>22</v>
      </c>
      <c r="R24" s="296">
        <f t="shared" si="2"/>
        <v>22</v>
      </c>
    </row>
    <row r="25" spans="1:18" s="143" customFormat="1" ht="14.25" customHeight="1">
      <c r="A25" s="188" t="s">
        <v>1750</v>
      </c>
      <c r="B25" s="301" t="s">
        <v>1401</v>
      </c>
      <c r="C25" s="301"/>
      <c r="D25" s="302"/>
      <c r="E25" s="302"/>
      <c r="F25" s="302"/>
      <c r="G25" s="302"/>
      <c r="H25" s="302"/>
      <c r="I25" s="302">
        <v>0</v>
      </c>
      <c r="J25" s="302">
        <v>0</v>
      </c>
      <c r="K25" s="302"/>
      <c r="L25" s="302"/>
      <c r="M25" s="296">
        <f t="shared" si="0"/>
        <v>0</v>
      </c>
      <c r="N25" s="296">
        <f t="shared" si="0"/>
        <v>0</v>
      </c>
      <c r="O25" s="296"/>
      <c r="P25" s="296">
        <f>H25+L25</f>
        <v>0</v>
      </c>
      <c r="Q25" s="296">
        <f t="shared" si="2"/>
        <v>0</v>
      </c>
      <c r="R25" s="296">
        <f t="shared" si="2"/>
        <v>0</v>
      </c>
    </row>
    <row r="26" spans="1:18" s="143" customFormat="1" ht="14.25" customHeight="1">
      <c r="A26" s="188" t="s">
        <v>1751</v>
      </c>
      <c r="B26" s="301" t="s">
        <v>865</v>
      </c>
      <c r="C26" s="301"/>
      <c r="D26" s="302"/>
      <c r="E26" s="302"/>
      <c r="F26" s="302"/>
      <c r="G26" s="302"/>
      <c r="H26" s="302"/>
      <c r="I26" s="302">
        <v>1</v>
      </c>
      <c r="J26" s="302">
        <v>1</v>
      </c>
      <c r="K26" s="302"/>
      <c r="L26" s="302"/>
      <c r="M26" s="296">
        <f t="shared" si="0"/>
        <v>1</v>
      </c>
      <c r="N26" s="296">
        <f t="shared" si="0"/>
        <v>1</v>
      </c>
      <c r="O26" s="296"/>
      <c r="P26" s="296">
        <f>H26+L26</f>
        <v>0</v>
      </c>
      <c r="Q26" s="296">
        <f t="shared" si="2"/>
        <v>1</v>
      </c>
      <c r="R26" s="296">
        <f t="shared" si="2"/>
        <v>1</v>
      </c>
    </row>
    <row r="27" spans="1:18" s="143" customFormat="1" ht="14.25" customHeight="1">
      <c r="A27" s="188" t="s">
        <v>1753</v>
      </c>
      <c r="B27" s="301" t="s">
        <v>1118</v>
      </c>
      <c r="C27" s="301"/>
      <c r="D27" s="302"/>
      <c r="E27" s="302"/>
      <c r="F27" s="302"/>
      <c r="G27" s="302"/>
      <c r="H27" s="302"/>
      <c r="I27" s="302">
        <v>8</v>
      </c>
      <c r="J27" s="302">
        <v>8</v>
      </c>
      <c r="K27" s="302"/>
      <c r="L27" s="302"/>
      <c r="M27" s="296">
        <f t="shared" si="0"/>
        <v>8</v>
      </c>
      <c r="N27" s="296">
        <f t="shared" si="0"/>
        <v>8</v>
      </c>
      <c r="O27" s="296"/>
      <c r="P27" s="296">
        <f>H27+L27</f>
        <v>0</v>
      </c>
      <c r="Q27" s="296">
        <f t="shared" si="2"/>
        <v>8</v>
      </c>
      <c r="R27" s="296">
        <f t="shared" si="2"/>
        <v>8</v>
      </c>
    </row>
    <row r="28" spans="1:18" s="143" customFormat="1" ht="14.25" customHeight="1">
      <c r="A28" s="188" t="s">
        <v>1754</v>
      </c>
      <c r="B28" s="295" t="s">
        <v>866</v>
      </c>
      <c r="C28" s="295"/>
      <c r="D28" s="303"/>
      <c r="E28" s="303"/>
      <c r="F28" s="296"/>
      <c r="G28" s="296"/>
      <c r="H28" s="296"/>
      <c r="I28" s="296">
        <f>SUM(I24:I27)</f>
        <v>31</v>
      </c>
      <c r="J28" s="296">
        <f>SUM(J24:J27)</f>
        <v>31</v>
      </c>
      <c r="K28" s="296"/>
      <c r="L28" s="296"/>
      <c r="M28" s="296">
        <f t="shared" si="0"/>
        <v>31</v>
      </c>
      <c r="N28" s="296">
        <f t="shared" si="0"/>
        <v>31</v>
      </c>
      <c r="O28" s="296"/>
      <c r="P28" s="296">
        <f>H28+L28</f>
        <v>0</v>
      </c>
      <c r="Q28" s="296">
        <f>M28+O28/2</f>
        <v>31</v>
      </c>
      <c r="R28" s="296">
        <f>N28+P28/2</f>
        <v>31</v>
      </c>
    </row>
    <row r="29" spans="1:18" ht="13.5" customHeight="1">
      <c r="A29" s="188"/>
      <c r="B29" s="73"/>
      <c r="C29" s="73"/>
      <c r="D29" s="74"/>
      <c r="E29" s="74"/>
      <c r="F29" s="75"/>
      <c r="G29" s="75"/>
      <c r="H29" s="75"/>
      <c r="I29" s="75"/>
      <c r="J29" s="75"/>
      <c r="K29" s="75"/>
      <c r="L29" s="75"/>
      <c r="M29" s="77"/>
      <c r="N29" s="77"/>
      <c r="O29" s="77"/>
      <c r="P29" s="77"/>
      <c r="Q29" s="77"/>
      <c r="R29" s="77"/>
    </row>
    <row r="30" spans="1:18" s="143" customFormat="1" ht="14.25" customHeight="1">
      <c r="A30" s="188" t="s">
        <v>1755</v>
      </c>
      <c r="B30" s="297" t="s">
        <v>1225</v>
      </c>
      <c r="C30" s="297"/>
      <c r="D30" s="298"/>
      <c r="E30" s="298"/>
      <c r="F30" s="299"/>
      <c r="G30" s="299"/>
      <c r="H30" s="299"/>
      <c r="I30" s="299"/>
      <c r="J30" s="299"/>
      <c r="K30" s="299"/>
      <c r="L30" s="299"/>
      <c r="M30" s="345"/>
      <c r="N30" s="304"/>
      <c r="O30" s="304"/>
      <c r="P30" s="304"/>
      <c r="Q30" s="304"/>
      <c r="R30" s="304"/>
    </row>
    <row r="31" spans="1:18" s="143" customFormat="1" ht="14.25" customHeight="1">
      <c r="A31" s="188" t="s">
        <v>1247</v>
      </c>
      <c r="B31" s="301" t="s">
        <v>338</v>
      </c>
      <c r="C31" s="301"/>
      <c r="D31" s="302"/>
      <c r="E31" s="302"/>
      <c r="F31" s="302"/>
      <c r="G31" s="302"/>
      <c r="H31" s="302"/>
      <c r="I31" s="302">
        <v>29</v>
      </c>
      <c r="J31" s="302">
        <v>29</v>
      </c>
      <c r="K31" s="302">
        <v>1</v>
      </c>
      <c r="L31" s="302">
        <v>1</v>
      </c>
      <c r="M31" s="296">
        <f t="shared" si="0"/>
        <v>29</v>
      </c>
      <c r="N31" s="296">
        <f t="shared" si="0"/>
        <v>29</v>
      </c>
      <c r="O31" s="296">
        <f aca="true" t="shared" si="3" ref="O31:P36">G31+K31</f>
        <v>1</v>
      </c>
      <c r="P31" s="296">
        <f t="shared" si="3"/>
        <v>1</v>
      </c>
      <c r="Q31" s="296">
        <f>M31+O31/2</f>
        <v>29.5</v>
      </c>
      <c r="R31" s="296">
        <f t="shared" si="2"/>
        <v>29.5</v>
      </c>
    </row>
    <row r="32" spans="1:18" s="143" customFormat="1" ht="14.25" customHeight="1">
      <c r="A32" s="188" t="s">
        <v>1248</v>
      </c>
      <c r="B32" s="301" t="s">
        <v>867</v>
      </c>
      <c r="C32" s="301"/>
      <c r="D32" s="302"/>
      <c r="E32" s="302"/>
      <c r="F32" s="302"/>
      <c r="G32" s="302"/>
      <c r="H32" s="302"/>
      <c r="I32" s="302">
        <v>10</v>
      </c>
      <c r="J32" s="302">
        <v>10</v>
      </c>
      <c r="K32" s="302"/>
      <c r="L32" s="302"/>
      <c r="M32" s="296">
        <f t="shared" si="0"/>
        <v>10</v>
      </c>
      <c r="N32" s="296">
        <f t="shared" si="0"/>
        <v>10</v>
      </c>
      <c r="O32" s="296">
        <f t="shared" si="3"/>
        <v>0</v>
      </c>
      <c r="P32" s="296">
        <f t="shared" si="3"/>
        <v>0</v>
      </c>
      <c r="Q32" s="296">
        <f>M32+O32/2</f>
        <v>10</v>
      </c>
      <c r="R32" s="296">
        <f t="shared" si="2"/>
        <v>10</v>
      </c>
    </row>
    <row r="33" spans="1:18" s="143" customFormat="1" ht="14.25" customHeight="1">
      <c r="A33" s="188" t="s">
        <v>1249</v>
      </c>
      <c r="B33" s="301" t="s">
        <v>868</v>
      </c>
      <c r="C33" s="301"/>
      <c r="D33" s="302"/>
      <c r="E33" s="302"/>
      <c r="F33" s="302"/>
      <c r="G33" s="302"/>
      <c r="H33" s="302"/>
      <c r="I33" s="302">
        <v>5</v>
      </c>
      <c r="J33" s="302">
        <v>5</v>
      </c>
      <c r="K33" s="302"/>
      <c r="L33" s="302"/>
      <c r="M33" s="296">
        <f t="shared" si="0"/>
        <v>5</v>
      </c>
      <c r="N33" s="296">
        <f t="shared" si="0"/>
        <v>5</v>
      </c>
      <c r="O33" s="296">
        <f t="shared" si="3"/>
        <v>0</v>
      </c>
      <c r="P33" s="296">
        <f t="shared" si="3"/>
        <v>0</v>
      </c>
      <c r="Q33" s="296">
        <f>M33+O33/2</f>
        <v>5</v>
      </c>
      <c r="R33" s="296">
        <f t="shared" si="2"/>
        <v>5</v>
      </c>
    </row>
    <row r="34" spans="1:18" s="143" customFormat="1" ht="14.25" customHeight="1">
      <c r="A34" s="188" t="s">
        <v>1250</v>
      </c>
      <c r="B34" s="301" t="s">
        <v>1402</v>
      </c>
      <c r="C34" s="301"/>
      <c r="D34" s="302"/>
      <c r="E34" s="302"/>
      <c r="F34" s="302"/>
      <c r="G34" s="302"/>
      <c r="H34" s="302"/>
      <c r="I34" s="302">
        <v>4</v>
      </c>
      <c r="J34" s="302">
        <v>4</v>
      </c>
      <c r="K34" s="302"/>
      <c r="L34" s="302"/>
      <c r="M34" s="296">
        <f t="shared" si="0"/>
        <v>4</v>
      </c>
      <c r="N34" s="296">
        <f t="shared" si="0"/>
        <v>4</v>
      </c>
      <c r="O34" s="296">
        <f t="shared" si="3"/>
        <v>0</v>
      </c>
      <c r="P34" s="296">
        <f t="shared" si="3"/>
        <v>0</v>
      </c>
      <c r="Q34" s="296">
        <f>M34+O34/2</f>
        <v>4</v>
      </c>
      <c r="R34" s="296">
        <f t="shared" si="2"/>
        <v>4</v>
      </c>
    </row>
    <row r="35" spans="1:18" s="143" customFormat="1" ht="14.25" customHeight="1">
      <c r="A35" s="188" t="s">
        <v>1251</v>
      </c>
      <c r="B35" s="301" t="s">
        <v>1118</v>
      </c>
      <c r="C35" s="301"/>
      <c r="D35" s="302"/>
      <c r="E35" s="302"/>
      <c r="F35" s="302"/>
      <c r="G35" s="302"/>
      <c r="H35" s="302"/>
      <c r="I35" s="302">
        <v>11</v>
      </c>
      <c r="J35" s="302">
        <v>11</v>
      </c>
      <c r="K35" s="302"/>
      <c r="L35" s="302"/>
      <c r="M35" s="296">
        <f t="shared" si="0"/>
        <v>11</v>
      </c>
      <c r="N35" s="296">
        <f t="shared" si="0"/>
        <v>11</v>
      </c>
      <c r="O35" s="296">
        <f t="shared" si="3"/>
        <v>0</v>
      </c>
      <c r="P35" s="296">
        <f t="shared" si="3"/>
        <v>0</v>
      </c>
      <c r="Q35" s="296">
        <f>M35+O35/2</f>
        <v>11</v>
      </c>
      <c r="R35" s="296">
        <f t="shared" si="2"/>
        <v>11</v>
      </c>
    </row>
    <row r="36" spans="1:18" s="143" customFormat="1" ht="14.25" customHeight="1">
      <c r="A36" s="188" t="s">
        <v>1252</v>
      </c>
      <c r="B36" s="295" t="s">
        <v>1180</v>
      </c>
      <c r="C36" s="295"/>
      <c r="D36" s="303"/>
      <c r="E36" s="303"/>
      <c r="F36" s="296"/>
      <c r="G36" s="296"/>
      <c r="H36" s="296"/>
      <c r="I36" s="296">
        <f>SUM(I31:I35)</f>
        <v>59</v>
      </c>
      <c r="J36" s="296">
        <f>SUM(J31:J35)</f>
        <v>59</v>
      </c>
      <c r="K36" s="296">
        <f>SUM(K31:K35)</f>
        <v>1</v>
      </c>
      <c r="L36" s="296">
        <f>SUM(L31:L35)</f>
        <v>1</v>
      </c>
      <c r="M36" s="296">
        <f t="shared" si="0"/>
        <v>59</v>
      </c>
      <c r="N36" s="296">
        <f t="shared" si="0"/>
        <v>59</v>
      </c>
      <c r="O36" s="296">
        <f t="shared" si="3"/>
        <v>1</v>
      </c>
      <c r="P36" s="296">
        <f t="shared" si="3"/>
        <v>1</v>
      </c>
      <c r="Q36" s="296">
        <f t="shared" si="2"/>
        <v>59.5</v>
      </c>
      <c r="R36" s="296">
        <f t="shared" si="2"/>
        <v>59.5</v>
      </c>
    </row>
    <row r="37" spans="1:18" s="143" customFormat="1" ht="14.25" customHeight="1">
      <c r="A37" s="188"/>
      <c r="B37" s="348"/>
      <c r="C37" s="348"/>
      <c r="D37" s="385"/>
      <c r="E37" s="385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</row>
    <row r="38" spans="1:18" s="143" customFormat="1" ht="14.25" customHeight="1">
      <c r="A38" s="188"/>
      <c r="B38" s="348"/>
      <c r="C38" s="348"/>
      <c r="D38" s="385"/>
      <c r="E38" s="385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</row>
    <row r="39" spans="1:18" s="143" customFormat="1" ht="14.25" customHeight="1">
      <c r="A39" s="188"/>
      <c r="B39" s="348"/>
      <c r="C39" s="348"/>
      <c r="D39" s="385"/>
      <c r="E39" s="385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18" ht="12" customHeight="1">
      <c r="A40" s="188"/>
      <c r="B40" s="78"/>
      <c r="C40" s="78"/>
      <c r="D40" s="79"/>
      <c r="E40" s="79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s="143" customFormat="1" ht="14.25" customHeight="1">
      <c r="A41" s="188" t="s">
        <v>1253</v>
      </c>
      <c r="B41" s="297" t="s">
        <v>844</v>
      </c>
      <c r="C41" s="297"/>
      <c r="D41" s="298"/>
      <c r="E41" s="298"/>
      <c r="F41" s="299"/>
      <c r="G41" s="299"/>
      <c r="H41" s="299"/>
      <c r="I41" s="299"/>
      <c r="J41" s="299"/>
      <c r="K41" s="299"/>
      <c r="L41" s="299"/>
      <c r="M41" s="299"/>
      <c r="N41" s="298"/>
      <c r="O41" s="304"/>
      <c r="P41" s="304"/>
      <c r="Q41" s="304"/>
      <c r="R41" s="304"/>
    </row>
    <row r="42" spans="1:18" s="143" customFormat="1" ht="14.25" customHeight="1">
      <c r="A42" s="188" t="s">
        <v>956</v>
      </c>
      <c r="B42" s="297" t="s">
        <v>848</v>
      </c>
      <c r="C42" s="297"/>
      <c r="D42" s="298"/>
      <c r="E42" s="298"/>
      <c r="F42" s="299"/>
      <c r="G42" s="299"/>
      <c r="H42" s="299"/>
      <c r="I42" s="299"/>
      <c r="J42" s="299"/>
      <c r="K42" s="299"/>
      <c r="L42" s="299"/>
      <c r="M42" s="299"/>
      <c r="N42" s="298"/>
      <c r="O42" s="349"/>
      <c r="P42" s="349"/>
      <c r="Q42" s="349"/>
      <c r="R42" s="349"/>
    </row>
    <row r="43" spans="1:18" s="143" customFormat="1" ht="14.25" customHeight="1">
      <c r="A43" s="188" t="s">
        <v>957</v>
      </c>
      <c r="B43" s="301" t="s">
        <v>849</v>
      </c>
      <c r="C43" s="301"/>
      <c r="D43" s="302"/>
      <c r="E43" s="302"/>
      <c r="F43" s="302"/>
      <c r="G43" s="302"/>
      <c r="H43" s="302"/>
      <c r="I43" s="302">
        <v>17</v>
      </c>
      <c r="J43" s="302">
        <v>15</v>
      </c>
      <c r="K43" s="302"/>
      <c r="L43" s="302"/>
      <c r="M43" s="302">
        <f>I43</f>
        <v>17</v>
      </c>
      <c r="N43" s="302">
        <f>J43</f>
        <v>15</v>
      </c>
      <c r="O43" s="302"/>
      <c r="P43" s="296"/>
      <c r="Q43" s="302">
        <f>M43+O43/2</f>
        <v>17</v>
      </c>
      <c r="R43" s="302">
        <f>N43+P43/2</f>
        <v>15</v>
      </c>
    </row>
    <row r="44" spans="1:18" s="143" customFormat="1" ht="14.25" customHeight="1">
      <c r="A44" s="188" t="s">
        <v>958</v>
      </c>
      <c r="B44" s="301" t="s">
        <v>850</v>
      </c>
      <c r="C44" s="301"/>
      <c r="D44" s="302"/>
      <c r="E44" s="302"/>
      <c r="F44" s="302"/>
      <c r="G44" s="302"/>
      <c r="H44" s="302"/>
      <c r="I44" s="302">
        <v>11</v>
      </c>
      <c r="J44" s="302">
        <v>10</v>
      </c>
      <c r="K44" s="302"/>
      <c r="L44" s="302"/>
      <c r="M44" s="302">
        <f>I44</f>
        <v>11</v>
      </c>
      <c r="N44" s="302">
        <f>J44</f>
        <v>10</v>
      </c>
      <c r="O44" s="302"/>
      <c r="P44" s="296"/>
      <c r="Q44" s="302">
        <f t="shared" si="2"/>
        <v>11</v>
      </c>
      <c r="R44" s="302">
        <f t="shared" si="2"/>
        <v>10</v>
      </c>
    </row>
    <row r="45" spans="1:18" s="143" customFormat="1" ht="14.25" customHeight="1">
      <c r="A45" s="188" t="s">
        <v>959</v>
      </c>
      <c r="B45" s="295" t="s">
        <v>845</v>
      </c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296"/>
      <c r="Q45" s="302">
        <f t="shared" si="2"/>
        <v>0</v>
      </c>
      <c r="R45" s="302">
        <f t="shared" si="2"/>
        <v>0</v>
      </c>
    </row>
    <row r="46" spans="1:18" s="143" customFormat="1" ht="14.25" customHeight="1">
      <c r="A46" s="188" t="s">
        <v>960</v>
      </c>
      <c r="B46" s="301" t="s">
        <v>846</v>
      </c>
      <c r="C46" s="301"/>
      <c r="D46" s="302"/>
      <c r="E46" s="302"/>
      <c r="F46" s="302"/>
      <c r="G46" s="302"/>
      <c r="H46" s="302"/>
      <c r="I46" s="302"/>
      <c r="J46" s="302">
        <v>4</v>
      </c>
      <c r="K46" s="302"/>
      <c r="L46" s="302"/>
      <c r="M46" s="302"/>
      <c r="N46" s="302">
        <f>J46</f>
        <v>4</v>
      </c>
      <c r="O46" s="302"/>
      <c r="P46" s="296"/>
      <c r="Q46" s="302">
        <f t="shared" si="2"/>
        <v>0</v>
      </c>
      <c r="R46" s="302">
        <f t="shared" si="2"/>
        <v>4</v>
      </c>
    </row>
    <row r="47" spans="1:18" s="143" customFormat="1" ht="14.25" customHeight="1">
      <c r="A47" s="188" t="s">
        <v>961</v>
      </c>
      <c r="B47" s="301" t="s">
        <v>847</v>
      </c>
      <c r="C47" s="301"/>
      <c r="D47" s="302"/>
      <c r="E47" s="302"/>
      <c r="F47" s="302"/>
      <c r="G47" s="302"/>
      <c r="H47" s="302"/>
      <c r="I47" s="302"/>
      <c r="J47" s="302">
        <v>3</v>
      </c>
      <c r="K47" s="302"/>
      <c r="L47" s="302"/>
      <c r="M47" s="302"/>
      <c r="N47" s="302">
        <f>J47</f>
        <v>3</v>
      </c>
      <c r="O47" s="302"/>
      <c r="P47" s="296"/>
      <c r="Q47" s="296">
        <f t="shared" si="2"/>
        <v>0</v>
      </c>
      <c r="R47" s="296">
        <f t="shared" si="2"/>
        <v>3</v>
      </c>
    </row>
    <row r="48" spans="1:18" s="154" customFormat="1" ht="14.25" customHeight="1">
      <c r="A48" s="188" t="s">
        <v>882</v>
      </c>
      <c r="B48" s="295" t="s">
        <v>869</v>
      </c>
      <c r="C48" s="295"/>
      <c r="D48" s="303"/>
      <c r="E48" s="303"/>
      <c r="F48" s="296"/>
      <c r="G48" s="296"/>
      <c r="H48" s="296"/>
      <c r="I48" s="296">
        <f>SUM(I43:I47)</f>
        <v>28</v>
      </c>
      <c r="J48" s="296">
        <f>SUM(J43:J47)</f>
        <v>32</v>
      </c>
      <c r="K48" s="296"/>
      <c r="L48" s="296"/>
      <c r="M48" s="296">
        <f aca="true" t="shared" si="4" ref="M48:R48">SUM(M43:M47)</f>
        <v>28</v>
      </c>
      <c r="N48" s="296">
        <f t="shared" si="4"/>
        <v>32</v>
      </c>
      <c r="O48" s="296"/>
      <c r="P48" s="296"/>
      <c r="Q48" s="296">
        <f t="shared" si="4"/>
        <v>28</v>
      </c>
      <c r="R48" s="296">
        <f t="shared" si="4"/>
        <v>32</v>
      </c>
    </row>
    <row r="49" spans="1:18" ht="12.75" customHeight="1">
      <c r="A49" s="188"/>
      <c r="B49" s="73"/>
      <c r="C49" s="73"/>
      <c r="D49" s="74"/>
      <c r="E49" s="74"/>
      <c r="F49" s="76"/>
      <c r="G49" s="76"/>
      <c r="H49" s="76"/>
      <c r="I49" s="76"/>
      <c r="J49" s="75"/>
      <c r="K49" s="75"/>
      <c r="L49" s="75"/>
      <c r="M49" s="77"/>
      <c r="N49" s="77"/>
      <c r="O49" s="77"/>
      <c r="P49" s="77"/>
      <c r="Q49" s="77"/>
      <c r="R49" s="75"/>
    </row>
    <row r="50" spans="1:18" s="143" customFormat="1" ht="14.25" customHeight="1">
      <c r="A50" s="188" t="s">
        <v>883</v>
      </c>
      <c r="B50" s="297" t="s">
        <v>602</v>
      </c>
      <c r="C50" s="297"/>
      <c r="D50" s="298"/>
      <c r="E50" s="298"/>
      <c r="F50" s="298"/>
      <c r="G50" s="298"/>
      <c r="H50" s="298"/>
      <c r="I50" s="298"/>
      <c r="J50" s="298"/>
      <c r="K50" s="298"/>
      <c r="L50" s="298"/>
      <c r="M50" s="304"/>
      <c r="N50" s="304"/>
      <c r="O50" s="304"/>
      <c r="P50" s="304"/>
      <c r="Q50" s="304"/>
      <c r="R50" s="298"/>
    </row>
    <row r="51" spans="1:18" s="143" customFormat="1" ht="14.25" customHeight="1">
      <c r="A51" s="188" t="s">
        <v>93</v>
      </c>
      <c r="B51" s="301" t="s">
        <v>873</v>
      </c>
      <c r="C51" s="301"/>
      <c r="D51" s="302"/>
      <c r="E51" s="302"/>
      <c r="F51" s="296"/>
      <c r="G51" s="296"/>
      <c r="H51" s="296"/>
      <c r="I51" s="302">
        <v>7</v>
      </c>
      <c r="J51" s="302">
        <v>7</v>
      </c>
      <c r="K51" s="302"/>
      <c r="L51" s="302"/>
      <c r="M51" s="296">
        <f>C51+E51+I51</f>
        <v>7</v>
      </c>
      <c r="N51" s="296">
        <f>D51+F51+J51</f>
        <v>7</v>
      </c>
      <c r="O51" s="296"/>
      <c r="P51" s="296">
        <f aca="true" t="shared" si="5" ref="P51:P61">H51+L51</f>
        <v>0</v>
      </c>
      <c r="Q51" s="302">
        <f aca="true" t="shared" si="6" ref="Q51:R61">C51+E51+I51+K51/2</f>
        <v>7</v>
      </c>
      <c r="R51" s="302">
        <f t="shared" si="6"/>
        <v>7</v>
      </c>
    </row>
    <row r="52" spans="1:18" s="143" customFormat="1" ht="14.25" customHeight="1">
      <c r="A52" s="188" t="s">
        <v>94</v>
      </c>
      <c r="B52" s="301" t="s">
        <v>1400</v>
      </c>
      <c r="C52" s="301"/>
      <c r="D52" s="302"/>
      <c r="E52" s="302"/>
      <c r="F52" s="296"/>
      <c r="G52" s="296"/>
      <c r="H52" s="296"/>
      <c r="I52" s="302">
        <v>3</v>
      </c>
      <c r="J52" s="302">
        <v>3</v>
      </c>
      <c r="K52" s="302"/>
      <c r="L52" s="302"/>
      <c r="M52" s="296">
        <f aca="true" t="shared" si="7" ref="M52:M60">C52+E52+I52</f>
        <v>3</v>
      </c>
      <c r="N52" s="296">
        <f aca="true" t="shared" si="8" ref="M52:N61">D52+F52+J52</f>
        <v>3</v>
      </c>
      <c r="O52" s="296"/>
      <c r="P52" s="296">
        <f t="shared" si="5"/>
        <v>0</v>
      </c>
      <c r="Q52" s="302">
        <f t="shared" si="6"/>
        <v>3</v>
      </c>
      <c r="R52" s="302">
        <f t="shared" si="6"/>
        <v>3</v>
      </c>
    </row>
    <row r="53" spans="1:18" s="143" customFormat="1" ht="14.25" customHeight="1">
      <c r="A53" s="188" t="s">
        <v>1576</v>
      </c>
      <c r="B53" s="301" t="s">
        <v>1064</v>
      </c>
      <c r="C53" s="301"/>
      <c r="D53" s="302"/>
      <c r="E53" s="302"/>
      <c r="F53" s="302"/>
      <c r="G53" s="302"/>
      <c r="H53" s="302"/>
      <c r="I53" s="302">
        <v>2</v>
      </c>
      <c r="J53" s="302">
        <v>2</v>
      </c>
      <c r="K53" s="302"/>
      <c r="L53" s="302"/>
      <c r="M53" s="296">
        <f t="shared" si="7"/>
        <v>2</v>
      </c>
      <c r="N53" s="296">
        <f t="shared" si="8"/>
        <v>2</v>
      </c>
      <c r="O53" s="296"/>
      <c r="P53" s="296">
        <f t="shared" si="5"/>
        <v>0</v>
      </c>
      <c r="Q53" s="302">
        <f t="shared" si="6"/>
        <v>2</v>
      </c>
      <c r="R53" s="302">
        <f t="shared" si="6"/>
        <v>2</v>
      </c>
    </row>
    <row r="54" spans="1:18" s="143" customFormat="1" ht="14.25" customHeight="1">
      <c r="A54" s="188" t="s">
        <v>95</v>
      </c>
      <c r="B54" s="301" t="s">
        <v>1119</v>
      </c>
      <c r="C54" s="301"/>
      <c r="D54" s="302"/>
      <c r="E54" s="302"/>
      <c r="F54" s="302"/>
      <c r="G54" s="302"/>
      <c r="H54" s="302"/>
      <c r="I54" s="302">
        <v>17</v>
      </c>
      <c r="J54" s="302">
        <v>18</v>
      </c>
      <c r="K54" s="302">
        <v>1</v>
      </c>
      <c r="L54" s="302">
        <v>1</v>
      </c>
      <c r="M54" s="296">
        <f t="shared" si="7"/>
        <v>17</v>
      </c>
      <c r="N54" s="296">
        <f t="shared" si="8"/>
        <v>18</v>
      </c>
      <c r="O54" s="296">
        <f>G54+K54</f>
        <v>1</v>
      </c>
      <c r="P54" s="296">
        <f t="shared" si="5"/>
        <v>1</v>
      </c>
      <c r="Q54" s="302">
        <f t="shared" si="6"/>
        <v>17.5</v>
      </c>
      <c r="R54" s="302">
        <f t="shared" si="6"/>
        <v>18.5</v>
      </c>
    </row>
    <row r="55" spans="1:18" s="143" customFormat="1" ht="14.25" customHeight="1">
      <c r="A55" s="188" t="s">
        <v>566</v>
      </c>
      <c r="B55" s="301" t="s">
        <v>1065</v>
      </c>
      <c r="C55" s="301"/>
      <c r="D55" s="302"/>
      <c r="E55" s="302"/>
      <c r="F55" s="302"/>
      <c r="G55" s="302"/>
      <c r="H55" s="302"/>
      <c r="I55" s="302">
        <v>3</v>
      </c>
      <c r="J55" s="302">
        <v>3</v>
      </c>
      <c r="K55" s="302"/>
      <c r="L55" s="302"/>
      <c r="M55" s="296">
        <f t="shared" si="7"/>
        <v>3</v>
      </c>
      <c r="N55" s="296">
        <f t="shared" si="8"/>
        <v>3</v>
      </c>
      <c r="O55" s="296"/>
      <c r="P55" s="296">
        <f t="shared" si="5"/>
        <v>0</v>
      </c>
      <c r="Q55" s="302">
        <f t="shared" si="6"/>
        <v>3</v>
      </c>
      <c r="R55" s="302">
        <f t="shared" si="6"/>
        <v>3</v>
      </c>
    </row>
    <row r="56" spans="1:18" s="143" customFormat="1" ht="14.25" customHeight="1">
      <c r="A56" s="188" t="s">
        <v>567</v>
      </c>
      <c r="B56" s="301" t="s">
        <v>1397</v>
      </c>
      <c r="C56" s="301"/>
      <c r="D56" s="302"/>
      <c r="E56" s="302"/>
      <c r="F56" s="302"/>
      <c r="G56" s="302"/>
      <c r="H56" s="302"/>
      <c r="I56" s="302">
        <v>2</v>
      </c>
      <c r="J56" s="302">
        <v>2</v>
      </c>
      <c r="K56" s="302"/>
      <c r="L56" s="302"/>
      <c r="M56" s="296">
        <f t="shared" si="7"/>
        <v>2</v>
      </c>
      <c r="N56" s="296">
        <f t="shared" si="8"/>
        <v>2</v>
      </c>
      <c r="O56" s="296"/>
      <c r="P56" s="296">
        <f t="shared" si="5"/>
        <v>0</v>
      </c>
      <c r="Q56" s="302">
        <f t="shared" si="6"/>
        <v>2</v>
      </c>
      <c r="R56" s="302">
        <f t="shared" si="6"/>
        <v>2</v>
      </c>
    </row>
    <row r="57" spans="1:18" s="143" customFormat="1" ht="14.25" customHeight="1">
      <c r="A57" s="188" t="s">
        <v>568</v>
      </c>
      <c r="B57" s="301" t="s">
        <v>1398</v>
      </c>
      <c r="C57" s="301"/>
      <c r="D57" s="302"/>
      <c r="E57" s="302"/>
      <c r="F57" s="302"/>
      <c r="G57" s="302"/>
      <c r="H57" s="302"/>
      <c r="I57" s="302">
        <v>3</v>
      </c>
      <c r="J57" s="302">
        <v>3</v>
      </c>
      <c r="K57" s="302"/>
      <c r="L57" s="302"/>
      <c r="M57" s="296">
        <f t="shared" si="7"/>
        <v>3</v>
      </c>
      <c r="N57" s="296">
        <f t="shared" si="8"/>
        <v>3</v>
      </c>
      <c r="O57" s="296"/>
      <c r="P57" s="296">
        <f t="shared" si="5"/>
        <v>0</v>
      </c>
      <c r="Q57" s="302">
        <f t="shared" si="6"/>
        <v>3</v>
      </c>
      <c r="R57" s="302">
        <f t="shared" si="6"/>
        <v>3</v>
      </c>
    </row>
    <row r="58" spans="1:18" s="143" customFormat="1" ht="14.25" customHeight="1">
      <c r="A58" s="188" t="s">
        <v>569</v>
      </c>
      <c r="B58" s="301" t="s">
        <v>1742</v>
      </c>
      <c r="C58" s="301"/>
      <c r="D58" s="302"/>
      <c r="E58" s="302"/>
      <c r="F58" s="302"/>
      <c r="G58" s="302"/>
      <c r="H58" s="302"/>
      <c r="I58" s="302">
        <v>3</v>
      </c>
      <c r="J58" s="302">
        <v>3</v>
      </c>
      <c r="K58" s="302"/>
      <c r="L58" s="302"/>
      <c r="M58" s="296">
        <f t="shared" si="7"/>
        <v>3</v>
      </c>
      <c r="N58" s="296">
        <f t="shared" si="8"/>
        <v>3</v>
      </c>
      <c r="O58" s="296"/>
      <c r="P58" s="296">
        <f t="shared" si="5"/>
        <v>0</v>
      </c>
      <c r="Q58" s="302">
        <f t="shared" si="6"/>
        <v>3</v>
      </c>
      <c r="R58" s="302">
        <f t="shared" si="6"/>
        <v>3</v>
      </c>
    </row>
    <row r="59" spans="1:18" s="143" customFormat="1" ht="14.25" customHeight="1">
      <c r="A59" s="188" t="s">
        <v>570</v>
      </c>
      <c r="B59" s="301" t="s">
        <v>1066</v>
      </c>
      <c r="C59" s="301"/>
      <c r="D59" s="302"/>
      <c r="E59" s="302"/>
      <c r="F59" s="302"/>
      <c r="G59" s="302"/>
      <c r="H59" s="302"/>
      <c r="I59" s="302">
        <v>3</v>
      </c>
      <c r="J59" s="302">
        <v>3</v>
      </c>
      <c r="K59" s="302"/>
      <c r="L59" s="302"/>
      <c r="M59" s="296">
        <f t="shared" si="7"/>
        <v>3</v>
      </c>
      <c r="N59" s="296">
        <f t="shared" si="8"/>
        <v>3</v>
      </c>
      <c r="O59" s="296"/>
      <c r="P59" s="296">
        <f t="shared" si="5"/>
        <v>0</v>
      </c>
      <c r="Q59" s="302">
        <f t="shared" si="6"/>
        <v>3</v>
      </c>
      <c r="R59" s="302">
        <f t="shared" si="6"/>
        <v>3</v>
      </c>
    </row>
    <row r="60" spans="1:18" s="143" customFormat="1" ht="14.25" customHeight="1">
      <c r="A60" s="188" t="s">
        <v>1690</v>
      </c>
      <c r="B60" s="301" t="s">
        <v>1399</v>
      </c>
      <c r="C60" s="301"/>
      <c r="D60" s="302"/>
      <c r="E60" s="302"/>
      <c r="F60" s="302"/>
      <c r="G60" s="302"/>
      <c r="H60" s="302"/>
      <c r="I60" s="302">
        <v>4</v>
      </c>
      <c r="J60" s="302">
        <v>4</v>
      </c>
      <c r="K60" s="302"/>
      <c r="L60" s="302"/>
      <c r="M60" s="296">
        <f t="shared" si="7"/>
        <v>4</v>
      </c>
      <c r="N60" s="296">
        <f t="shared" si="8"/>
        <v>4</v>
      </c>
      <c r="O60" s="296"/>
      <c r="P60" s="296">
        <f t="shared" si="5"/>
        <v>0</v>
      </c>
      <c r="Q60" s="302">
        <f t="shared" si="6"/>
        <v>4</v>
      </c>
      <c r="R60" s="302">
        <f t="shared" si="6"/>
        <v>4</v>
      </c>
    </row>
    <row r="61" spans="1:18" s="143" customFormat="1" ht="14.25" customHeight="1">
      <c r="A61" s="188" t="s">
        <v>571</v>
      </c>
      <c r="B61" s="295" t="s">
        <v>745</v>
      </c>
      <c r="C61" s="295"/>
      <c r="D61" s="303"/>
      <c r="E61" s="303"/>
      <c r="F61" s="296"/>
      <c r="G61" s="296"/>
      <c r="H61" s="296"/>
      <c r="I61" s="296">
        <f>SUM(I51:I60)</f>
        <v>47</v>
      </c>
      <c r="J61" s="296">
        <f>SUM(J51:J60)</f>
        <v>48</v>
      </c>
      <c r="K61" s="296">
        <f>SUM(K51:K60)</f>
        <v>1</v>
      </c>
      <c r="L61" s="296">
        <f>SUM(L51:L60)</f>
        <v>1</v>
      </c>
      <c r="M61" s="296">
        <f t="shared" si="8"/>
        <v>47</v>
      </c>
      <c r="N61" s="296">
        <f t="shared" si="8"/>
        <v>48</v>
      </c>
      <c r="O61" s="296">
        <f>G61+K61</f>
        <v>1</v>
      </c>
      <c r="P61" s="296">
        <f t="shared" si="5"/>
        <v>1</v>
      </c>
      <c r="Q61" s="296">
        <f t="shared" si="6"/>
        <v>47.5</v>
      </c>
      <c r="R61" s="296">
        <f t="shared" si="6"/>
        <v>48.5</v>
      </c>
    </row>
    <row r="62" spans="1:18" ht="12.75" customHeight="1">
      <c r="A62" s="188"/>
      <c r="B62" s="73"/>
      <c r="C62" s="73"/>
      <c r="D62" s="74"/>
      <c r="E62" s="74"/>
      <c r="F62" s="75"/>
      <c r="G62" s="75"/>
      <c r="H62" s="75"/>
      <c r="I62" s="75"/>
      <c r="J62" s="403"/>
      <c r="K62" s="403"/>
      <c r="L62" s="403"/>
      <c r="M62" s="403"/>
      <c r="N62" s="403"/>
      <c r="O62" s="304"/>
      <c r="P62" s="304"/>
      <c r="Q62" s="304"/>
      <c r="R62" s="304"/>
    </row>
    <row r="63" spans="1:18" s="143" customFormat="1" ht="14.25" customHeight="1">
      <c r="A63" s="188" t="s">
        <v>572</v>
      </c>
      <c r="B63" s="297" t="s">
        <v>1534</v>
      </c>
      <c r="C63" s="348"/>
      <c r="D63" s="304"/>
      <c r="E63" s="304"/>
      <c r="F63" s="345"/>
      <c r="G63" s="345"/>
      <c r="H63" s="345"/>
      <c r="I63" s="345"/>
      <c r="J63" s="304"/>
      <c r="K63" s="304"/>
      <c r="L63" s="304"/>
      <c r="M63" s="304"/>
      <c r="N63" s="345"/>
      <c r="O63" s="345"/>
      <c r="P63" s="304"/>
      <c r="Q63" s="304"/>
      <c r="R63" s="304"/>
    </row>
    <row r="64" spans="1:18" s="143" customFormat="1" ht="14.25" customHeight="1">
      <c r="A64" s="188" t="s">
        <v>573</v>
      </c>
      <c r="B64" s="346" t="s">
        <v>102</v>
      </c>
      <c r="C64" s="347"/>
      <c r="D64" s="296"/>
      <c r="E64" s="296"/>
      <c r="F64" s="302"/>
      <c r="G64" s="302"/>
      <c r="H64" s="302"/>
      <c r="I64" s="302"/>
      <c r="J64" s="296"/>
      <c r="K64" s="296"/>
      <c r="L64" s="296"/>
      <c r="M64" s="296"/>
      <c r="N64" s="302"/>
      <c r="O64" s="302"/>
      <c r="P64" s="296"/>
      <c r="Q64" s="296"/>
      <c r="R64" s="296"/>
    </row>
    <row r="65" spans="1:18" s="143" customFormat="1" ht="14.25" customHeight="1">
      <c r="A65" s="188" t="s">
        <v>1691</v>
      </c>
      <c r="B65" s="301" t="s">
        <v>103</v>
      </c>
      <c r="C65" s="301"/>
      <c r="D65" s="302"/>
      <c r="E65" s="302"/>
      <c r="F65" s="302"/>
      <c r="G65" s="302"/>
      <c r="H65" s="302"/>
      <c r="I65" s="302">
        <v>0</v>
      </c>
      <c r="J65" s="302">
        <v>1</v>
      </c>
      <c r="K65" s="302"/>
      <c r="L65" s="302"/>
      <c r="M65" s="302">
        <f>C65+E65+I65</f>
        <v>0</v>
      </c>
      <c r="N65" s="302">
        <f>D65+F65+J65</f>
        <v>1</v>
      </c>
      <c r="O65" s="302"/>
      <c r="P65" s="296"/>
      <c r="Q65" s="296">
        <f aca="true" t="shared" si="9" ref="Q65:R82">C65+E65+I65+K65/2</f>
        <v>0</v>
      </c>
      <c r="R65" s="296">
        <f t="shared" si="9"/>
        <v>1</v>
      </c>
    </row>
    <row r="66" spans="1:18" s="143" customFormat="1" ht="14.25" customHeight="1">
      <c r="A66" s="188" t="s">
        <v>1692</v>
      </c>
      <c r="B66" s="301" t="s">
        <v>104</v>
      </c>
      <c r="C66" s="301"/>
      <c r="D66" s="302"/>
      <c r="E66" s="302"/>
      <c r="F66" s="302"/>
      <c r="G66" s="302"/>
      <c r="H66" s="302"/>
      <c r="I66" s="302">
        <v>1</v>
      </c>
      <c r="J66" s="302">
        <v>1</v>
      </c>
      <c r="K66" s="302"/>
      <c r="L66" s="302"/>
      <c r="M66" s="302">
        <f aca="true" t="shared" si="10" ref="M66:M81">C66+E66+I66</f>
        <v>1</v>
      </c>
      <c r="N66" s="302">
        <f>D66+F66+J66</f>
        <v>1</v>
      </c>
      <c r="O66" s="302"/>
      <c r="P66" s="296"/>
      <c r="Q66" s="296">
        <f t="shared" si="9"/>
        <v>1</v>
      </c>
      <c r="R66" s="296">
        <f t="shared" si="9"/>
        <v>1</v>
      </c>
    </row>
    <row r="67" spans="1:18" s="143" customFormat="1" ht="14.25" customHeight="1">
      <c r="A67" s="188" t="s">
        <v>574</v>
      </c>
      <c r="B67" s="301" t="s">
        <v>105</v>
      </c>
      <c r="C67" s="301"/>
      <c r="D67" s="302"/>
      <c r="E67" s="302"/>
      <c r="F67" s="302"/>
      <c r="G67" s="302"/>
      <c r="H67" s="302"/>
      <c r="I67" s="302">
        <v>1</v>
      </c>
      <c r="J67" s="302">
        <v>1</v>
      </c>
      <c r="K67" s="302"/>
      <c r="L67" s="302"/>
      <c r="M67" s="302">
        <f t="shared" si="10"/>
        <v>1</v>
      </c>
      <c r="N67" s="302">
        <f>D67+F67+J67</f>
        <v>1</v>
      </c>
      <c r="O67" s="302"/>
      <c r="P67" s="296"/>
      <c r="Q67" s="296">
        <f t="shared" si="9"/>
        <v>1</v>
      </c>
      <c r="R67" s="296">
        <f t="shared" si="9"/>
        <v>1</v>
      </c>
    </row>
    <row r="68" spans="1:18" s="143" customFormat="1" ht="14.25" customHeight="1">
      <c r="A68" s="188" t="s">
        <v>575</v>
      </c>
      <c r="B68" s="301" t="s">
        <v>106</v>
      </c>
      <c r="C68" s="301"/>
      <c r="D68" s="302"/>
      <c r="E68" s="302"/>
      <c r="F68" s="302"/>
      <c r="G68" s="302"/>
      <c r="H68" s="302"/>
      <c r="I68" s="302">
        <v>1</v>
      </c>
      <c r="J68" s="302">
        <v>1</v>
      </c>
      <c r="K68" s="302"/>
      <c r="L68" s="302"/>
      <c r="M68" s="302">
        <f t="shared" si="10"/>
        <v>1</v>
      </c>
      <c r="N68" s="302">
        <f>D68+F68+J68</f>
        <v>1</v>
      </c>
      <c r="O68" s="302"/>
      <c r="P68" s="296"/>
      <c r="Q68" s="296">
        <f t="shared" si="9"/>
        <v>1</v>
      </c>
      <c r="R68" s="296">
        <f t="shared" si="9"/>
        <v>1</v>
      </c>
    </row>
    <row r="69" spans="1:18" s="143" customFormat="1" ht="14.25" customHeight="1">
      <c r="A69" s="188" t="s">
        <v>576</v>
      </c>
      <c r="B69" s="301" t="s">
        <v>1067</v>
      </c>
      <c r="C69" s="301"/>
      <c r="D69" s="302"/>
      <c r="E69" s="302"/>
      <c r="F69" s="302"/>
      <c r="G69" s="302"/>
      <c r="H69" s="302"/>
      <c r="I69" s="302">
        <v>1</v>
      </c>
      <c r="J69" s="302">
        <v>1</v>
      </c>
      <c r="K69" s="302"/>
      <c r="L69" s="302"/>
      <c r="M69" s="302">
        <f t="shared" si="10"/>
        <v>1</v>
      </c>
      <c r="N69" s="302">
        <f>D69+F69+J69</f>
        <v>1</v>
      </c>
      <c r="O69" s="302"/>
      <c r="P69" s="296"/>
      <c r="Q69" s="296">
        <f t="shared" si="9"/>
        <v>1</v>
      </c>
      <c r="R69" s="296">
        <f t="shared" si="9"/>
        <v>1</v>
      </c>
    </row>
    <row r="70" spans="1:18" s="143" customFormat="1" ht="14.25" customHeight="1">
      <c r="A70" s="188" t="s">
        <v>1693</v>
      </c>
      <c r="B70" s="347" t="s">
        <v>1068</v>
      </c>
      <c r="C70" s="347"/>
      <c r="D70" s="302"/>
      <c r="E70" s="302"/>
      <c r="F70" s="302"/>
      <c r="G70" s="302"/>
      <c r="H70" s="302"/>
      <c r="I70" s="302"/>
      <c r="J70" s="302"/>
      <c r="K70" s="302"/>
      <c r="L70" s="302"/>
      <c r="M70" s="302">
        <f t="shared" si="10"/>
        <v>0</v>
      </c>
      <c r="N70" s="302"/>
      <c r="O70" s="302"/>
      <c r="P70" s="296"/>
      <c r="Q70" s="296">
        <f t="shared" si="9"/>
        <v>0</v>
      </c>
      <c r="R70" s="296"/>
    </row>
    <row r="71" spans="1:18" s="143" customFormat="1" ht="14.25" customHeight="1">
      <c r="A71" s="188" t="s">
        <v>1694</v>
      </c>
      <c r="B71" s="301" t="s">
        <v>107</v>
      </c>
      <c r="C71" s="301"/>
      <c r="D71" s="302"/>
      <c r="E71" s="302"/>
      <c r="F71" s="302"/>
      <c r="G71" s="302"/>
      <c r="H71" s="302"/>
      <c r="I71" s="302">
        <v>1</v>
      </c>
      <c r="J71" s="302">
        <v>1</v>
      </c>
      <c r="K71" s="302"/>
      <c r="L71" s="302"/>
      <c r="M71" s="302">
        <f t="shared" si="10"/>
        <v>1</v>
      </c>
      <c r="N71" s="302">
        <f>D71+F71+J71</f>
        <v>1</v>
      </c>
      <c r="O71" s="302"/>
      <c r="P71" s="296"/>
      <c r="Q71" s="296">
        <f t="shared" si="9"/>
        <v>1</v>
      </c>
      <c r="R71" s="296">
        <f t="shared" si="9"/>
        <v>1</v>
      </c>
    </row>
    <row r="72" spans="1:18" s="143" customFormat="1" ht="14.25" customHeight="1">
      <c r="A72" s="188" t="s">
        <v>302</v>
      </c>
      <c r="B72" s="301" t="s">
        <v>108</v>
      </c>
      <c r="C72" s="301"/>
      <c r="D72" s="302"/>
      <c r="E72" s="302"/>
      <c r="F72" s="302"/>
      <c r="G72" s="302"/>
      <c r="H72" s="302"/>
      <c r="I72" s="302">
        <v>1</v>
      </c>
      <c r="J72" s="302">
        <v>1</v>
      </c>
      <c r="K72" s="302"/>
      <c r="L72" s="302"/>
      <c r="M72" s="302">
        <f t="shared" si="10"/>
        <v>1</v>
      </c>
      <c r="N72" s="302">
        <f>D72+F72+J72</f>
        <v>1</v>
      </c>
      <c r="O72" s="302"/>
      <c r="P72" s="296"/>
      <c r="Q72" s="296">
        <f t="shared" si="9"/>
        <v>1</v>
      </c>
      <c r="R72" s="296">
        <f t="shared" si="9"/>
        <v>1</v>
      </c>
    </row>
    <row r="73" spans="1:18" s="143" customFormat="1" ht="14.25" customHeight="1">
      <c r="A73" s="188" t="s">
        <v>1695</v>
      </c>
      <c r="B73" s="301" t="s">
        <v>109</v>
      </c>
      <c r="C73" s="301"/>
      <c r="D73" s="302"/>
      <c r="E73" s="302"/>
      <c r="F73" s="302"/>
      <c r="G73" s="302"/>
      <c r="H73" s="302"/>
      <c r="I73" s="302">
        <v>1</v>
      </c>
      <c r="J73" s="302">
        <v>1</v>
      </c>
      <c r="K73" s="302"/>
      <c r="L73" s="302"/>
      <c r="M73" s="302">
        <f t="shared" si="10"/>
        <v>1</v>
      </c>
      <c r="N73" s="302">
        <f>D73+F73+J73</f>
        <v>1</v>
      </c>
      <c r="O73" s="302"/>
      <c r="P73" s="296"/>
      <c r="Q73" s="296">
        <f t="shared" si="9"/>
        <v>1</v>
      </c>
      <c r="R73" s="296">
        <f t="shared" si="9"/>
        <v>1</v>
      </c>
    </row>
    <row r="74" spans="1:18" s="143" customFormat="1" ht="14.25" customHeight="1">
      <c r="A74" s="188" t="s">
        <v>1696</v>
      </c>
      <c r="B74" s="301" t="s">
        <v>110</v>
      </c>
      <c r="C74" s="301"/>
      <c r="D74" s="302"/>
      <c r="E74" s="302"/>
      <c r="F74" s="302"/>
      <c r="G74" s="302"/>
      <c r="H74" s="302"/>
      <c r="I74" s="302">
        <v>1</v>
      </c>
      <c r="J74" s="302">
        <v>1</v>
      </c>
      <c r="K74" s="302"/>
      <c r="L74" s="302"/>
      <c r="M74" s="302">
        <f t="shared" si="10"/>
        <v>1</v>
      </c>
      <c r="N74" s="302">
        <f>D74+F74+J74</f>
        <v>1</v>
      </c>
      <c r="O74" s="302"/>
      <c r="P74" s="296"/>
      <c r="Q74" s="296">
        <f t="shared" si="9"/>
        <v>1</v>
      </c>
      <c r="R74" s="296">
        <f t="shared" si="9"/>
        <v>1</v>
      </c>
    </row>
    <row r="75" spans="1:18" s="143" customFormat="1" ht="14.25" customHeight="1">
      <c r="A75" s="188" t="s">
        <v>1697</v>
      </c>
      <c r="B75" s="347" t="s">
        <v>305</v>
      </c>
      <c r="C75" s="347"/>
      <c r="D75" s="302"/>
      <c r="E75" s="302"/>
      <c r="F75" s="302"/>
      <c r="G75" s="302"/>
      <c r="H75" s="302"/>
      <c r="I75" s="302"/>
      <c r="J75" s="302"/>
      <c r="K75" s="302"/>
      <c r="L75" s="302"/>
      <c r="M75" s="302">
        <f t="shared" si="10"/>
        <v>0</v>
      </c>
      <c r="N75" s="302"/>
      <c r="O75" s="302"/>
      <c r="P75" s="296"/>
      <c r="Q75" s="296">
        <f t="shared" si="9"/>
        <v>0</v>
      </c>
      <c r="R75" s="296"/>
    </row>
    <row r="76" spans="1:18" s="143" customFormat="1" ht="14.25" customHeight="1">
      <c r="A76" s="188" t="s">
        <v>1698</v>
      </c>
      <c r="B76" s="301" t="s">
        <v>112</v>
      </c>
      <c r="C76" s="301"/>
      <c r="D76" s="302"/>
      <c r="E76" s="302"/>
      <c r="F76" s="302"/>
      <c r="G76" s="302"/>
      <c r="H76" s="302"/>
      <c r="I76" s="302">
        <v>1</v>
      </c>
      <c r="J76" s="302">
        <v>1</v>
      </c>
      <c r="K76" s="302"/>
      <c r="L76" s="302"/>
      <c r="M76" s="302">
        <f t="shared" si="10"/>
        <v>1</v>
      </c>
      <c r="N76" s="302">
        <f>D76+F76+J76</f>
        <v>1</v>
      </c>
      <c r="O76" s="302"/>
      <c r="P76" s="296"/>
      <c r="Q76" s="296">
        <f t="shared" si="9"/>
        <v>1</v>
      </c>
      <c r="R76" s="296">
        <f t="shared" si="9"/>
        <v>1</v>
      </c>
    </row>
    <row r="77" spans="1:18" s="143" customFormat="1" ht="14.25" customHeight="1">
      <c r="A77" s="188" t="s">
        <v>1699</v>
      </c>
      <c r="B77" s="301" t="s">
        <v>111</v>
      </c>
      <c r="C77" s="301"/>
      <c r="D77" s="302"/>
      <c r="E77" s="302"/>
      <c r="F77" s="302"/>
      <c r="G77" s="302"/>
      <c r="H77" s="302"/>
      <c r="I77" s="302">
        <v>1</v>
      </c>
      <c r="J77" s="302">
        <v>1</v>
      </c>
      <c r="K77" s="302"/>
      <c r="L77" s="302"/>
      <c r="M77" s="302">
        <f t="shared" si="10"/>
        <v>1</v>
      </c>
      <c r="N77" s="302">
        <f>D77+F77+J77</f>
        <v>1</v>
      </c>
      <c r="O77" s="302"/>
      <c r="P77" s="296"/>
      <c r="Q77" s="296">
        <f t="shared" si="9"/>
        <v>1</v>
      </c>
      <c r="R77" s="296">
        <f t="shared" si="9"/>
        <v>1</v>
      </c>
    </row>
    <row r="78" spans="1:18" s="143" customFormat="1" ht="14.25" customHeight="1">
      <c r="A78" s="188" t="s">
        <v>1700</v>
      </c>
      <c r="B78" s="347" t="s">
        <v>304</v>
      </c>
      <c r="C78" s="347"/>
      <c r="D78" s="302"/>
      <c r="E78" s="302"/>
      <c r="F78" s="302"/>
      <c r="G78" s="302"/>
      <c r="H78" s="302"/>
      <c r="I78" s="302"/>
      <c r="J78" s="302"/>
      <c r="K78" s="302"/>
      <c r="L78" s="302"/>
      <c r="M78" s="302">
        <f t="shared" si="10"/>
        <v>0</v>
      </c>
      <c r="N78" s="302"/>
      <c r="O78" s="302"/>
      <c r="P78" s="296"/>
      <c r="Q78" s="296">
        <f t="shared" si="9"/>
        <v>0</v>
      </c>
      <c r="R78" s="296"/>
    </row>
    <row r="79" spans="1:18" s="143" customFormat="1" ht="14.25" customHeight="1">
      <c r="A79" s="188" t="s">
        <v>1701</v>
      </c>
      <c r="B79" s="301" t="s">
        <v>113</v>
      </c>
      <c r="C79" s="301"/>
      <c r="D79" s="302"/>
      <c r="E79" s="302"/>
      <c r="F79" s="302"/>
      <c r="G79" s="302"/>
      <c r="H79" s="302"/>
      <c r="I79" s="302">
        <v>1</v>
      </c>
      <c r="J79" s="302">
        <v>1</v>
      </c>
      <c r="K79" s="302"/>
      <c r="L79" s="302"/>
      <c r="M79" s="302">
        <f t="shared" si="10"/>
        <v>1</v>
      </c>
      <c r="N79" s="302">
        <f>D79+F79+J79</f>
        <v>1</v>
      </c>
      <c r="O79" s="302"/>
      <c r="P79" s="296"/>
      <c r="Q79" s="296">
        <f t="shared" si="9"/>
        <v>1</v>
      </c>
      <c r="R79" s="296">
        <f t="shared" si="9"/>
        <v>1</v>
      </c>
    </row>
    <row r="80" spans="1:18" s="143" customFormat="1" ht="14.25" customHeight="1">
      <c r="A80" s="188" t="s">
        <v>1702</v>
      </c>
      <c r="B80" s="301" t="s">
        <v>114</v>
      </c>
      <c r="C80" s="301"/>
      <c r="D80" s="302"/>
      <c r="E80" s="302"/>
      <c r="F80" s="302"/>
      <c r="G80" s="302"/>
      <c r="H80" s="302"/>
      <c r="I80" s="302">
        <v>2</v>
      </c>
      <c r="J80" s="302">
        <v>2</v>
      </c>
      <c r="K80" s="302"/>
      <c r="L80" s="302"/>
      <c r="M80" s="302">
        <f t="shared" si="10"/>
        <v>2</v>
      </c>
      <c r="N80" s="302">
        <f>D80+F80+J80</f>
        <v>2</v>
      </c>
      <c r="O80" s="302"/>
      <c r="P80" s="296"/>
      <c r="Q80" s="296">
        <f t="shared" si="9"/>
        <v>2</v>
      </c>
      <c r="R80" s="296">
        <f t="shared" si="9"/>
        <v>2</v>
      </c>
    </row>
    <row r="81" spans="1:18" s="143" customFormat="1" ht="14.25" customHeight="1">
      <c r="A81" s="188" t="s">
        <v>577</v>
      </c>
      <c r="B81" s="301" t="s">
        <v>110</v>
      </c>
      <c r="C81" s="301"/>
      <c r="D81" s="302"/>
      <c r="E81" s="302"/>
      <c r="F81" s="302"/>
      <c r="G81" s="302"/>
      <c r="H81" s="302"/>
      <c r="I81" s="302">
        <v>1</v>
      </c>
      <c r="J81" s="302">
        <v>1</v>
      </c>
      <c r="K81" s="302"/>
      <c r="L81" s="302"/>
      <c r="M81" s="302">
        <f t="shared" si="10"/>
        <v>1</v>
      </c>
      <c r="N81" s="302">
        <f>D81+F81+J81</f>
        <v>1</v>
      </c>
      <c r="O81" s="302"/>
      <c r="P81" s="296"/>
      <c r="Q81" s="296">
        <f t="shared" si="9"/>
        <v>1</v>
      </c>
      <c r="R81" s="296">
        <f t="shared" si="9"/>
        <v>1</v>
      </c>
    </row>
    <row r="82" spans="1:18" s="143" customFormat="1" ht="14.25" customHeight="1">
      <c r="A82" s="188" t="s">
        <v>1703</v>
      </c>
      <c r="B82" s="295" t="s">
        <v>1343</v>
      </c>
      <c r="C82" s="295"/>
      <c r="D82" s="303"/>
      <c r="E82" s="303"/>
      <c r="F82" s="302"/>
      <c r="G82" s="302"/>
      <c r="H82" s="302"/>
      <c r="I82" s="296">
        <f>SUM(I65:I81)</f>
        <v>14</v>
      </c>
      <c r="J82" s="296">
        <f>SUM(J65:J81)</f>
        <v>15</v>
      </c>
      <c r="K82" s="296"/>
      <c r="L82" s="296">
        <f>SUM(L65:L81)</f>
        <v>0</v>
      </c>
      <c r="M82" s="296">
        <f>C82+E82+I82</f>
        <v>14</v>
      </c>
      <c r="N82" s="296">
        <f>D82+F82+J82</f>
        <v>15</v>
      </c>
      <c r="O82" s="296"/>
      <c r="P82" s="296"/>
      <c r="Q82" s="296">
        <f t="shared" si="9"/>
        <v>14</v>
      </c>
      <c r="R82" s="296">
        <f t="shared" si="9"/>
        <v>15</v>
      </c>
    </row>
    <row r="83" spans="1:18" ht="15.75">
      <c r="A83" s="188"/>
      <c r="B83" s="73"/>
      <c r="C83" s="73"/>
      <c r="D83" s="74"/>
      <c r="E83" s="74"/>
      <c r="F83" s="76"/>
      <c r="G83" s="76"/>
      <c r="H83" s="76"/>
      <c r="I83" s="76"/>
      <c r="J83" s="76"/>
      <c r="K83" s="76"/>
      <c r="L83" s="76"/>
      <c r="M83" s="76"/>
      <c r="N83" s="80"/>
      <c r="O83" s="80"/>
      <c r="P83" s="80"/>
      <c r="Q83" s="80"/>
      <c r="R83" s="80"/>
    </row>
    <row r="84" spans="1:18" s="143" customFormat="1" ht="14.25" customHeight="1">
      <c r="A84" s="188" t="s">
        <v>1704</v>
      </c>
      <c r="B84" s="295" t="s">
        <v>1181</v>
      </c>
      <c r="C84" s="295"/>
      <c r="D84" s="296"/>
      <c r="E84" s="296"/>
      <c r="F84" s="302"/>
      <c r="G84" s="302"/>
      <c r="H84" s="302"/>
      <c r="I84" s="302"/>
      <c r="J84" s="296">
        <f>J21+J28+J36+J48+J61+J82</f>
        <v>254</v>
      </c>
      <c r="K84" s="296"/>
      <c r="L84" s="296">
        <f>L21+L28+L36+L48+L61+L82</f>
        <v>2</v>
      </c>
      <c r="M84" s="296"/>
      <c r="N84" s="296">
        <f>N21+N28+N36+N48+N61+N82</f>
        <v>254</v>
      </c>
      <c r="O84" s="296"/>
      <c r="P84" s="296">
        <f>P21+P28+P36+P48+P61+P82</f>
        <v>2</v>
      </c>
      <c r="Q84" s="296"/>
      <c r="R84" s="296">
        <f>R21+R28+R36+R48+R61+R82</f>
        <v>255</v>
      </c>
    </row>
    <row r="85" spans="1:18" s="143" customFormat="1" ht="15.75">
      <c r="A85" s="188"/>
      <c r="B85" s="297"/>
      <c r="C85" s="297"/>
      <c r="D85" s="298"/>
      <c r="E85" s="298"/>
      <c r="F85" s="299"/>
      <c r="G85" s="299"/>
      <c r="H85" s="299"/>
      <c r="I85" s="299"/>
      <c r="J85" s="298"/>
      <c r="K85" s="298"/>
      <c r="L85" s="298"/>
      <c r="M85" s="298"/>
      <c r="N85" s="349"/>
      <c r="O85" s="349"/>
      <c r="P85" s="349"/>
      <c r="Q85" s="349"/>
      <c r="R85" s="349"/>
    </row>
    <row r="86" spans="1:18" s="143" customFormat="1" ht="14.25" customHeight="1">
      <c r="A86" s="188" t="s">
        <v>1705</v>
      </c>
      <c r="B86" s="295" t="s">
        <v>306</v>
      </c>
      <c r="C86" s="295"/>
      <c r="D86" s="296">
        <f>D10+D84</f>
        <v>10</v>
      </c>
      <c r="E86" s="296"/>
      <c r="F86" s="296">
        <f>F10+F84</f>
        <v>52</v>
      </c>
      <c r="G86" s="296"/>
      <c r="H86" s="296">
        <f>H10+H84</f>
        <v>0.75</v>
      </c>
      <c r="I86" s="296"/>
      <c r="J86" s="296">
        <f>J10+J84</f>
        <v>254</v>
      </c>
      <c r="K86" s="296"/>
      <c r="L86" s="296">
        <f>L10+L84</f>
        <v>2</v>
      </c>
      <c r="M86" s="296"/>
      <c r="N86" s="296">
        <f>N10+N84</f>
        <v>316</v>
      </c>
      <c r="O86" s="296"/>
      <c r="P86" s="296">
        <f>P10+P84</f>
        <v>2.75</v>
      </c>
      <c r="Q86" s="296"/>
      <c r="R86" s="296">
        <f>R10+R84</f>
        <v>317.75</v>
      </c>
    </row>
    <row r="87" spans="2:18" ht="14.25" customHeight="1">
      <c r="B87" s="46"/>
      <c r="C87" s="46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s="143" customFormat="1" ht="14.25" customHeight="1">
      <c r="B88" s="348" t="s">
        <v>851</v>
      </c>
      <c r="C88" s="348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</row>
    <row r="89" spans="2:18" s="143" customFormat="1" ht="15.75">
      <c r="B89" s="208" t="s">
        <v>871</v>
      </c>
      <c r="C89" s="208"/>
      <c r="D89" s="208"/>
      <c r="E89" s="208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1" spans="2:18" s="143" customFormat="1" ht="13.5" customHeight="1">
      <c r="B91" s="542" t="s">
        <v>872</v>
      </c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</row>
    <row r="96" ht="13.5" customHeight="1">
      <c r="B96" s="50"/>
    </row>
  </sheetData>
  <mergeCells count="26">
    <mergeCell ref="A5:A8"/>
    <mergeCell ref="Q5:R5"/>
    <mergeCell ref="G5:H5"/>
    <mergeCell ref="E5:F5"/>
    <mergeCell ref="I5:J5"/>
    <mergeCell ref="K5:L5"/>
    <mergeCell ref="M5:N5"/>
    <mergeCell ref="O5:P5"/>
    <mergeCell ref="C5:D5"/>
    <mergeCell ref="C6:D7"/>
    <mergeCell ref="B91:R91"/>
    <mergeCell ref="J1:R1"/>
    <mergeCell ref="B2:R2"/>
    <mergeCell ref="B3:R3"/>
    <mergeCell ref="B4:R4"/>
    <mergeCell ref="B6:B8"/>
    <mergeCell ref="Q6:R7"/>
    <mergeCell ref="E7:F7"/>
    <mergeCell ref="M7:N7"/>
    <mergeCell ref="M6:P6"/>
    <mergeCell ref="O7:P7"/>
    <mergeCell ref="G7:H7"/>
    <mergeCell ref="I7:J7"/>
    <mergeCell ref="I6:L6"/>
    <mergeCell ref="K7:L7"/>
    <mergeCell ref="E6:H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H28"/>
  <sheetViews>
    <sheetView workbookViewId="0" topLeftCell="A13">
      <selection activeCell="A27" sqref="A27"/>
    </sheetView>
  </sheetViews>
  <sheetFormatPr defaultColWidth="9.140625" defaultRowHeight="12.75"/>
  <cols>
    <col min="1" max="1" width="4.8515625" style="3" customWidth="1"/>
    <col min="2" max="2" width="10.57421875" style="3" customWidth="1"/>
    <col min="3" max="3" width="31.28125" style="3" customWidth="1"/>
    <col min="4" max="5" width="14.8515625" style="3" customWidth="1"/>
    <col min="6" max="6" width="15.00390625" style="3" customWidth="1"/>
    <col min="7" max="7" width="11.28125" style="3" bestFit="1" customWidth="1"/>
    <col min="8" max="8" width="10.140625" style="3" bestFit="1" customWidth="1"/>
    <col min="9" max="16384" width="9.140625" style="3" customWidth="1"/>
  </cols>
  <sheetData>
    <row r="1" spans="2:6" ht="15.75">
      <c r="B1" s="143"/>
      <c r="C1" s="420" t="s">
        <v>1344</v>
      </c>
      <c r="D1" s="420"/>
      <c r="E1" s="420"/>
      <c r="F1" s="420"/>
    </row>
    <row r="2" spans="2:6" ht="15.75">
      <c r="B2" s="444" t="s">
        <v>122</v>
      </c>
      <c r="C2" s="444"/>
      <c r="D2" s="444"/>
      <c r="E2" s="444"/>
      <c r="F2" s="444"/>
    </row>
    <row r="3" spans="2:6" ht="15.75">
      <c r="B3" s="444" t="s">
        <v>810</v>
      </c>
      <c r="C3" s="444"/>
      <c r="D3" s="444"/>
      <c r="E3" s="444"/>
      <c r="F3" s="444"/>
    </row>
    <row r="4" spans="2:6" ht="15.75">
      <c r="B4" s="444" t="s">
        <v>157</v>
      </c>
      <c r="C4" s="444"/>
      <c r="D4" s="444"/>
      <c r="E4" s="444"/>
      <c r="F4" s="444"/>
    </row>
    <row r="5" spans="2:6" ht="15.75">
      <c r="B5" s="444" t="s">
        <v>322</v>
      </c>
      <c r="C5" s="444"/>
      <c r="D5" s="444"/>
      <c r="E5" s="444"/>
      <c r="F5" s="444"/>
    </row>
    <row r="6" spans="2:6" ht="15.75">
      <c r="B6" s="207"/>
      <c r="C6" s="207"/>
      <c r="D6" s="143"/>
      <c r="E6" s="143"/>
      <c r="F6" s="143"/>
    </row>
    <row r="7" spans="1:6" ht="15.75">
      <c r="A7" s="521"/>
      <c r="B7" s="554" t="s">
        <v>1071</v>
      </c>
      <c r="C7" s="555"/>
      <c r="D7" s="144" t="s">
        <v>1072</v>
      </c>
      <c r="E7" s="144" t="s">
        <v>1073</v>
      </c>
      <c r="F7" s="144" t="s">
        <v>1074</v>
      </c>
    </row>
    <row r="8" spans="1:6" s="143" customFormat="1" ht="15.75" customHeight="1">
      <c r="A8" s="521"/>
      <c r="B8" s="512" t="s">
        <v>323</v>
      </c>
      <c r="C8" s="512"/>
      <c r="D8" s="512" t="s">
        <v>1259</v>
      </c>
      <c r="E8" s="512" t="s">
        <v>1260</v>
      </c>
      <c r="F8" s="512" t="s">
        <v>1261</v>
      </c>
    </row>
    <row r="9" spans="1:6" s="143" customFormat="1" ht="15.75">
      <c r="A9" s="521"/>
      <c r="B9" s="512"/>
      <c r="C9" s="512"/>
      <c r="D9" s="512"/>
      <c r="E9" s="512"/>
      <c r="F9" s="512"/>
    </row>
    <row r="10" spans="1:6" s="143" customFormat="1" ht="15.75">
      <c r="A10" s="521"/>
      <c r="B10" s="512"/>
      <c r="C10" s="512"/>
      <c r="D10" s="512"/>
      <c r="E10" s="512"/>
      <c r="F10" s="512"/>
    </row>
    <row r="11" spans="1:5" ht="24.75" customHeight="1">
      <c r="A11" s="193" t="s">
        <v>794</v>
      </c>
      <c r="B11" s="154" t="s">
        <v>158</v>
      </c>
      <c r="C11" s="154" t="s">
        <v>159</v>
      </c>
      <c r="D11" s="154"/>
      <c r="E11" s="6"/>
    </row>
    <row r="12" spans="1:6" ht="24.75" customHeight="1">
      <c r="A12" s="193" t="s">
        <v>800</v>
      </c>
      <c r="B12" s="143" t="s">
        <v>160</v>
      </c>
      <c r="C12" s="143" t="s">
        <v>161</v>
      </c>
      <c r="D12" s="151">
        <v>11361</v>
      </c>
      <c r="E12" s="168">
        <v>9816</v>
      </c>
      <c r="F12" s="151">
        <v>10618</v>
      </c>
    </row>
    <row r="13" spans="1:7" ht="24.75" customHeight="1">
      <c r="A13" s="193" t="s">
        <v>410</v>
      </c>
      <c r="B13" s="143" t="s">
        <v>162</v>
      </c>
      <c r="C13" s="143" t="s">
        <v>163</v>
      </c>
      <c r="D13" s="151">
        <v>14749056</v>
      </c>
      <c r="E13" s="168">
        <v>15629156</v>
      </c>
      <c r="F13" s="151">
        <v>16290383</v>
      </c>
      <c r="G13" s="2"/>
    </row>
    <row r="14" spans="1:6" ht="24.75" customHeight="1">
      <c r="A14" s="193" t="s">
        <v>562</v>
      </c>
      <c r="B14" s="143" t="s">
        <v>164</v>
      </c>
      <c r="C14" s="143" t="s">
        <v>165</v>
      </c>
      <c r="D14" s="151">
        <v>1116642</v>
      </c>
      <c r="E14" s="168">
        <v>1116801</v>
      </c>
      <c r="F14" s="151">
        <v>1098067</v>
      </c>
    </row>
    <row r="15" spans="1:6" ht="24.75" customHeight="1">
      <c r="A15" s="193" t="s">
        <v>1722</v>
      </c>
      <c r="B15" s="143" t="s">
        <v>166</v>
      </c>
      <c r="C15" s="143" t="s">
        <v>1008</v>
      </c>
      <c r="D15" s="151">
        <v>158344</v>
      </c>
      <c r="E15" s="168">
        <v>150403</v>
      </c>
      <c r="F15" s="151">
        <v>142164</v>
      </c>
    </row>
    <row r="16" spans="1:6" ht="24.75" customHeight="1">
      <c r="A16" s="193" t="s">
        <v>131</v>
      </c>
      <c r="B16" s="520" t="s">
        <v>121</v>
      </c>
      <c r="C16" s="520"/>
      <c r="D16" s="157">
        <f>SUM(D12:D15)</f>
        <v>16035403</v>
      </c>
      <c r="E16" s="204">
        <f>SUM(E12:E15)</f>
        <v>16906176</v>
      </c>
      <c r="F16" s="157">
        <f>SUM(F12:F15)</f>
        <v>17541232</v>
      </c>
    </row>
    <row r="17" spans="1:6" ht="24.75" customHeight="1">
      <c r="A17" s="193"/>
      <c r="D17" s="2"/>
      <c r="E17" s="168"/>
      <c r="F17" s="2"/>
    </row>
    <row r="18" spans="1:6" ht="24.75" customHeight="1">
      <c r="A18" s="193" t="s">
        <v>912</v>
      </c>
      <c r="B18" s="154" t="s">
        <v>1009</v>
      </c>
      <c r="C18" s="154" t="s">
        <v>1010</v>
      </c>
      <c r="D18" s="157"/>
      <c r="E18" s="204"/>
      <c r="F18" s="2"/>
    </row>
    <row r="19" spans="1:6" ht="24.75" customHeight="1">
      <c r="A19" s="193" t="s">
        <v>914</v>
      </c>
      <c r="B19" s="143" t="s">
        <v>160</v>
      </c>
      <c r="C19" s="143" t="s">
        <v>1011</v>
      </c>
      <c r="D19" s="151">
        <v>7856</v>
      </c>
      <c r="E19" s="168">
        <v>5649</v>
      </c>
      <c r="F19" s="168">
        <v>640</v>
      </c>
    </row>
    <row r="20" spans="1:6" ht="24.75" customHeight="1">
      <c r="A20" s="193" t="s">
        <v>915</v>
      </c>
      <c r="B20" s="143" t="s">
        <v>162</v>
      </c>
      <c r="C20" s="143" t="s">
        <v>1012</v>
      </c>
      <c r="D20" s="151">
        <v>71220</v>
      </c>
      <c r="E20" s="168">
        <v>151418</v>
      </c>
      <c r="F20" s="168">
        <v>130000</v>
      </c>
    </row>
    <row r="21" spans="1:6" ht="24.75" customHeight="1">
      <c r="A21" s="193" t="s">
        <v>650</v>
      </c>
      <c r="B21" s="143" t="s">
        <v>164</v>
      </c>
      <c r="C21" s="143" t="s">
        <v>1013</v>
      </c>
      <c r="D21" s="151">
        <v>800000</v>
      </c>
      <c r="E21" s="168"/>
      <c r="F21" s="19"/>
    </row>
    <row r="22" spans="1:6" ht="24.75" customHeight="1">
      <c r="A22" s="193" t="s">
        <v>652</v>
      </c>
      <c r="B22" s="143" t="s">
        <v>166</v>
      </c>
      <c r="C22" s="143" t="s">
        <v>1014</v>
      </c>
      <c r="D22" s="151">
        <v>496650</v>
      </c>
      <c r="E22" s="168">
        <v>777353</v>
      </c>
      <c r="F22" s="168">
        <v>200000</v>
      </c>
    </row>
    <row r="23" spans="1:6" ht="24.75" customHeight="1">
      <c r="A23" s="193" t="s">
        <v>1746</v>
      </c>
      <c r="B23" s="143" t="s">
        <v>1015</v>
      </c>
      <c r="C23" s="143" t="s">
        <v>737</v>
      </c>
      <c r="D23" s="151">
        <v>12874</v>
      </c>
      <c r="E23" s="168">
        <v>55045</v>
      </c>
      <c r="F23" s="168">
        <v>50000</v>
      </c>
    </row>
    <row r="24" spans="1:6" ht="24.75" customHeight="1">
      <c r="A24" s="193" t="s">
        <v>1749</v>
      </c>
      <c r="B24" s="520" t="s">
        <v>121</v>
      </c>
      <c r="C24" s="520"/>
      <c r="D24" s="157">
        <f>SUM(D19:D23)</f>
        <v>1388600</v>
      </c>
      <c r="E24" s="157">
        <f>SUM(E19:E23)</f>
        <v>989465</v>
      </c>
      <c r="F24" s="157">
        <f>SUM(F19:F23)</f>
        <v>380640</v>
      </c>
    </row>
    <row r="25" spans="1:6" ht="24.75" customHeight="1">
      <c r="A25" s="193"/>
      <c r="E25" s="143"/>
      <c r="F25" s="151"/>
    </row>
    <row r="26" spans="1:8" ht="24.75" customHeight="1">
      <c r="A26" s="193" t="s">
        <v>1750</v>
      </c>
      <c r="B26" s="520" t="s">
        <v>738</v>
      </c>
      <c r="C26" s="520"/>
      <c r="D26" s="157">
        <f>D16+D24</f>
        <v>17424003</v>
      </c>
      <c r="E26" s="157">
        <f>E16+E24</f>
        <v>17895641</v>
      </c>
      <c r="F26" s="157">
        <f>F16+F24</f>
        <v>17921872</v>
      </c>
      <c r="H26" s="2"/>
    </row>
    <row r="27" ht="15.75">
      <c r="F27" s="143"/>
    </row>
    <row r="28" ht="15.75">
      <c r="F28" s="143"/>
    </row>
  </sheetData>
  <mergeCells count="14">
    <mergeCell ref="A7:A10"/>
    <mergeCell ref="C1:F1"/>
    <mergeCell ref="B24:C24"/>
    <mergeCell ref="B26:C26"/>
    <mergeCell ref="B8:C10"/>
    <mergeCell ref="F8:F10"/>
    <mergeCell ref="D8:D10"/>
    <mergeCell ref="E8:E10"/>
    <mergeCell ref="B16:C16"/>
    <mergeCell ref="B2:F2"/>
    <mergeCell ref="B3:F3"/>
    <mergeCell ref="B4:F4"/>
    <mergeCell ref="B5:F5"/>
    <mergeCell ref="B7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M87"/>
  <sheetViews>
    <sheetView workbookViewId="0" topLeftCell="A1">
      <selection activeCell="A6" sqref="A6:A8"/>
    </sheetView>
  </sheetViews>
  <sheetFormatPr defaultColWidth="9.140625" defaultRowHeight="13.5" customHeight="1"/>
  <cols>
    <col min="1" max="1" width="4.57421875" style="29" customWidth="1"/>
    <col min="2" max="2" width="38.421875" style="35" bestFit="1" customWidth="1"/>
    <col min="3" max="3" width="58.421875" style="35" customWidth="1"/>
    <col min="4" max="4" width="11.28125" style="40" bestFit="1" customWidth="1"/>
    <col min="5" max="5" width="8.421875" style="35" bestFit="1" customWidth="1"/>
    <col min="6" max="8" width="7.28125" style="35" bestFit="1" customWidth="1"/>
    <col min="9" max="16384" width="9.140625" style="35" customWidth="1"/>
  </cols>
  <sheetData>
    <row r="1" spans="3:8" ht="13.5" customHeight="1">
      <c r="C1" s="420" t="s">
        <v>1345</v>
      </c>
      <c r="D1" s="420"/>
      <c r="E1" s="420"/>
      <c r="F1" s="420"/>
      <c r="G1" s="420"/>
      <c r="H1" s="420"/>
    </row>
    <row r="2" spans="1:8" ht="19.5" customHeight="1">
      <c r="A2" s="444" t="s">
        <v>1090</v>
      </c>
      <c r="B2" s="558"/>
      <c r="C2" s="558"/>
      <c r="D2" s="558"/>
      <c r="E2" s="558"/>
      <c r="F2" s="558"/>
      <c r="G2" s="558"/>
      <c r="H2" s="558"/>
    </row>
    <row r="3" spans="1:8" ht="13.5" customHeight="1">
      <c r="A3" s="444" t="s">
        <v>922</v>
      </c>
      <c r="B3" s="558"/>
      <c r="C3" s="558"/>
      <c r="D3" s="558"/>
      <c r="E3" s="558"/>
      <c r="F3" s="558"/>
      <c r="G3" s="558"/>
      <c r="H3" s="558"/>
    </row>
    <row r="4" spans="1:8" ht="13.5" customHeight="1">
      <c r="A4" s="444" t="s">
        <v>322</v>
      </c>
      <c r="B4" s="558"/>
      <c r="C4" s="558"/>
      <c r="D4" s="558"/>
      <c r="E4" s="558"/>
      <c r="F4" s="558"/>
      <c r="G4" s="558"/>
      <c r="H4" s="558"/>
    </row>
    <row r="5" spans="1:8" ht="13.5" customHeight="1">
      <c r="A5" s="125"/>
      <c r="B5" s="294"/>
      <c r="C5" s="294"/>
      <c r="D5" s="294"/>
      <c r="E5" s="294"/>
      <c r="F5" s="294"/>
      <c r="G5" s="294"/>
      <c r="H5" s="294"/>
    </row>
    <row r="6" spans="1:8" ht="13.5" customHeight="1">
      <c r="A6" s="521"/>
      <c r="B6" s="144" t="s">
        <v>1071</v>
      </c>
      <c r="C6" s="144" t="s">
        <v>1072</v>
      </c>
      <c r="D6" s="144" t="s">
        <v>1073</v>
      </c>
      <c r="E6" s="144" t="s">
        <v>1074</v>
      </c>
      <c r="F6" s="144" t="s">
        <v>1075</v>
      </c>
      <c r="G6" s="144" t="s">
        <v>1076</v>
      </c>
      <c r="H6" s="144" t="s">
        <v>1077</v>
      </c>
    </row>
    <row r="7" spans="1:11" s="56" customFormat="1" ht="13.5" customHeight="1">
      <c r="A7" s="521"/>
      <c r="B7" s="555" t="s">
        <v>923</v>
      </c>
      <c r="C7" s="427" t="s">
        <v>1091</v>
      </c>
      <c r="D7" s="427" t="s">
        <v>792</v>
      </c>
      <c r="E7" s="427" t="s">
        <v>1677</v>
      </c>
      <c r="F7" s="427"/>
      <c r="G7" s="427"/>
      <c r="H7" s="427"/>
      <c r="I7" s="362"/>
      <c r="J7" s="362"/>
      <c r="K7" s="362"/>
    </row>
    <row r="8" spans="1:11" s="56" customFormat="1" ht="13.5" customHeight="1">
      <c r="A8" s="521"/>
      <c r="B8" s="555"/>
      <c r="C8" s="427"/>
      <c r="D8" s="427"/>
      <c r="E8" s="233" t="s">
        <v>1593</v>
      </c>
      <c r="F8" s="233" t="s">
        <v>924</v>
      </c>
      <c r="G8" s="233" t="s">
        <v>902</v>
      </c>
      <c r="H8" s="233" t="s">
        <v>817</v>
      </c>
      <c r="I8" s="361"/>
      <c r="J8" s="361"/>
      <c r="K8" s="361"/>
    </row>
    <row r="9" spans="1:8" s="56" customFormat="1" ht="13.5" customHeight="1">
      <c r="A9" s="386" t="s">
        <v>794</v>
      </c>
      <c r="B9" s="162" t="s">
        <v>793</v>
      </c>
      <c r="C9" s="9"/>
      <c r="D9" s="57"/>
      <c r="E9" s="9"/>
      <c r="F9" s="9"/>
      <c r="G9" s="9"/>
      <c r="H9" s="9"/>
    </row>
    <row r="10" spans="1:2" ht="13.5" customHeight="1">
      <c r="A10" s="386" t="s">
        <v>800</v>
      </c>
      <c r="B10" s="399" t="s">
        <v>66</v>
      </c>
    </row>
    <row r="11" spans="1:4" s="305" customFormat="1" ht="13.5" customHeight="1">
      <c r="A11" s="386" t="s">
        <v>410</v>
      </c>
      <c r="B11" s="165" t="s">
        <v>795</v>
      </c>
      <c r="C11" s="305" t="s">
        <v>796</v>
      </c>
      <c r="D11" s="272"/>
    </row>
    <row r="12" spans="1:8" s="305" customFormat="1" ht="13.5" customHeight="1">
      <c r="A12" s="386" t="s">
        <v>562</v>
      </c>
      <c r="B12" s="165" t="s">
        <v>797</v>
      </c>
      <c r="C12" s="305" t="s">
        <v>798</v>
      </c>
      <c r="D12" s="272" t="s">
        <v>799</v>
      </c>
      <c r="E12" s="306">
        <v>300</v>
      </c>
      <c r="F12" s="306">
        <v>300</v>
      </c>
      <c r="G12" s="306">
        <v>300</v>
      </c>
      <c r="H12" s="306">
        <v>300</v>
      </c>
    </row>
    <row r="13" spans="1:8" s="305" customFormat="1" ht="13.5" customHeight="1">
      <c r="A13" s="386" t="s">
        <v>1722</v>
      </c>
      <c r="B13" s="165" t="s">
        <v>801</v>
      </c>
      <c r="C13" s="305" t="s">
        <v>409</v>
      </c>
      <c r="D13" s="272" t="s">
        <v>799</v>
      </c>
      <c r="E13" s="306">
        <v>100</v>
      </c>
      <c r="F13" s="306">
        <v>100</v>
      </c>
      <c r="G13" s="306">
        <v>100</v>
      </c>
      <c r="H13" s="306">
        <v>100</v>
      </c>
    </row>
    <row r="14" spans="1:8" s="305" customFormat="1" ht="13.5" customHeight="1">
      <c r="A14" s="386" t="s">
        <v>131</v>
      </c>
      <c r="B14" s="165" t="s">
        <v>411</v>
      </c>
      <c r="C14" s="305" t="s">
        <v>1234</v>
      </c>
      <c r="D14" s="272"/>
      <c r="E14" s="306"/>
      <c r="F14" s="306"/>
      <c r="G14" s="306"/>
      <c r="H14" s="306"/>
    </row>
    <row r="15" spans="1:8" s="305" customFormat="1" ht="13.5" customHeight="1">
      <c r="A15" s="386" t="s">
        <v>912</v>
      </c>
      <c r="B15" s="165" t="s">
        <v>1235</v>
      </c>
      <c r="C15" s="305" t="s">
        <v>559</v>
      </c>
      <c r="D15" s="272"/>
      <c r="E15" s="306"/>
      <c r="F15" s="306"/>
      <c r="G15" s="306"/>
      <c r="H15" s="306"/>
    </row>
    <row r="16" spans="1:8" s="305" customFormat="1" ht="13.5" customHeight="1">
      <c r="A16" s="386" t="s">
        <v>914</v>
      </c>
      <c r="B16" s="165" t="s">
        <v>560</v>
      </c>
      <c r="C16" s="305" t="s">
        <v>561</v>
      </c>
      <c r="D16" s="272" t="s">
        <v>799</v>
      </c>
      <c r="E16" s="306">
        <v>17280</v>
      </c>
      <c r="F16" s="306">
        <v>17280</v>
      </c>
      <c r="G16" s="306">
        <v>17280</v>
      </c>
      <c r="H16" s="306">
        <v>17280</v>
      </c>
    </row>
    <row r="17" spans="1:8" ht="13.5" customHeight="1">
      <c r="A17" s="386" t="s">
        <v>915</v>
      </c>
      <c r="B17" s="165" t="s">
        <v>563</v>
      </c>
      <c r="C17" s="305" t="s">
        <v>564</v>
      </c>
      <c r="D17" s="272"/>
      <c r="E17" s="306"/>
      <c r="F17" s="306"/>
      <c r="G17" s="306"/>
      <c r="H17" s="306"/>
    </row>
    <row r="18" spans="1:8" ht="13.5" customHeight="1">
      <c r="A18" s="386" t="s">
        <v>650</v>
      </c>
      <c r="B18" s="165"/>
      <c r="C18" s="305" t="s">
        <v>565</v>
      </c>
      <c r="D18" s="272"/>
      <c r="E18" s="306"/>
      <c r="F18" s="306"/>
      <c r="G18" s="306"/>
      <c r="H18" s="306"/>
    </row>
    <row r="19" spans="1:8" ht="13.5" customHeight="1">
      <c r="A19" s="386" t="s">
        <v>652</v>
      </c>
      <c r="B19" s="165"/>
      <c r="C19" s="305" t="s">
        <v>1721</v>
      </c>
      <c r="D19" s="272" t="s">
        <v>799</v>
      </c>
      <c r="E19" s="306">
        <v>23050</v>
      </c>
      <c r="F19" s="306">
        <v>23050</v>
      </c>
      <c r="G19" s="306">
        <v>23050</v>
      </c>
      <c r="H19" s="306">
        <v>23050</v>
      </c>
    </row>
    <row r="20" spans="1:9" ht="13.5" customHeight="1">
      <c r="A20" s="386" t="s">
        <v>1746</v>
      </c>
      <c r="B20" s="165" t="s">
        <v>1723</v>
      </c>
      <c r="C20" s="305" t="s">
        <v>1724</v>
      </c>
      <c r="D20" s="272" t="s">
        <v>799</v>
      </c>
      <c r="E20" s="306">
        <v>9</v>
      </c>
      <c r="F20" s="306">
        <v>9</v>
      </c>
      <c r="G20" s="306">
        <v>9</v>
      </c>
      <c r="H20" s="306">
        <v>9</v>
      </c>
      <c r="I20" s="305"/>
    </row>
    <row r="21" spans="1:8" ht="13.5" customHeight="1">
      <c r="A21" s="386" t="s">
        <v>1749</v>
      </c>
      <c r="B21" s="165" t="s">
        <v>132</v>
      </c>
      <c r="C21" s="305" t="s">
        <v>911</v>
      </c>
      <c r="D21" s="272" t="s">
        <v>799</v>
      </c>
      <c r="E21" s="306">
        <v>20</v>
      </c>
      <c r="F21" s="306">
        <v>20</v>
      </c>
      <c r="G21" s="306">
        <v>20</v>
      </c>
      <c r="H21" s="306">
        <v>20</v>
      </c>
    </row>
    <row r="22" spans="1:8" s="305" customFormat="1" ht="13.5" customHeight="1">
      <c r="A22" s="386" t="s">
        <v>1750</v>
      </c>
      <c r="B22" s="165" t="s">
        <v>706</v>
      </c>
      <c r="C22" s="305" t="s">
        <v>913</v>
      </c>
      <c r="D22" s="272" t="s">
        <v>799</v>
      </c>
      <c r="E22" s="306">
        <v>50</v>
      </c>
      <c r="F22" s="306">
        <v>50</v>
      </c>
      <c r="G22" s="306">
        <v>50</v>
      </c>
      <c r="H22" s="306">
        <v>50</v>
      </c>
    </row>
    <row r="23" spans="1:8" ht="13.5" customHeight="1">
      <c r="A23" s="386" t="s">
        <v>1751</v>
      </c>
      <c r="B23" s="165" t="s">
        <v>925</v>
      </c>
      <c r="C23" s="305" t="s">
        <v>712</v>
      </c>
      <c r="D23" s="307" t="s">
        <v>799</v>
      </c>
      <c r="E23" s="306">
        <v>875</v>
      </c>
      <c r="F23" s="306">
        <v>875</v>
      </c>
      <c r="G23" s="306">
        <v>875</v>
      </c>
      <c r="H23" s="306">
        <v>875</v>
      </c>
    </row>
    <row r="24" spans="1:4" ht="13.5" customHeight="1">
      <c r="A24" s="386" t="s">
        <v>1753</v>
      </c>
      <c r="B24" s="165"/>
      <c r="C24" s="305" t="s">
        <v>713</v>
      </c>
      <c r="D24" s="35"/>
    </row>
    <row r="25" spans="1:13" s="62" customFormat="1" ht="15.75">
      <c r="A25" s="386" t="s">
        <v>1754</v>
      </c>
      <c r="B25" s="146" t="s">
        <v>926</v>
      </c>
      <c r="C25" s="308" t="s">
        <v>1744</v>
      </c>
      <c r="D25" s="309" t="s">
        <v>799</v>
      </c>
      <c r="E25" s="310">
        <v>129</v>
      </c>
      <c r="F25" s="310">
        <v>129</v>
      </c>
      <c r="G25" s="310">
        <v>129</v>
      </c>
      <c r="H25" s="310">
        <v>129</v>
      </c>
      <c r="I25" s="63"/>
      <c r="J25" s="63"/>
      <c r="K25" s="64"/>
      <c r="M25" s="60"/>
    </row>
    <row r="26" spans="1:13" s="62" customFormat="1" ht="15.75">
      <c r="A26" s="386" t="s">
        <v>1755</v>
      </c>
      <c r="B26" s="59"/>
      <c r="C26" s="308" t="s">
        <v>927</v>
      </c>
      <c r="D26" s="61"/>
      <c r="F26" s="65"/>
      <c r="G26" s="63"/>
      <c r="H26" s="63"/>
      <c r="I26" s="63"/>
      <c r="J26" s="63"/>
      <c r="K26" s="64"/>
      <c r="M26" s="60"/>
    </row>
    <row r="27" spans="1:8" ht="13.5" customHeight="1">
      <c r="A27" s="386" t="s">
        <v>1247</v>
      </c>
      <c r="B27" s="165" t="s">
        <v>707</v>
      </c>
      <c r="C27" s="305" t="s">
        <v>928</v>
      </c>
      <c r="D27" s="272" t="s">
        <v>799</v>
      </c>
      <c r="E27" s="306">
        <v>201</v>
      </c>
      <c r="F27" s="306">
        <v>201</v>
      </c>
      <c r="G27" s="306">
        <v>201</v>
      </c>
      <c r="H27" s="306">
        <v>201</v>
      </c>
    </row>
    <row r="28" spans="1:8" ht="13.5" customHeight="1">
      <c r="A28" s="386" t="s">
        <v>1248</v>
      </c>
      <c r="B28" s="165" t="s">
        <v>1019</v>
      </c>
      <c r="C28" s="305" t="s">
        <v>1020</v>
      </c>
      <c r="D28" s="307" t="s">
        <v>799</v>
      </c>
      <c r="E28" s="306">
        <v>41</v>
      </c>
      <c r="F28" s="306">
        <v>41</v>
      </c>
      <c r="G28" s="306">
        <v>41</v>
      </c>
      <c r="H28" s="306">
        <v>41</v>
      </c>
    </row>
    <row r="29" spans="1:8" s="305" customFormat="1" ht="13.5" customHeight="1">
      <c r="A29" s="386" t="s">
        <v>1249</v>
      </c>
      <c r="B29" s="165" t="s">
        <v>1021</v>
      </c>
      <c r="C29" s="305" t="s">
        <v>384</v>
      </c>
      <c r="D29" s="307" t="s">
        <v>799</v>
      </c>
      <c r="E29" s="306">
        <v>125</v>
      </c>
      <c r="F29" s="306">
        <v>125</v>
      </c>
      <c r="G29" s="306">
        <v>125</v>
      </c>
      <c r="H29" s="306">
        <v>125</v>
      </c>
    </row>
    <row r="30" spans="1:8" s="305" customFormat="1" ht="13.5" customHeight="1">
      <c r="A30" s="386" t="s">
        <v>1250</v>
      </c>
      <c r="B30" s="165"/>
      <c r="C30" s="305" t="s">
        <v>1022</v>
      </c>
      <c r="D30" s="307" t="s">
        <v>799</v>
      </c>
      <c r="E30" s="306">
        <v>54</v>
      </c>
      <c r="F30" s="306">
        <v>54</v>
      </c>
      <c r="G30" s="306">
        <v>54</v>
      </c>
      <c r="H30" s="306">
        <v>54</v>
      </c>
    </row>
    <row r="31" spans="1:8" s="305" customFormat="1" ht="13.5" customHeight="1">
      <c r="A31" s="386" t="s">
        <v>1251</v>
      </c>
      <c r="B31" s="165" t="s">
        <v>1716</v>
      </c>
      <c r="C31" s="305" t="s">
        <v>651</v>
      </c>
      <c r="D31" s="272" t="s">
        <v>799</v>
      </c>
      <c r="E31" s="306">
        <v>150</v>
      </c>
      <c r="F31" s="306">
        <v>150</v>
      </c>
      <c r="G31" s="306">
        <v>150</v>
      </c>
      <c r="H31" s="306">
        <v>150</v>
      </c>
    </row>
    <row r="32" spans="1:8" s="305" customFormat="1" ht="13.5" customHeight="1">
      <c r="A32" s="386" t="s">
        <v>1252</v>
      </c>
      <c r="B32" s="165" t="s">
        <v>1725</v>
      </c>
      <c r="C32" s="305" t="s">
        <v>705</v>
      </c>
      <c r="D32" s="307" t="s">
        <v>799</v>
      </c>
      <c r="E32" s="306">
        <v>100</v>
      </c>
      <c r="F32" s="306">
        <v>100</v>
      </c>
      <c r="G32" s="306">
        <v>100</v>
      </c>
      <c r="H32" s="306">
        <v>100</v>
      </c>
    </row>
    <row r="33" spans="1:8" s="305" customFormat="1" ht="13.5" customHeight="1">
      <c r="A33" s="386" t="s">
        <v>1253</v>
      </c>
      <c r="B33" s="165" t="s">
        <v>929</v>
      </c>
      <c r="C33" s="305" t="s">
        <v>671</v>
      </c>
      <c r="D33" s="307" t="s">
        <v>799</v>
      </c>
      <c r="E33" s="306">
        <v>1575</v>
      </c>
      <c r="F33" s="306">
        <v>1575</v>
      </c>
      <c r="G33" s="306">
        <v>1575</v>
      </c>
      <c r="H33" s="306">
        <v>1575</v>
      </c>
    </row>
    <row r="34" spans="1:3" s="305" customFormat="1" ht="13.5" customHeight="1">
      <c r="A34" s="386" t="s">
        <v>956</v>
      </c>
      <c r="B34" s="165"/>
      <c r="C34" s="305" t="s">
        <v>930</v>
      </c>
    </row>
    <row r="35" spans="1:9" ht="13.5" customHeight="1">
      <c r="A35" s="386" t="s">
        <v>957</v>
      </c>
      <c r="B35" s="165" t="s">
        <v>931</v>
      </c>
      <c r="C35" s="305" t="s">
        <v>1743</v>
      </c>
      <c r="D35" s="307" t="s">
        <v>799</v>
      </c>
      <c r="E35" s="306">
        <v>60</v>
      </c>
      <c r="F35" s="306">
        <v>60</v>
      </c>
      <c r="G35" s="306">
        <v>60</v>
      </c>
      <c r="H35" s="306">
        <v>60</v>
      </c>
      <c r="I35" s="305"/>
    </row>
    <row r="36" spans="1:9" ht="13.5" customHeight="1">
      <c r="A36" s="386" t="s">
        <v>958</v>
      </c>
      <c r="B36" s="165"/>
      <c r="C36" s="305" t="s">
        <v>708</v>
      </c>
      <c r="D36" s="35"/>
      <c r="I36" s="305"/>
    </row>
    <row r="37" spans="1:8" ht="13.5" customHeight="1">
      <c r="A37" s="386" t="s">
        <v>959</v>
      </c>
      <c r="B37" s="165" t="s">
        <v>709</v>
      </c>
      <c r="C37" s="305" t="s">
        <v>710</v>
      </c>
      <c r="D37" s="307" t="s">
        <v>799</v>
      </c>
      <c r="E37" s="306">
        <v>49</v>
      </c>
      <c r="F37" s="306">
        <v>49</v>
      </c>
      <c r="G37" s="306">
        <v>49</v>
      </c>
      <c r="H37" s="306">
        <v>49</v>
      </c>
    </row>
    <row r="38" spans="1:4" ht="13.5" customHeight="1">
      <c r="A38" s="386" t="s">
        <v>960</v>
      </c>
      <c r="B38" s="165"/>
      <c r="C38" s="305" t="s">
        <v>711</v>
      </c>
      <c r="D38" s="35"/>
    </row>
    <row r="39" spans="1:8" s="305" customFormat="1" ht="13.5" customHeight="1">
      <c r="A39" s="386" t="s">
        <v>961</v>
      </c>
      <c r="B39" s="165" t="s">
        <v>653</v>
      </c>
      <c r="C39" s="305" t="s">
        <v>1745</v>
      </c>
      <c r="D39" s="272" t="s">
        <v>799</v>
      </c>
      <c r="E39" s="306">
        <v>2900</v>
      </c>
      <c r="F39" s="306">
        <v>2900</v>
      </c>
      <c r="G39" s="306">
        <v>2900</v>
      </c>
      <c r="H39" s="306">
        <v>2900</v>
      </c>
    </row>
    <row r="40" spans="1:8" s="305" customFormat="1" ht="13.5" customHeight="1">
      <c r="A40" s="386" t="s">
        <v>882</v>
      </c>
      <c r="B40" s="165" t="s">
        <v>1747</v>
      </c>
      <c r="C40" s="305" t="s">
        <v>1748</v>
      </c>
      <c r="D40" s="272" t="s">
        <v>799</v>
      </c>
      <c r="E40" s="306">
        <v>23</v>
      </c>
      <c r="F40" s="306">
        <v>23</v>
      </c>
      <c r="G40" s="306">
        <v>23</v>
      </c>
      <c r="H40" s="306">
        <v>23</v>
      </c>
    </row>
    <row r="41" spans="1:8" s="305" customFormat="1" ht="18" customHeight="1">
      <c r="A41" s="386" t="s">
        <v>883</v>
      </c>
      <c r="B41" s="146" t="s">
        <v>932</v>
      </c>
      <c r="C41" s="153" t="s">
        <v>933</v>
      </c>
      <c r="D41" s="309" t="s">
        <v>799</v>
      </c>
      <c r="E41" s="312">
        <v>383</v>
      </c>
      <c r="F41" s="312">
        <v>383</v>
      </c>
      <c r="G41" s="312">
        <v>383</v>
      </c>
      <c r="H41" s="312">
        <v>383</v>
      </c>
    </row>
    <row r="42" spans="1:9" ht="15.75">
      <c r="A42" s="386" t="s">
        <v>93</v>
      </c>
      <c r="B42" s="305" t="s">
        <v>1023</v>
      </c>
      <c r="C42" s="305" t="s">
        <v>1024</v>
      </c>
      <c r="D42" s="272" t="s">
        <v>799</v>
      </c>
      <c r="E42" s="305">
        <v>2075</v>
      </c>
      <c r="F42" s="305">
        <v>2075</v>
      </c>
      <c r="G42" s="305">
        <v>2075</v>
      </c>
      <c r="H42" s="305">
        <v>2075</v>
      </c>
      <c r="I42" s="305"/>
    </row>
    <row r="43" spans="1:8" s="305" customFormat="1" ht="13.5" customHeight="1">
      <c r="A43" s="386" t="s">
        <v>94</v>
      </c>
      <c r="B43" s="165" t="s">
        <v>1752</v>
      </c>
      <c r="C43" s="305" t="s">
        <v>1436</v>
      </c>
      <c r="D43" s="272" t="s">
        <v>799</v>
      </c>
      <c r="E43" s="306">
        <v>2500</v>
      </c>
      <c r="F43" s="306">
        <v>2500</v>
      </c>
      <c r="G43" s="306">
        <v>2500</v>
      </c>
      <c r="H43" s="306">
        <v>2500</v>
      </c>
    </row>
    <row r="44" spans="1:8" ht="13.5" customHeight="1">
      <c r="A44" s="386" t="s">
        <v>1576</v>
      </c>
      <c r="B44" s="165" t="s">
        <v>1680</v>
      </c>
      <c r="C44" s="305" t="s">
        <v>1681</v>
      </c>
      <c r="D44" s="307">
        <v>42124</v>
      </c>
      <c r="E44" s="306">
        <v>1250</v>
      </c>
      <c r="F44" s="306">
        <v>1250</v>
      </c>
      <c r="G44" s="313">
        <v>1250</v>
      </c>
      <c r="H44" s="313">
        <v>1250</v>
      </c>
    </row>
    <row r="45" spans="1:8" s="305" customFormat="1" ht="13.5" customHeight="1">
      <c r="A45" s="386" t="s">
        <v>95</v>
      </c>
      <c r="B45" s="165" t="s">
        <v>1025</v>
      </c>
      <c r="C45" s="305" t="s">
        <v>1437</v>
      </c>
      <c r="D45" s="307">
        <v>40908</v>
      </c>
      <c r="E45" s="306">
        <v>198</v>
      </c>
      <c r="F45" s="306"/>
      <c r="G45" s="306"/>
      <c r="H45" s="306"/>
    </row>
    <row r="46" spans="1:8" ht="13.5" customHeight="1">
      <c r="A46" s="386" t="s">
        <v>566</v>
      </c>
      <c r="B46" s="50"/>
      <c r="C46" s="305" t="s">
        <v>1026</v>
      </c>
      <c r="D46" s="272" t="s">
        <v>799</v>
      </c>
      <c r="E46" s="306">
        <v>200</v>
      </c>
      <c r="F46" s="306">
        <v>200</v>
      </c>
      <c r="G46" s="306">
        <v>200</v>
      </c>
      <c r="H46" s="306">
        <v>200</v>
      </c>
    </row>
    <row r="47" spans="1:8" s="305" customFormat="1" ht="13.5" customHeight="1">
      <c r="A47" s="386" t="s">
        <v>567</v>
      </c>
      <c r="B47" s="165" t="s">
        <v>1717</v>
      </c>
      <c r="C47" s="305" t="s">
        <v>1594</v>
      </c>
      <c r="D47" s="272" t="s">
        <v>799</v>
      </c>
      <c r="E47" s="306">
        <v>994</v>
      </c>
      <c r="F47" s="306">
        <v>994</v>
      </c>
      <c r="G47" s="306">
        <v>994</v>
      </c>
      <c r="H47" s="306">
        <v>994</v>
      </c>
    </row>
    <row r="48" spans="1:13" s="305" customFormat="1" ht="15.75">
      <c r="A48" s="386" t="s">
        <v>568</v>
      </c>
      <c r="B48" s="165" t="s">
        <v>1027</v>
      </c>
      <c r="C48" s="305" t="s">
        <v>1028</v>
      </c>
      <c r="D48" s="307" t="s">
        <v>799</v>
      </c>
      <c r="E48" s="272">
        <v>330</v>
      </c>
      <c r="F48" s="305">
        <v>330</v>
      </c>
      <c r="G48" s="305">
        <v>330</v>
      </c>
      <c r="H48" s="305">
        <v>330</v>
      </c>
      <c r="K48" s="314"/>
      <c r="M48" s="315"/>
    </row>
    <row r="49" spans="1:13" s="305" customFormat="1" ht="15.75">
      <c r="A49" s="386" t="s">
        <v>569</v>
      </c>
      <c r="B49" s="165" t="s">
        <v>1029</v>
      </c>
      <c r="C49" s="305" t="s">
        <v>1030</v>
      </c>
      <c r="D49" s="307" t="s">
        <v>799</v>
      </c>
      <c r="E49" s="272">
        <v>930</v>
      </c>
      <c r="F49" s="305">
        <v>930</v>
      </c>
      <c r="G49" s="305">
        <v>930</v>
      </c>
      <c r="H49" s="305">
        <v>930</v>
      </c>
      <c r="K49" s="314"/>
      <c r="M49" s="315"/>
    </row>
    <row r="50" spans="1:8" s="305" customFormat="1" ht="13.5" customHeight="1">
      <c r="A50" s="386" t="s">
        <v>570</v>
      </c>
      <c r="B50" s="305" t="s">
        <v>1647</v>
      </c>
      <c r="C50" s="305" t="s">
        <v>1648</v>
      </c>
      <c r="D50" s="272" t="s">
        <v>799</v>
      </c>
      <c r="E50" s="305">
        <v>16</v>
      </c>
      <c r="F50" s="305">
        <v>16</v>
      </c>
      <c r="G50" s="305">
        <v>16</v>
      </c>
      <c r="H50" s="305">
        <v>16</v>
      </c>
    </row>
    <row r="51" spans="1:13" s="310" customFormat="1" ht="15.75">
      <c r="A51" s="386" t="s">
        <v>1690</v>
      </c>
      <c r="B51" s="232" t="s">
        <v>1649</v>
      </c>
      <c r="C51" s="316" t="s">
        <v>71</v>
      </c>
      <c r="D51" s="227" t="s">
        <v>799</v>
      </c>
      <c r="E51" s="317">
        <v>40</v>
      </c>
      <c r="F51" s="317">
        <v>40</v>
      </c>
      <c r="G51" s="317">
        <v>40</v>
      </c>
      <c r="H51" s="317">
        <v>40</v>
      </c>
      <c r="I51" s="318"/>
      <c r="J51" s="318"/>
      <c r="K51" s="319"/>
      <c r="M51" s="316"/>
    </row>
    <row r="52" spans="1:13" s="310" customFormat="1" ht="15.75" customHeight="1">
      <c r="A52" s="386" t="s">
        <v>571</v>
      </c>
      <c r="B52" s="232" t="s">
        <v>1388</v>
      </c>
      <c r="C52" s="316" t="s">
        <v>422</v>
      </c>
      <c r="D52" s="227" t="s">
        <v>799</v>
      </c>
      <c r="E52" s="317">
        <v>994</v>
      </c>
      <c r="F52" s="317">
        <v>994</v>
      </c>
      <c r="G52" s="317">
        <v>994</v>
      </c>
      <c r="H52" s="318">
        <v>994</v>
      </c>
      <c r="I52" s="318"/>
      <c r="J52" s="318"/>
      <c r="K52" s="319"/>
      <c r="M52" s="316"/>
    </row>
    <row r="53" spans="1:13" s="310" customFormat="1" ht="15.75">
      <c r="A53" s="386" t="s">
        <v>572</v>
      </c>
      <c r="B53" s="232" t="s">
        <v>1031</v>
      </c>
      <c r="C53" s="316" t="s">
        <v>1032</v>
      </c>
      <c r="D53" s="227" t="s">
        <v>799</v>
      </c>
      <c r="E53" s="317">
        <v>176</v>
      </c>
      <c r="F53" s="317">
        <v>176</v>
      </c>
      <c r="G53" s="317">
        <v>176</v>
      </c>
      <c r="H53" s="318">
        <v>176</v>
      </c>
      <c r="I53" s="318"/>
      <c r="J53" s="318"/>
      <c r="K53" s="319"/>
      <c r="M53" s="316"/>
    </row>
    <row r="54" spans="1:8" s="305" customFormat="1" ht="13.5" customHeight="1">
      <c r="A54" s="386" t="s">
        <v>573</v>
      </c>
      <c r="B54" s="146" t="s">
        <v>1033</v>
      </c>
      <c r="C54" s="153" t="s">
        <v>1034</v>
      </c>
      <c r="D54" s="309" t="s">
        <v>799</v>
      </c>
      <c r="E54" s="312">
        <v>199</v>
      </c>
      <c r="F54" s="312">
        <v>199</v>
      </c>
      <c r="G54" s="311">
        <v>199</v>
      </c>
      <c r="H54" s="312">
        <v>199</v>
      </c>
    </row>
    <row r="55" spans="1:8" s="305" customFormat="1" ht="13.5" customHeight="1">
      <c r="A55" s="386" t="s">
        <v>1691</v>
      </c>
      <c r="B55" s="146" t="s">
        <v>1035</v>
      </c>
      <c r="C55" s="153" t="s">
        <v>1036</v>
      </c>
      <c r="D55" s="309" t="s">
        <v>799</v>
      </c>
      <c r="E55" s="312">
        <v>1863</v>
      </c>
      <c r="F55" s="312">
        <v>1863</v>
      </c>
      <c r="G55" s="312">
        <v>1863</v>
      </c>
      <c r="H55" s="312">
        <v>1863</v>
      </c>
    </row>
    <row r="56" spans="1:13" s="310" customFormat="1" ht="15.75">
      <c r="A56" s="386" t="s">
        <v>1692</v>
      </c>
      <c r="B56" s="232" t="s">
        <v>1389</v>
      </c>
      <c r="C56" s="226" t="s">
        <v>382</v>
      </c>
      <c r="D56" s="227" t="s">
        <v>799</v>
      </c>
      <c r="E56" s="320">
        <v>3207</v>
      </c>
      <c r="F56" s="320">
        <v>3207</v>
      </c>
      <c r="G56" s="320">
        <v>3207</v>
      </c>
      <c r="H56" s="320">
        <v>3207</v>
      </c>
      <c r="I56" s="318"/>
      <c r="J56" s="318"/>
      <c r="K56" s="319"/>
      <c r="M56" s="316"/>
    </row>
    <row r="57" spans="1:13" s="310" customFormat="1" ht="15.75">
      <c r="A57" s="386" t="s">
        <v>574</v>
      </c>
      <c r="B57" s="232" t="s">
        <v>1037</v>
      </c>
      <c r="C57" s="226" t="s">
        <v>383</v>
      </c>
      <c r="D57" s="227" t="s">
        <v>799</v>
      </c>
      <c r="E57" s="320">
        <v>123</v>
      </c>
      <c r="F57" s="320">
        <v>123</v>
      </c>
      <c r="G57" s="320">
        <v>123</v>
      </c>
      <c r="H57" s="320">
        <v>123</v>
      </c>
      <c r="I57" s="318"/>
      <c r="J57" s="318"/>
      <c r="K57" s="319"/>
      <c r="M57" s="316"/>
    </row>
    <row r="58" spans="1:8" ht="13.5" customHeight="1">
      <c r="A58" s="386" t="s">
        <v>575</v>
      </c>
      <c r="B58" s="305" t="s">
        <v>1390</v>
      </c>
      <c r="C58" s="305" t="s">
        <v>1438</v>
      </c>
      <c r="D58" s="272" t="s">
        <v>799</v>
      </c>
      <c r="E58" s="305">
        <v>225</v>
      </c>
      <c r="F58" s="305">
        <v>225</v>
      </c>
      <c r="G58" s="305">
        <v>225</v>
      </c>
      <c r="H58" s="305">
        <v>225</v>
      </c>
    </row>
    <row r="59" spans="1:8" ht="13.5" customHeight="1">
      <c r="A59" s="386" t="s">
        <v>576</v>
      </c>
      <c r="B59" s="305" t="s">
        <v>1038</v>
      </c>
      <c r="C59" s="305" t="s">
        <v>1039</v>
      </c>
      <c r="D59" s="272" t="s">
        <v>799</v>
      </c>
      <c r="E59" s="305">
        <v>165</v>
      </c>
      <c r="F59" s="305">
        <v>165</v>
      </c>
      <c r="G59" s="305">
        <v>165</v>
      </c>
      <c r="H59" s="305">
        <v>165</v>
      </c>
    </row>
    <row r="60" spans="1:8" s="305" customFormat="1" ht="13.5" customHeight="1">
      <c r="A60" s="386" t="s">
        <v>1693</v>
      </c>
      <c r="B60" s="305" t="s">
        <v>1391</v>
      </c>
      <c r="C60" s="305" t="s">
        <v>1392</v>
      </c>
      <c r="D60" s="272" t="s">
        <v>799</v>
      </c>
      <c r="E60" s="305">
        <v>26</v>
      </c>
      <c r="F60" s="305">
        <v>26</v>
      </c>
      <c r="G60" s="305">
        <v>26</v>
      </c>
      <c r="H60" s="305">
        <v>26</v>
      </c>
    </row>
    <row r="61" spans="1:13" s="310" customFormat="1" ht="15.75">
      <c r="A61" s="386" t="s">
        <v>1694</v>
      </c>
      <c r="B61" s="232" t="s">
        <v>1358</v>
      </c>
      <c r="C61" s="226" t="s">
        <v>1231</v>
      </c>
      <c r="D61" s="227" t="s">
        <v>799</v>
      </c>
      <c r="E61" s="320">
        <v>5</v>
      </c>
      <c r="F61" s="320">
        <v>5</v>
      </c>
      <c r="G61" s="320">
        <v>5</v>
      </c>
      <c r="H61" s="318">
        <v>5</v>
      </c>
      <c r="I61" s="318"/>
      <c r="J61" s="318"/>
      <c r="K61" s="319"/>
      <c r="M61" s="316"/>
    </row>
    <row r="62" spans="1:13" s="310" customFormat="1" ht="15.75">
      <c r="A62" s="386" t="s">
        <v>302</v>
      </c>
      <c r="B62" s="232" t="s">
        <v>1040</v>
      </c>
      <c r="C62" s="226" t="s">
        <v>1041</v>
      </c>
      <c r="D62" s="227" t="s">
        <v>799</v>
      </c>
      <c r="E62" s="320">
        <v>23</v>
      </c>
      <c r="F62" s="320">
        <v>23</v>
      </c>
      <c r="G62" s="320">
        <v>23</v>
      </c>
      <c r="H62" s="318">
        <v>23</v>
      </c>
      <c r="I62" s="318"/>
      <c r="J62" s="318"/>
      <c r="K62" s="319"/>
      <c r="M62" s="316"/>
    </row>
    <row r="63" spans="1:13" s="230" customFormat="1" ht="13.5" customHeight="1">
      <c r="A63" s="386" t="s">
        <v>1695</v>
      </c>
      <c r="B63" s="232" t="s">
        <v>1439</v>
      </c>
      <c r="C63" s="226" t="s">
        <v>1042</v>
      </c>
      <c r="D63" s="227" t="s">
        <v>799</v>
      </c>
      <c r="E63" s="320">
        <v>233</v>
      </c>
      <c r="F63" s="320">
        <v>233</v>
      </c>
      <c r="G63" s="320">
        <v>233</v>
      </c>
      <c r="H63" s="320">
        <v>233</v>
      </c>
      <c r="I63" s="318"/>
      <c r="J63" s="228"/>
      <c r="K63" s="229"/>
      <c r="M63" s="231"/>
    </row>
    <row r="64" spans="1:13" s="230" customFormat="1" ht="13.5" customHeight="1">
      <c r="A64" s="386" t="s">
        <v>1696</v>
      </c>
      <c r="B64" s="232" t="s">
        <v>1043</v>
      </c>
      <c r="C64" s="226" t="s">
        <v>1044</v>
      </c>
      <c r="D64" s="227" t="s">
        <v>799</v>
      </c>
      <c r="E64" s="320">
        <v>250</v>
      </c>
      <c r="F64" s="320">
        <v>250</v>
      </c>
      <c r="G64" s="320">
        <v>250</v>
      </c>
      <c r="H64" s="320">
        <v>250</v>
      </c>
      <c r="I64" s="318"/>
      <c r="J64" s="228"/>
      <c r="K64" s="229"/>
      <c r="M64" s="231"/>
    </row>
    <row r="65" spans="1:13" s="230" customFormat="1" ht="13.5" customHeight="1">
      <c r="A65" s="386" t="s">
        <v>1697</v>
      </c>
      <c r="B65" s="232" t="s">
        <v>1440</v>
      </c>
      <c r="C65" s="226" t="s">
        <v>1441</v>
      </c>
      <c r="D65" s="227">
        <v>40908</v>
      </c>
      <c r="E65" s="320">
        <v>162</v>
      </c>
      <c r="F65" s="320"/>
      <c r="G65" s="320"/>
      <c r="H65" s="320"/>
      <c r="I65" s="318"/>
      <c r="J65" s="228"/>
      <c r="K65" s="229"/>
      <c r="M65" s="231"/>
    </row>
    <row r="66" spans="1:13" s="230" customFormat="1" ht="13.5" customHeight="1">
      <c r="A66" s="386" t="s">
        <v>1698</v>
      </c>
      <c r="B66" s="232" t="s">
        <v>1442</v>
      </c>
      <c r="C66" s="226" t="s">
        <v>1199</v>
      </c>
      <c r="D66" s="227">
        <v>43496</v>
      </c>
      <c r="E66" s="320">
        <v>2865</v>
      </c>
      <c r="F66" s="320">
        <v>2865</v>
      </c>
      <c r="G66" s="320">
        <v>2865</v>
      </c>
      <c r="H66" s="320">
        <v>2865</v>
      </c>
      <c r="I66" s="318"/>
      <c r="J66" s="228"/>
      <c r="K66" s="229"/>
      <c r="M66" s="231"/>
    </row>
    <row r="67" spans="1:13" s="68" customFormat="1" ht="13.5" customHeight="1">
      <c r="A67" s="386" t="s">
        <v>1699</v>
      </c>
      <c r="B67" s="232" t="s">
        <v>1200</v>
      </c>
      <c r="C67" s="226" t="s">
        <v>1201</v>
      </c>
      <c r="D67" s="227" t="s">
        <v>799</v>
      </c>
      <c r="E67" s="320">
        <v>217</v>
      </c>
      <c r="F67" s="320">
        <v>217</v>
      </c>
      <c r="G67" s="320">
        <v>217</v>
      </c>
      <c r="H67" s="320">
        <v>217</v>
      </c>
      <c r="I67" s="63"/>
      <c r="J67" s="66"/>
      <c r="K67" s="67"/>
      <c r="M67" s="69"/>
    </row>
    <row r="68" spans="1:13" s="68" customFormat="1" ht="13.5" customHeight="1">
      <c r="A68" s="386" t="s">
        <v>1700</v>
      </c>
      <c r="B68" s="232" t="s">
        <v>1202</v>
      </c>
      <c r="C68" s="226" t="s">
        <v>1203</v>
      </c>
      <c r="D68" s="227" t="s">
        <v>799</v>
      </c>
      <c r="E68" s="320">
        <v>125</v>
      </c>
      <c r="F68" s="320">
        <v>125</v>
      </c>
      <c r="G68" s="320">
        <v>125</v>
      </c>
      <c r="H68" s="320">
        <v>125</v>
      </c>
      <c r="I68" s="63"/>
      <c r="J68" s="66"/>
      <c r="K68" s="67"/>
      <c r="M68" s="69"/>
    </row>
    <row r="69" spans="1:13" s="230" customFormat="1" ht="13.5" customHeight="1">
      <c r="A69" s="386" t="s">
        <v>1701</v>
      </c>
      <c r="B69" s="232" t="s">
        <v>654</v>
      </c>
      <c r="C69" s="226" t="s">
        <v>655</v>
      </c>
      <c r="D69" s="227"/>
      <c r="E69" s="320">
        <v>536</v>
      </c>
      <c r="F69" s="320">
        <v>300</v>
      </c>
      <c r="G69" s="320">
        <v>300</v>
      </c>
      <c r="H69" s="320">
        <v>150</v>
      </c>
      <c r="I69" s="318"/>
      <c r="J69" s="228"/>
      <c r="K69" s="229"/>
      <c r="M69" s="231"/>
    </row>
    <row r="70" spans="1:13" s="230" customFormat="1" ht="13.5" customHeight="1">
      <c r="A70" s="386" t="s">
        <v>1702</v>
      </c>
      <c r="B70" s="165" t="s">
        <v>1045</v>
      </c>
      <c r="C70" s="143" t="s">
        <v>1046</v>
      </c>
      <c r="D70" s="227" t="s">
        <v>799</v>
      </c>
      <c r="E70" s="151">
        <v>74</v>
      </c>
      <c r="F70" s="320">
        <v>74</v>
      </c>
      <c r="G70" s="320">
        <v>74</v>
      </c>
      <c r="H70" s="320">
        <v>74</v>
      </c>
      <c r="I70" s="318"/>
      <c r="J70" s="228"/>
      <c r="K70" s="229"/>
      <c r="M70" s="231"/>
    </row>
    <row r="71" spans="1:13" s="230" customFormat="1" ht="13.5" customHeight="1">
      <c r="A71" s="386" t="s">
        <v>577</v>
      </c>
      <c r="B71" s="165" t="s">
        <v>1047</v>
      </c>
      <c r="C71" s="143" t="s">
        <v>1048</v>
      </c>
      <c r="D71" s="227" t="s">
        <v>799</v>
      </c>
      <c r="E71" s="321">
        <v>15</v>
      </c>
      <c r="F71" s="321">
        <v>15</v>
      </c>
      <c r="G71" s="320">
        <v>15</v>
      </c>
      <c r="H71" s="320">
        <v>15</v>
      </c>
      <c r="I71" s="318"/>
      <c r="J71" s="228"/>
      <c r="K71" s="229"/>
      <c r="M71" s="231"/>
    </row>
    <row r="72" spans="1:13" s="230" customFormat="1" ht="13.5" customHeight="1">
      <c r="A72" s="386" t="s">
        <v>1703</v>
      </c>
      <c r="B72" s="165" t="s">
        <v>1047</v>
      </c>
      <c r="C72" s="143" t="s">
        <v>1372</v>
      </c>
      <c r="D72" s="227" t="s">
        <v>799</v>
      </c>
      <c r="E72" s="321">
        <v>150</v>
      </c>
      <c r="F72" s="321">
        <v>150</v>
      </c>
      <c r="G72" s="320">
        <v>150</v>
      </c>
      <c r="H72" s="320">
        <v>150</v>
      </c>
      <c r="I72" s="318"/>
      <c r="J72" s="228"/>
      <c r="K72" s="229"/>
      <c r="M72" s="231"/>
    </row>
    <row r="73" spans="1:13" s="230" customFormat="1" ht="13.5" customHeight="1">
      <c r="A73" s="386" t="s">
        <v>1704</v>
      </c>
      <c r="B73" s="165" t="s">
        <v>1373</v>
      </c>
      <c r="C73" s="143" t="s">
        <v>1374</v>
      </c>
      <c r="D73" s="227" t="s">
        <v>799</v>
      </c>
      <c r="E73" s="321">
        <v>75</v>
      </c>
      <c r="F73" s="321">
        <v>75</v>
      </c>
      <c r="G73" s="320">
        <v>75</v>
      </c>
      <c r="H73" s="320">
        <v>75</v>
      </c>
      <c r="I73" s="318"/>
      <c r="J73" s="228"/>
      <c r="K73" s="229"/>
      <c r="M73" s="231"/>
    </row>
    <row r="74" spans="1:13" s="230" customFormat="1" ht="13.5" customHeight="1">
      <c r="A74" s="386" t="s">
        <v>1705</v>
      </c>
      <c r="B74" s="232" t="s">
        <v>1375</v>
      </c>
      <c r="C74" s="226" t="s">
        <v>1376</v>
      </c>
      <c r="D74" s="227" t="s">
        <v>799</v>
      </c>
      <c r="E74" s="320">
        <v>750</v>
      </c>
      <c r="F74" s="320">
        <v>750</v>
      </c>
      <c r="G74" s="320">
        <v>750</v>
      </c>
      <c r="H74" s="320">
        <v>750</v>
      </c>
      <c r="I74" s="318"/>
      <c r="J74" s="228"/>
      <c r="K74" s="229"/>
      <c r="M74" s="231"/>
    </row>
    <row r="75" spans="1:13" s="230" customFormat="1" ht="13.5" customHeight="1">
      <c r="A75" s="386" t="s">
        <v>1706</v>
      </c>
      <c r="B75" s="232" t="s">
        <v>1377</v>
      </c>
      <c r="C75" s="226" t="s">
        <v>1086</v>
      </c>
      <c r="D75" s="227" t="s">
        <v>1087</v>
      </c>
      <c r="E75" s="320">
        <v>195</v>
      </c>
      <c r="F75" s="320">
        <v>200</v>
      </c>
      <c r="G75" s="320">
        <v>200</v>
      </c>
      <c r="H75" s="320">
        <v>200</v>
      </c>
      <c r="I75" s="318"/>
      <c r="J75" s="228"/>
      <c r="K75" s="229"/>
      <c r="M75" s="231"/>
    </row>
    <row r="76" spans="1:13" s="230" customFormat="1" ht="13.5" customHeight="1">
      <c r="A76" s="386" t="s">
        <v>1707</v>
      </c>
      <c r="B76" s="232" t="s">
        <v>1678</v>
      </c>
      <c r="C76" s="226" t="s">
        <v>1679</v>
      </c>
      <c r="D76" s="227" t="s">
        <v>799</v>
      </c>
      <c r="E76" s="320">
        <v>1800</v>
      </c>
      <c r="F76" s="320">
        <v>1800</v>
      </c>
      <c r="G76" s="320">
        <v>1800</v>
      </c>
      <c r="H76" s="320">
        <v>1800</v>
      </c>
      <c r="I76" s="318"/>
      <c r="J76" s="228"/>
      <c r="K76" s="229"/>
      <c r="M76" s="231"/>
    </row>
    <row r="77" spans="1:13" s="230" customFormat="1" ht="13.5" customHeight="1">
      <c r="A77" s="386" t="s">
        <v>1708</v>
      </c>
      <c r="B77" s="232" t="s">
        <v>1683</v>
      </c>
      <c r="C77" s="226" t="s">
        <v>1682</v>
      </c>
      <c r="D77" s="227" t="s">
        <v>799</v>
      </c>
      <c r="E77" s="320">
        <v>1875</v>
      </c>
      <c r="F77" s="320">
        <v>2000</v>
      </c>
      <c r="G77" s="320">
        <v>2000</v>
      </c>
      <c r="H77" s="320">
        <v>2000</v>
      </c>
      <c r="I77" s="318"/>
      <c r="J77" s="228"/>
      <c r="K77" s="229"/>
      <c r="M77" s="231"/>
    </row>
    <row r="78" spans="1:13" s="230" customFormat="1" ht="6.75" customHeight="1">
      <c r="A78" s="386"/>
      <c r="B78" s="232"/>
      <c r="C78" s="226"/>
      <c r="D78" s="227"/>
      <c r="E78" s="320"/>
      <c r="F78" s="320"/>
      <c r="G78" s="320"/>
      <c r="H78" s="320"/>
      <c r="I78" s="318"/>
      <c r="J78" s="228"/>
      <c r="K78" s="229"/>
      <c r="M78" s="231"/>
    </row>
    <row r="79" spans="1:8" s="305" customFormat="1" ht="13.5" customHeight="1">
      <c r="A79" s="386" t="s">
        <v>1709</v>
      </c>
      <c r="B79" s="556" t="s">
        <v>1756</v>
      </c>
      <c r="C79" s="557"/>
      <c r="D79" s="272"/>
      <c r="E79" s="359">
        <f>SUM(E12:E77)</f>
        <v>72335</v>
      </c>
      <c r="F79" s="359">
        <f>SUM(F12:F77)</f>
        <v>71869</v>
      </c>
      <c r="G79" s="359">
        <f>SUM(G12:G77)</f>
        <v>71869</v>
      </c>
      <c r="H79" s="359">
        <f>SUM(H12:H77)</f>
        <v>71719</v>
      </c>
    </row>
    <row r="80" spans="1:8" ht="9.75" customHeight="1">
      <c r="A80" s="386"/>
      <c r="B80" s="56"/>
      <c r="C80" s="50"/>
      <c r="E80" s="58"/>
      <c r="F80" s="58"/>
      <c r="G80" s="58"/>
      <c r="H80" s="58"/>
    </row>
    <row r="81" spans="1:8" ht="13.5" customHeight="1">
      <c r="A81" s="386" t="s">
        <v>1710</v>
      </c>
      <c r="B81" s="556" t="s">
        <v>684</v>
      </c>
      <c r="C81" s="557"/>
      <c r="E81" s="58"/>
      <c r="F81" s="58"/>
      <c r="G81" s="58"/>
      <c r="H81" s="58"/>
    </row>
    <row r="82" spans="1:8" s="305" customFormat="1" ht="13.5" customHeight="1">
      <c r="A82" s="386" t="s">
        <v>1577</v>
      </c>
      <c r="B82" s="305" t="s">
        <v>907</v>
      </c>
      <c r="C82" s="305" t="s">
        <v>858</v>
      </c>
      <c r="D82" s="307">
        <v>40816</v>
      </c>
      <c r="E82" s="306">
        <v>37500</v>
      </c>
      <c r="F82" s="306"/>
      <c r="G82" s="306"/>
      <c r="H82" s="313" t="s">
        <v>1616</v>
      </c>
    </row>
    <row r="83" spans="1:8" s="305" customFormat="1" ht="13.5" customHeight="1">
      <c r="A83" s="386" t="s">
        <v>37</v>
      </c>
      <c r="C83" s="305" t="s">
        <v>908</v>
      </c>
      <c r="D83" s="272"/>
      <c r="E83" s="306">
        <v>5000</v>
      </c>
      <c r="F83" s="306"/>
      <c r="G83" s="306"/>
      <c r="H83" s="313" t="s">
        <v>1616</v>
      </c>
    </row>
    <row r="84" spans="1:8" ht="13.5" customHeight="1">
      <c r="A84" s="386" t="s">
        <v>1578</v>
      </c>
      <c r="B84" s="353" t="s">
        <v>909</v>
      </c>
      <c r="E84" s="359">
        <f>SUM(E82:E83)</f>
        <v>42500</v>
      </c>
      <c r="F84" s="359">
        <v>0</v>
      </c>
      <c r="G84" s="359">
        <f>SUM(G82:G83)</f>
        <v>0</v>
      </c>
      <c r="H84" s="359">
        <f>SUM(H82:H83)</f>
        <v>0</v>
      </c>
    </row>
    <row r="85" spans="1:8" ht="6.75" customHeight="1">
      <c r="A85" s="193"/>
      <c r="B85" s="305"/>
      <c r="C85" s="305"/>
      <c r="E85" s="58"/>
      <c r="F85" s="306"/>
      <c r="G85" s="306"/>
      <c r="H85" s="306"/>
    </row>
    <row r="86" spans="1:8" s="56" customFormat="1" ht="13.5" customHeight="1">
      <c r="A86" s="386" t="s">
        <v>1579</v>
      </c>
      <c r="B86" s="520" t="s">
        <v>910</v>
      </c>
      <c r="C86" s="520"/>
      <c r="D86" s="54"/>
      <c r="E86" s="359">
        <f>E79+E84</f>
        <v>114835</v>
      </c>
      <c r="F86" s="359">
        <f>F79+F84</f>
        <v>71869</v>
      </c>
      <c r="G86" s="359">
        <f>G79+G84</f>
        <v>71869</v>
      </c>
      <c r="H86" s="359">
        <f>H79+H84</f>
        <v>71719</v>
      </c>
    </row>
    <row r="87" spans="5:8" ht="13.5" customHeight="1">
      <c r="E87" s="58"/>
      <c r="F87" s="306"/>
      <c r="G87" s="306"/>
      <c r="H87" s="306"/>
    </row>
  </sheetData>
  <mergeCells count="12">
    <mergeCell ref="C1:H1"/>
    <mergeCell ref="A2:H2"/>
    <mergeCell ref="A3:H3"/>
    <mergeCell ref="A4:H4"/>
    <mergeCell ref="E7:H7"/>
    <mergeCell ref="B7:B8"/>
    <mergeCell ref="C7:C8"/>
    <mergeCell ref="B79:C79"/>
    <mergeCell ref="B81:C81"/>
    <mergeCell ref="D7:D8"/>
    <mergeCell ref="A6:A8"/>
    <mergeCell ref="B86:C8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G67"/>
  <sheetViews>
    <sheetView workbookViewId="0" topLeftCell="A1">
      <selection activeCell="A7" sqref="A7:A8"/>
    </sheetView>
  </sheetViews>
  <sheetFormatPr defaultColWidth="9.140625" defaultRowHeight="12.75"/>
  <cols>
    <col min="1" max="1" width="3.57421875" style="16" customWidth="1"/>
    <col min="2" max="2" width="47.57421875" style="16" customWidth="1"/>
    <col min="3" max="3" width="17.421875" style="16" customWidth="1"/>
    <col min="4" max="4" width="42.7109375" style="16" customWidth="1"/>
    <col min="5" max="5" width="18.00390625" style="16" customWidth="1"/>
    <col min="6" max="16384" width="9.140625" style="16" customWidth="1"/>
  </cols>
  <sheetData>
    <row r="1" spans="2:5" ht="12.75">
      <c r="B1" s="114"/>
      <c r="C1" s="114"/>
      <c r="D1" s="476" t="s">
        <v>35</v>
      </c>
      <c r="E1" s="476"/>
    </row>
    <row r="2" spans="2:7" s="91" customFormat="1" ht="12.75">
      <c r="B2" s="471" t="s">
        <v>122</v>
      </c>
      <c r="C2" s="472"/>
      <c r="D2" s="472"/>
      <c r="E2" s="472"/>
      <c r="F2" s="55"/>
      <c r="G2" s="55"/>
    </row>
    <row r="3" spans="2:7" s="91" customFormat="1" ht="12.75">
      <c r="B3" s="471" t="s">
        <v>810</v>
      </c>
      <c r="C3" s="472"/>
      <c r="D3" s="472"/>
      <c r="E3" s="472"/>
      <c r="F3" s="55"/>
      <c r="G3" s="55"/>
    </row>
    <row r="4" spans="2:7" s="91" customFormat="1" ht="12.75">
      <c r="B4" s="471" t="s">
        <v>694</v>
      </c>
      <c r="C4" s="472"/>
      <c r="D4" s="472"/>
      <c r="E4" s="472"/>
      <c r="F4" s="55"/>
      <c r="G4" s="55"/>
    </row>
    <row r="5" spans="2:7" s="91" customFormat="1" ht="12.75">
      <c r="B5" s="471" t="s">
        <v>322</v>
      </c>
      <c r="C5" s="471"/>
      <c r="D5" s="471"/>
      <c r="E5" s="471"/>
      <c r="F5" s="55"/>
      <c r="G5" s="55"/>
    </row>
    <row r="6" spans="2:7" s="91" customFormat="1" ht="12.75">
      <c r="B6" s="363"/>
      <c r="C6" s="363"/>
      <c r="D6" s="363"/>
      <c r="E6" s="363"/>
      <c r="F6" s="55"/>
      <c r="G6" s="55"/>
    </row>
    <row r="7" spans="1:5" ht="12.75">
      <c r="A7" s="477"/>
      <c r="B7" s="327" t="s">
        <v>1071</v>
      </c>
      <c r="C7" s="327" t="s">
        <v>1072</v>
      </c>
      <c r="D7" s="327" t="s">
        <v>1073</v>
      </c>
      <c r="E7" s="327" t="s">
        <v>1074</v>
      </c>
    </row>
    <row r="8" spans="1:6" s="92" customFormat="1" ht="29.25" customHeight="1">
      <c r="A8" s="477"/>
      <c r="B8" s="117" t="s">
        <v>1413</v>
      </c>
      <c r="C8" s="118" t="s">
        <v>1264</v>
      </c>
      <c r="D8" s="356" t="s">
        <v>1414</v>
      </c>
      <c r="E8" s="118" t="s">
        <v>1264</v>
      </c>
      <c r="F8" s="119"/>
    </row>
    <row r="9" spans="1:6" ht="12.75">
      <c r="A9" s="188" t="s">
        <v>794</v>
      </c>
      <c r="B9" s="134" t="s">
        <v>1688</v>
      </c>
      <c r="C9" s="258"/>
      <c r="D9" s="135" t="s">
        <v>1001</v>
      </c>
      <c r="E9" s="123"/>
      <c r="F9" s="114"/>
    </row>
    <row r="10" spans="1:6" ht="12.75">
      <c r="A10" s="188" t="s">
        <v>800</v>
      </c>
      <c r="B10" s="122" t="s">
        <v>734</v>
      </c>
      <c r="C10" s="258">
        <f>'új m'!E19</f>
        <v>10000</v>
      </c>
      <c r="D10" s="124" t="s">
        <v>367</v>
      </c>
      <c r="E10" s="123">
        <f>'új m'!I19</f>
        <v>81600</v>
      </c>
      <c r="F10" s="114"/>
    </row>
    <row r="11" spans="1:6" ht="12.75">
      <c r="A11" s="188" t="s">
        <v>410</v>
      </c>
      <c r="B11" s="122" t="s">
        <v>1730</v>
      </c>
      <c r="C11" s="258">
        <f>'új m'!E20</f>
        <v>1200</v>
      </c>
      <c r="D11" s="124" t="s">
        <v>368</v>
      </c>
      <c r="E11" s="123">
        <f>'új m'!I20</f>
        <v>746981.25</v>
      </c>
      <c r="F11" s="114"/>
    </row>
    <row r="12" spans="1:6" ht="12.75">
      <c r="A12" s="188" t="s">
        <v>562</v>
      </c>
      <c r="B12" s="122" t="s">
        <v>1731</v>
      </c>
      <c r="C12" s="258">
        <f>'új m'!E21</f>
        <v>0</v>
      </c>
      <c r="D12" s="124" t="s">
        <v>369</v>
      </c>
      <c r="E12" s="123">
        <f>'új m'!I21</f>
        <v>4494</v>
      </c>
      <c r="F12" s="114"/>
    </row>
    <row r="13" spans="1:6" ht="12.75">
      <c r="A13" s="188" t="s">
        <v>1722</v>
      </c>
      <c r="B13" s="122" t="s">
        <v>1732</v>
      </c>
      <c r="C13" s="258">
        <f>'új m'!E22</f>
        <v>456450</v>
      </c>
      <c r="D13" s="124" t="s">
        <v>370</v>
      </c>
      <c r="E13" s="123">
        <f>'új m'!I22</f>
        <v>20000</v>
      </c>
      <c r="F13" s="114"/>
    </row>
    <row r="14" spans="1:6" ht="12.75">
      <c r="A14" s="188" t="s">
        <v>131</v>
      </c>
      <c r="B14" s="122" t="s">
        <v>1733</v>
      </c>
      <c r="C14" s="258">
        <f>'új m'!E23</f>
        <v>5000</v>
      </c>
      <c r="D14" s="124" t="s">
        <v>371</v>
      </c>
      <c r="E14" s="123">
        <f>'új m'!I23</f>
        <v>7200</v>
      </c>
      <c r="F14" s="114"/>
    </row>
    <row r="15" spans="1:6" ht="12.75">
      <c r="A15" s="188" t="s">
        <v>912</v>
      </c>
      <c r="B15" s="122" t="s">
        <v>1734</v>
      </c>
      <c r="C15" s="258">
        <f>'új m'!E24</f>
        <v>3174</v>
      </c>
      <c r="D15" s="124" t="s">
        <v>1117</v>
      </c>
      <c r="E15" s="141">
        <f>'új m'!I24</f>
        <v>1020</v>
      </c>
      <c r="F15" s="114"/>
    </row>
    <row r="16" spans="1:6" ht="12.75">
      <c r="A16" s="188" t="s">
        <v>914</v>
      </c>
      <c r="B16" s="122" t="s">
        <v>1735</v>
      </c>
      <c r="C16" s="258"/>
      <c r="D16" s="124" t="s">
        <v>1380</v>
      </c>
      <c r="E16" s="114"/>
      <c r="F16" s="114"/>
    </row>
    <row r="17" spans="1:6" s="15" customFormat="1" ht="12.75">
      <c r="A17" s="188" t="s">
        <v>915</v>
      </c>
      <c r="B17" s="134" t="s">
        <v>1689</v>
      </c>
      <c r="C17" s="273">
        <f>SUM(C10:C16)</f>
        <v>475824</v>
      </c>
      <c r="D17" s="135" t="s">
        <v>1430</v>
      </c>
      <c r="E17" s="136">
        <f>SUM(E10:E15)</f>
        <v>861295.25</v>
      </c>
      <c r="F17" s="137"/>
    </row>
    <row r="18" spans="1:5" s="114" customFormat="1" ht="12.75">
      <c r="A18" s="188" t="s">
        <v>650</v>
      </c>
      <c r="B18" s="134" t="s">
        <v>683</v>
      </c>
      <c r="C18" s="273">
        <f>C17-E17</f>
        <v>-385471.25</v>
      </c>
      <c r="D18" s="135"/>
      <c r="E18" s="123"/>
    </row>
    <row r="19" spans="1:5" ht="12.75">
      <c r="A19" s="188" t="s">
        <v>652</v>
      </c>
      <c r="B19" s="122" t="s">
        <v>698</v>
      </c>
      <c r="C19" s="258">
        <f>'új m'!E33</f>
        <v>661021</v>
      </c>
      <c r="D19" s="135" t="s">
        <v>703</v>
      </c>
      <c r="E19" s="123"/>
    </row>
    <row r="20" spans="1:5" ht="12.75">
      <c r="A20" s="188" t="s">
        <v>1746</v>
      </c>
      <c r="B20" s="122" t="s">
        <v>669</v>
      </c>
      <c r="C20" s="258"/>
      <c r="D20" s="124" t="s">
        <v>1362</v>
      </c>
      <c r="E20" s="141">
        <f>'új m'!I34</f>
        <v>440403</v>
      </c>
    </row>
    <row r="21" spans="1:5" ht="12.75">
      <c r="A21" s="188"/>
      <c r="B21" s="122"/>
      <c r="C21" s="258"/>
      <c r="D21" s="124"/>
      <c r="E21" s="123"/>
    </row>
    <row r="22" spans="1:5" s="15" customFormat="1" ht="12.75">
      <c r="A22" s="188" t="s">
        <v>1749</v>
      </c>
      <c r="B22" s="134" t="s">
        <v>699</v>
      </c>
      <c r="C22" s="273">
        <f>SUM(C19:C21)</f>
        <v>661021</v>
      </c>
      <c r="D22" s="135" t="s">
        <v>702</v>
      </c>
      <c r="E22" s="136">
        <f>SUM(E20:E21)</f>
        <v>440403</v>
      </c>
    </row>
    <row r="23" spans="1:5" ht="12.75">
      <c r="A23" s="188"/>
      <c r="B23" s="122"/>
      <c r="C23" s="258"/>
      <c r="D23" s="124"/>
      <c r="E23" s="123"/>
    </row>
    <row r="24" spans="1:5" s="15" customFormat="1" ht="12.75">
      <c r="A24" s="188" t="s">
        <v>1750</v>
      </c>
      <c r="B24" s="134" t="s">
        <v>696</v>
      </c>
      <c r="C24" s="273">
        <f>C18+C22</f>
        <v>275549.75</v>
      </c>
      <c r="D24" s="43"/>
      <c r="E24" s="48"/>
    </row>
    <row r="25" spans="1:5" ht="12.75">
      <c r="A25" s="188"/>
      <c r="B25" s="122"/>
      <c r="C25" s="258"/>
      <c r="D25" s="93"/>
      <c r="E25" s="32"/>
    </row>
    <row r="26" spans="1:5" ht="12.75">
      <c r="A26" s="188" t="s">
        <v>1751</v>
      </c>
      <c r="B26" s="122" t="s">
        <v>670</v>
      </c>
      <c r="C26" s="258">
        <v>0</v>
      </c>
      <c r="D26" s="124" t="s">
        <v>992</v>
      </c>
      <c r="E26" s="123">
        <v>0</v>
      </c>
    </row>
    <row r="27" spans="1:5" ht="12.75">
      <c r="A27" s="188" t="s">
        <v>1753</v>
      </c>
      <c r="B27" s="122" t="s">
        <v>700</v>
      </c>
      <c r="C27" s="258">
        <f>'új m'!E44</f>
        <v>0</v>
      </c>
      <c r="D27" s="124" t="s">
        <v>991</v>
      </c>
      <c r="E27" s="123">
        <f>'új m'!I42</f>
        <v>37500</v>
      </c>
    </row>
    <row r="28" spans="1:5" s="94" customFormat="1" ht="13.5">
      <c r="A28" s="188" t="s">
        <v>1754</v>
      </c>
      <c r="B28" s="122" t="s">
        <v>590</v>
      </c>
      <c r="C28" s="273">
        <f>SUM(C27)</f>
        <v>0</v>
      </c>
      <c r="D28" s="124" t="s">
        <v>692</v>
      </c>
      <c r="E28" s="136">
        <f>SUM(E26:E27)</f>
        <v>37500</v>
      </c>
    </row>
    <row r="29" spans="1:5" ht="12.75">
      <c r="A29" s="188"/>
      <c r="B29" s="134"/>
      <c r="C29" s="273"/>
      <c r="D29" s="135"/>
      <c r="E29" s="136"/>
    </row>
    <row r="30" spans="1:5" s="15" customFormat="1" ht="12.75">
      <c r="A30" s="188" t="s">
        <v>1755</v>
      </c>
      <c r="B30" s="134" t="s">
        <v>701</v>
      </c>
      <c r="C30" s="273">
        <f>C17+C22+C28</f>
        <v>1136845</v>
      </c>
      <c r="D30" s="135" t="s">
        <v>997</v>
      </c>
      <c r="E30" s="136">
        <f>E17+E22+E28</f>
        <v>1339198.25</v>
      </c>
    </row>
    <row r="31" spans="1:5" ht="12.75">
      <c r="A31" s="188" t="s">
        <v>1247</v>
      </c>
      <c r="B31" s="134" t="s">
        <v>1563</v>
      </c>
      <c r="C31" s="273">
        <f>C30-E30</f>
        <v>-202353.25</v>
      </c>
      <c r="D31" s="124"/>
      <c r="E31" s="123"/>
    </row>
    <row r="32" spans="2:5" ht="12.75">
      <c r="B32" s="122"/>
      <c r="C32" s="123"/>
      <c r="D32" s="122"/>
      <c r="E32" s="123"/>
    </row>
    <row r="33" spans="2:5" ht="12.75">
      <c r="B33" s="122"/>
      <c r="C33" s="123"/>
      <c r="D33" s="95"/>
      <c r="E33" s="41"/>
    </row>
    <row r="34" spans="2:5" ht="12.75">
      <c r="B34" s="134"/>
      <c r="C34" s="136"/>
      <c r="D34" s="34"/>
      <c r="E34" s="32"/>
    </row>
    <row r="35" spans="2:5" ht="12.75">
      <c r="B35" s="336"/>
      <c r="C35" s="136"/>
      <c r="D35" s="34"/>
      <c r="E35" s="32"/>
    </row>
    <row r="36" spans="2:5" ht="13.5" customHeight="1">
      <c r="B36" s="122"/>
      <c r="C36" s="123"/>
      <c r="D36" s="45"/>
      <c r="E36" s="48"/>
    </row>
    <row r="37" spans="2:5" ht="13.5" customHeight="1">
      <c r="B37" s="34"/>
      <c r="C37" s="32"/>
      <c r="D37" s="34"/>
      <c r="E37" s="48"/>
    </row>
    <row r="38" spans="2:5" ht="12.75">
      <c r="B38" s="45"/>
      <c r="C38" s="32"/>
      <c r="D38" s="45"/>
      <c r="E38" s="32"/>
    </row>
    <row r="39" spans="2:5" ht="12.75">
      <c r="B39" s="34"/>
      <c r="C39" s="32"/>
      <c r="D39" s="34"/>
      <c r="E39" s="34"/>
    </row>
    <row r="40" spans="2:5" ht="12.75">
      <c r="B40" s="34"/>
      <c r="C40" s="32"/>
      <c r="D40" s="34"/>
      <c r="E40" s="34"/>
    </row>
    <row r="41" spans="2:5" ht="12.75">
      <c r="B41" s="45"/>
      <c r="C41" s="32"/>
      <c r="D41" s="112"/>
      <c r="E41" s="45"/>
    </row>
    <row r="42" spans="2:5" s="15" customFormat="1" ht="12.75">
      <c r="B42" s="45"/>
      <c r="C42" s="48"/>
      <c r="D42" s="45"/>
      <c r="E42" s="48"/>
    </row>
    <row r="43" spans="3:5" s="15" customFormat="1" ht="12.75">
      <c r="C43" s="14"/>
      <c r="E43" s="14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</sheetData>
  <mergeCells count="6">
    <mergeCell ref="A7:A8"/>
    <mergeCell ref="B5:E5"/>
    <mergeCell ref="D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2:C23"/>
  <sheetViews>
    <sheetView tabSelected="1" workbookViewId="0" topLeftCell="A1">
      <selection activeCell="A10" sqref="A10:A11"/>
    </sheetView>
  </sheetViews>
  <sheetFormatPr defaultColWidth="9.140625" defaultRowHeight="19.5" customHeight="1"/>
  <cols>
    <col min="1" max="1" width="5.57421875" style="143" customWidth="1"/>
    <col min="2" max="2" width="71.7109375" style="143" customWidth="1"/>
    <col min="3" max="3" width="13.57421875" style="143" customWidth="1"/>
    <col min="4" max="16384" width="9.140625" style="143" customWidth="1"/>
  </cols>
  <sheetData>
    <row r="2" spans="2:3" ht="19.5" customHeight="1">
      <c r="B2" s="420" t="s">
        <v>1346</v>
      </c>
      <c r="C2" s="420"/>
    </row>
    <row r="3" spans="2:3" ht="19.5" customHeight="1">
      <c r="B3" s="206"/>
      <c r="C3" s="206"/>
    </row>
    <row r="4" spans="2:3" ht="19.5" customHeight="1">
      <c r="B4" s="444" t="s">
        <v>122</v>
      </c>
      <c r="C4" s="444"/>
    </row>
    <row r="5" spans="2:3" ht="19.5" customHeight="1">
      <c r="B5" s="444" t="s">
        <v>810</v>
      </c>
      <c r="C5" s="444"/>
    </row>
    <row r="6" spans="2:3" ht="19.5" customHeight="1">
      <c r="B6" s="444" t="s">
        <v>100</v>
      </c>
      <c r="C6" s="444"/>
    </row>
    <row r="7" spans="2:3" s="154" customFormat="1" ht="19.5" customHeight="1">
      <c r="B7" s="444" t="s">
        <v>322</v>
      </c>
      <c r="C7" s="444"/>
    </row>
    <row r="8" spans="2:3" s="154" customFormat="1" ht="19.5" customHeight="1">
      <c r="B8" s="125"/>
      <c r="C8" s="125"/>
    </row>
    <row r="9" s="208" customFormat="1" ht="19.5" customHeight="1">
      <c r="B9" s="207"/>
    </row>
    <row r="10" spans="1:3" ht="19.5" customHeight="1">
      <c r="A10" s="429"/>
      <c r="B10" s="144" t="s">
        <v>1071</v>
      </c>
      <c r="C10" s="144" t="s">
        <v>1072</v>
      </c>
    </row>
    <row r="11" spans="1:3" s="208" customFormat="1" ht="30.75" customHeight="1">
      <c r="A11" s="429"/>
      <c r="B11" s="155" t="s">
        <v>323</v>
      </c>
      <c r="C11" s="155" t="s">
        <v>101</v>
      </c>
    </row>
    <row r="12" ht="25.5" customHeight="1">
      <c r="A12" s="193"/>
    </row>
    <row r="13" spans="1:3" ht="32.25" customHeight="1">
      <c r="A13" s="387" t="s">
        <v>794</v>
      </c>
      <c r="B13" s="402" t="s">
        <v>600</v>
      </c>
      <c r="C13" s="151">
        <v>142859</v>
      </c>
    </row>
    <row r="14" spans="1:3" ht="19.5" customHeight="1">
      <c r="A14" s="193"/>
      <c r="C14" s="151"/>
    </row>
    <row r="15" spans="1:3" ht="30.75" customHeight="1">
      <c r="A15" s="387" t="s">
        <v>800</v>
      </c>
      <c r="B15" s="402" t="s">
        <v>599</v>
      </c>
      <c r="C15" s="156">
        <v>1058</v>
      </c>
    </row>
    <row r="16" spans="1:3" ht="19.5" customHeight="1">
      <c r="A16" s="193"/>
      <c r="C16" s="151"/>
    </row>
    <row r="17" spans="1:3" ht="29.25" customHeight="1">
      <c r="A17" s="387" t="s">
        <v>410</v>
      </c>
      <c r="B17" s="209" t="s">
        <v>1229</v>
      </c>
      <c r="C17" s="151">
        <v>2795</v>
      </c>
    </row>
    <row r="18" spans="1:3" ht="19.5" customHeight="1">
      <c r="A18" s="193"/>
      <c r="B18" s="173"/>
      <c r="C18" s="151"/>
    </row>
    <row r="19" spans="1:3" s="154" customFormat="1" ht="19.5" customHeight="1">
      <c r="A19" s="193" t="s">
        <v>562</v>
      </c>
      <c r="B19" s="154" t="s">
        <v>1226</v>
      </c>
      <c r="C19" s="157">
        <f>SUM(C13:C18)</f>
        <v>146712</v>
      </c>
    </row>
    <row r="20" ht="19.5" customHeight="1">
      <c r="C20" s="151"/>
    </row>
    <row r="21" ht="19.5" customHeight="1">
      <c r="C21" s="151"/>
    </row>
    <row r="22" ht="19.5" customHeight="1">
      <c r="C22" s="151"/>
    </row>
    <row r="23" ht="19.5" customHeight="1">
      <c r="C23" s="151"/>
    </row>
  </sheetData>
  <mergeCells count="6">
    <mergeCell ref="B2:C2"/>
    <mergeCell ref="A10:A11"/>
    <mergeCell ref="B4:C4"/>
    <mergeCell ref="B5:C5"/>
    <mergeCell ref="B6:C6"/>
    <mergeCell ref="B7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K28"/>
  <sheetViews>
    <sheetView workbookViewId="0" topLeftCell="A1">
      <selection activeCell="A7" sqref="A7:A9"/>
    </sheetView>
  </sheetViews>
  <sheetFormatPr defaultColWidth="9.140625" defaultRowHeight="12.75"/>
  <cols>
    <col min="1" max="1" width="3.421875" style="3" customWidth="1"/>
    <col min="2" max="2" width="26.28125" style="3" bestFit="1" customWidth="1"/>
    <col min="3" max="3" width="13.421875" style="3" customWidth="1"/>
    <col min="4" max="5" width="13.7109375" style="3" customWidth="1"/>
    <col min="6" max="6" width="10.00390625" style="3" customWidth="1"/>
    <col min="7" max="7" width="10.8515625" style="3" customWidth="1"/>
    <col min="8" max="8" width="12.140625" style="3" customWidth="1"/>
    <col min="9" max="9" width="11.28125" style="3" customWidth="1"/>
    <col min="10" max="10" width="15.140625" style="3" bestFit="1" customWidth="1"/>
    <col min="11" max="11" width="8.7109375" style="3" customWidth="1"/>
    <col min="12" max="16384" width="9.140625" style="3" customWidth="1"/>
  </cols>
  <sheetData>
    <row r="1" spans="7:11" ht="15.75">
      <c r="G1" s="420" t="s">
        <v>1347</v>
      </c>
      <c r="H1" s="420"/>
      <c r="I1" s="420"/>
      <c r="J1" s="420"/>
      <c r="K1" s="420"/>
    </row>
    <row r="2" spans="2:10" ht="13.5" customHeight="1">
      <c r="B2" s="444" t="s">
        <v>122</v>
      </c>
      <c r="C2" s="444"/>
      <c r="D2" s="444"/>
      <c r="E2" s="444"/>
      <c r="F2" s="444"/>
      <c r="G2" s="444"/>
      <c r="H2" s="444"/>
      <c r="I2" s="444"/>
      <c r="J2" s="444"/>
    </row>
    <row r="3" spans="2:10" ht="13.5" customHeight="1">
      <c r="B3" s="444" t="s">
        <v>810</v>
      </c>
      <c r="C3" s="444"/>
      <c r="D3" s="444"/>
      <c r="E3" s="444"/>
      <c r="F3" s="444"/>
      <c r="G3" s="444"/>
      <c r="H3" s="444"/>
      <c r="I3" s="444"/>
      <c r="J3" s="444"/>
    </row>
    <row r="4" spans="2:10" ht="13.5" customHeight="1">
      <c r="B4" s="444" t="s">
        <v>821</v>
      </c>
      <c r="C4" s="444"/>
      <c r="D4" s="444"/>
      <c r="E4" s="444"/>
      <c r="F4" s="444"/>
      <c r="G4" s="444"/>
      <c r="H4" s="444"/>
      <c r="I4" s="444"/>
      <c r="J4" s="444"/>
    </row>
    <row r="5" spans="2:10" ht="13.5" customHeight="1">
      <c r="B5" s="444" t="s">
        <v>322</v>
      </c>
      <c r="C5" s="444"/>
      <c r="D5" s="444"/>
      <c r="E5" s="444"/>
      <c r="F5" s="444"/>
      <c r="G5" s="444"/>
      <c r="H5" s="444"/>
      <c r="I5" s="444"/>
      <c r="J5" s="444"/>
    </row>
    <row r="6" spans="2:10" ht="13.5" customHeight="1">
      <c r="B6" s="53"/>
      <c r="C6" s="53"/>
      <c r="D6" s="53"/>
      <c r="E6" s="53"/>
      <c r="F6" s="53"/>
      <c r="G6" s="565"/>
      <c r="H6" s="565"/>
      <c r="I6" s="565"/>
      <c r="J6" s="565"/>
    </row>
    <row r="7" spans="1:11" ht="13.5" customHeight="1">
      <c r="A7" s="521"/>
      <c r="B7" s="379" t="s">
        <v>1071</v>
      </c>
      <c r="C7" s="379" t="s">
        <v>1072</v>
      </c>
      <c r="D7" s="379" t="s">
        <v>1073</v>
      </c>
      <c r="E7" s="379" t="s">
        <v>1074</v>
      </c>
      <c r="F7" s="379" t="s">
        <v>1075</v>
      </c>
      <c r="G7" s="379" t="s">
        <v>1076</v>
      </c>
      <c r="H7" s="379" t="s">
        <v>1077</v>
      </c>
      <c r="I7" s="379" t="s">
        <v>1078</v>
      </c>
      <c r="J7" s="379" t="s">
        <v>1328</v>
      </c>
      <c r="K7" s="379" t="s">
        <v>1329</v>
      </c>
    </row>
    <row r="8" spans="1:11" s="154" customFormat="1" ht="13.5" customHeight="1">
      <c r="A8" s="521"/>
      <c r="B8" s="559" t="s">
        <v>323</v>
      </c>
      <c r="C8" s="559" t="s">
        <v>822</v>
      </c>
      <c r="D8" s="559" t="s">
        <v>677</v>
      </c>
      <c r="E8" s="561" t="s">
        <v>818</v>
      </c>
      <c r="F8" s="559" t="s">
        <v>823</v>
      </c>
      <c r="G8" s="563" t="s">
        <v>824</v>
      </c>
      <c r="H8" s="559" t="s">
        <v>825</v>
      </c>
      <c r="I8" s="561" t="s">
        <v>1617</v>
      </c>
      <c r="J8" s="419" t="s">
        <v>1348</v>
      </c>
      <c r="K8" s="419"/>
    </row>
    <row r="9" spans="1:11" s="154" customFormat="1" ht="48" customHeight="1">
      <c r="A9" s="521"/>
      <c r="B9" s="560"/>
      <c r="C9" s="560"/>
      <c r="D9" s="560"/>
      <c r="E9" s="562"/>
      <c r="F9" s="560"/>
      <c r="G9" s="564"/>
      <c r="H9" s="560"/>
      <c r="I9" s="562"/>
      <c r="J9" s="155" t="s">
        <v>827</v>
      </c>
      <c r="K9" s="155" t="s">
        <v>828</v>
      </c>
    </row>
    <row r="10" spans="1:3" s="143" customFormat="1" ht="15" customHeight="1">
      <c r="A10" s="326" t="s">
        <v>794</v>
      </c>
      <c r="B10" s="166" t="s">
        <v>857</v>
      </c>
      <c r="C10" s="166"/>
    </row>
    <row r="11" spans="1:11" s="143" customFormat="1" ht="15" customHeight="1">
      <c r="A11" s="326" t="s">
        <v>800</v>
      </c>
      <c r="B11" s="143" t="s">
        <v>858</v>
      </c>
      <c r="C11" s="143" t="s">
        <v>859</v>
      </c>
      <c r="D11" s="151">
        <v>375000</v>
      </c>
      <c r="E11" s="151">
        <v>37500</v>
      </c>
      <c r="F11" s="193" t="s">
        <v>860</v>
      </c>
      <c r="G11" s="193" t="s">
        <v>861</v>
      </c>
      <c r="H11" s="354" t="s">
        <v>862</v>
      </c>
      <c r="I11" s="151">
        <v>37500</v>
      </c>
      <c r="J11" s="286" t="s">
        <v>863</v>
      </c>
      <c r="K11" s="151">
        <v>5000</v>
      </c>
    </row>
    <row r="12" spans="1:11" s="154" customFormat="1" ht="15" customHeight="1">
      <c r="A12" s="326" t="s">
        <v>410</v>
      </c>
      <c r="B12" s="154" t="s">
        <v>44</v>
      </c>
      <c r="D12" s="157">
        <v>375000</v>
      </c>
      <c r="E12" s="157">
        <f>SUM(E11)</f>
        <v>37500</v>
      </c>
      <c r="I12" s="157">
        <v>37500</v>
      </c>
      <c r="K12" s="157">
        <f>SUM(K11)</f>
        <v>5000</v>
      </c>
    </row>
    <row r="13" ht="12.75" customHeight="1"/>
    <row r="14" ht="15" customHeight="1"/>
    <row r="15" spans="2:10" s="143" customFormat="1" ht="12" customHeight="1">
      <c r="B15" s="444" t="s">
        <v>122</v>
      </c>
      <c r="C15" s="444"/>
      <c r="D15" s="444"/>
      <c r="E15" s="444"/>
      <c r="F15" s="444"/>
      <c r="G15" s="444"/>
      <c r="H15" s="444"/>
      <c r="I15" s="444"/>
      <c r="J15" s="444"/>
    </row>
    <row r="16" spans="2:10" s="143" customFormat="1" ht="15" customHeight="1">
      <c r="B16" s="444" t="s">
        <v>1471</v>
      </c>
      <c r="C16" s="444"/>
      <c r="D16" s="444"/>
      <c r="E16" s="444"/>
      <c r="F16" s="444"/>
      <c r="G16" s="444"/>
      <c r="H16" s="444"/>
      <c r="I16" s="444"/>
      <c r="J16" s="444"/>
    </row>
    <row r="17" spans="2:10" s="143" customFormat="1" ht="15" customHeight="1">
      <c r="B17" s="444" t="s">
        <v>45</v>
      </c>
      <c r="C17" s="444"/>
      <c r="D17" s="444"/>
      <c r="E17" s="444"/>
      <c r="F17" s="444"/>
      <c r="G17" s="444"/>
      <c r="H17" s="444"/>
      <c r="I17" s="444"/>
      <c r="J17" s="444"/>
    </row>
    <row r="18" spans="2:10" s="143" customFormat="1" ht="15" customHeight="1">
      <c r="B18" s="444" t="s">
        <v>322</v>
      </c>
      <c r="C18" s="444"/>
      <c r="D18" s="444"/>
      <c r="E18" s="444"/>
      <c r="F18" s="444"/>
      <c r="G18" s="444"/>
      <c r="H18" s="444"/>
      <c r="I18" s="444"/>
      <c r="J18" s="444"/>
    </row>
    <row r="19" spans="2:10" s="143" customFormat="1" ht="15" customHeight="1"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s="143" customFormat="1" ht="15" customHeight="1">
      <c r="A20" s="429"/>
      <c r="B20" s="379" t="s">
        <v>1071</v>
      </c>
      <c r="C20" s="379" t="s">
        <v>1072</v>
      </c>
      <c r="D20" s="379" t="s">
        <v>1073</v>
      </c>
      <c r="E20" s="379" t="s">
        <v>1074</v>
      </c>
      <c r="F20" s="379" t="s">
        <v>1075</v>
      </c>
      <c r="G20" s="379" t="s">
        <v>1076</v>
      </c>
      <c r="H20" s="379" t="s">
        <v>1077</v>
      </c>
      <c r="I20" s="379" t="s">
        <v>1078</v>
      </c>
      <c r="J20" s="379" t="s">
        <v>1328</v>
      </c>
    </row>
    <row r="21" spans="1:10" s="154" customFormat="1" ht="15" customHeight="1">
      <c r="A21" s="429"/>
      <c r="B21" s="559" t="s">
        <v>323</v>
      </c>
      <c r="C21" s="559" t="s">
        <v>855</v>
      </c>
      <c r="D21" s="561" t="s">
        <v>818</v>
      </c>
      <c r="E21" s="559" t="s">
        <v>823</v>
      </c>
      <c r="F21" s="417" t="s">
        <v>824</v>
      </c>
      <c r="G21" s="559" t="s">
        <v>825</v>
      </c>
      <c r="H21" s="515" t="s">
        <v>1617</v>
      </c>
      <c r="I21" s="419" t="s">
        <v>826</v>
      </c>
      <c r="J21" s="419"/>
    </row>
    <row r="22" spans="1:10" s="154" customFormat="1" ht="33.75" customHeight="1">
      <c r="A22" s="429"/>
      <c r="B22" s="560"/>
      <c r="C22" s="560"/>
      <c r="D22" s="562"/>
      <c r="E22" s="560"/>
      <c r="F22" s="418"/>
      <c r="G22" s="560"/>
      <c r="H22" s="426"/>
      <c r="I22" s="155" t="s">
        <v>827</v>
      </c>
      <c r="J22" s="155" t="s">
        <v>828</v>
      </c>
    </row>
    <row r="23" spans="1:2" s="143" customFormat="1" ht="15" customHeight="1">
      <c r="A23" s="326" t="s">
        <v>794</v>
      </c>
      <c r="B23" s="166" t="s">
        <v>857</v>
      </c>
    </row>
    <row r="24" spans="1:7" s="143" customFormat="1" ht="15" customHeight="1">
      <c r="A24" s="326" t="s">
        <v>800</v>
      </c>
      <c r="B24" s="143" t="s">
        <v>858</v>
      </c>
      <c r="E24" s="272"/>
      <c r="F24" s="272"/>
      <c r="G24" s="272"/>
    </row>
    <row r="25" spans="1:10" s="143" customFormat="1" ht="15" customHeight="1">
      <c r="A25" s="326" t="s">
        <v>410</v>
      </c>
      <c r="B25" s="143" t="s">
        <v>46</v>
      </c>
      <c r="C25" s="151">
        <v>8500</v>
      </c>
      <c r="D25" s="216">
        <v>1570</v>
      </c>
      <c r="E25" s="193" t="s">
        <v>860</v>
      </c>
      <c r="F25" s="272" t="s">
        <v>47</v>
      </c>
      <c r="G25" s="272" t="s">
        <v>47</v>
      </c>
      <c r="H25" s="151">
        <v>690</v>
      </c>
      <c r="I25" s="218">
        <v>0</v>
      </c>
      <c r="J25" s="272" t="s">
        <v>1616</v>
      </c>
    </row>
    <row r="26" spans="1:10" s="154" customFormat="1" ht="15" customHeight="1">
      <c r="A26" s="326" t="s">
        <v>562</v>
      </c>
      <c r="B26" s="154" t="s">
        <v>1472</v>
      </c>
      <c r="C26" s="151">
        <v>26500</v>
      </c>
      <c r="D26" s="216">
        <v>11415</v>
      </c>
      <c r="E26" s="193" t="s">
        <v>860</v>
      </c>
      <c r="F26" s="272" t="s">
        <v>47</v>
      </c>
      <c r="G26" s="272" t="s">
        <v>47</v>
      </c>
      <c r="H26" s="151">
        <v>2484</v>
      </c>
      <c r="I26" s="218">
        <v>0</v>
      </c>
      <c r="J26" s="263" t="s">
        <v>1616</v>
      </c>
    </row>
    <row r="27" spans="1:10" s="154" customFormat="1" ht="15" customHeight="1">
      <c r="A27" s="326" t="s">
        <v>1722</v>
      </c>
      <c r="B27" s="172" t="s">
        <v>44</v>
      </c>
      <c r="C27" s="157">
        <f>SUM(C25:C26)</f>
        <v>35000</v>
      </c>
      <c r="D27" s="360">
        <f>SUM(D25:D26)</f>
        <v>12985</v>
      </c>
      <c r="E27" s="263"/>
      <c r="F27" s="263"/>
      <c r="G27" s="263"/>
      <c r="H27" s="157">
        <f>SUM(H25:H26)</f>
        <v>3174</v>
      </c>
      <c r="J27" s="263" t="s">
        <v>1616</v>
      </c>
    </row>
    <row r="28" spans="4:7" s="143" customFormat="1" ht="13.5" customHeight="1">
      <c r="D28" s="272"/>
      <c r="E28" s="272"/>
      <c r="F28" s="272"/>
      <c r="G28" s="272"/>
    </row>
    <row r="29" s="143" customFormat="1" ht="13.5" customHeight="1"/>
    <row r="30" s="143" customFormat="1" ht="15.75"/>
  </sheetData>
  <mergeCells count="29">
    <mergeCell ref="A7:A9"/>
    <mergeCell ref="A20:A22"/>
    <mergeCell ref="G1:K1"/>
    <mergeCell ref="B5:J5"/>
    <mergeCell ref="G6:J6"/>
    <mergeCell ref="B8:B9"/>
    <mergeCell ref="C8:C9"/>
    <mergeCell ref="D8:D9"/>
    <mergeCell ref="B2:J2"/>
    <mergeCell ref="B3:J3"/>
    <mergeCell ref="B4:J4"/>
    <mergeCell ref="B15:J15"/>
    <mergeCell ref="B16:J16"/>
    <mergeCell ref="B17:J17"/>
    <mergeCell ref="F8:F9"/>
    <mergeCell ref="G8:G9"/>
    <mergeCell ref="H8:H9"/>
    <mergeCell ref="J8:K8"/>
    <mergeCell ref="I8:I9"/>
    <mergeCell ref="E8:E9"/>
    <mergeCell ref="B18:J18"/>
    <mergeCell ref="B21:B22"/>
    <mergeCell ref="E21:E22"/>
    <mergeCell ref="F21:F22"/>
    <mergeCell ref="G21:G22"/>
    <mergeCell ref="I21:J21"/>
    <mergeCell ref="H21:H22"/>
    <mergeCell ref="C21:C22"/>
    <mergeCell ref="D21:D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5"/>
  </sheetPr>
  <dimension ref="A1:A87"/>
  <sheetViews>
    <sheetView workbookViewId="0" topLeftCell="A58">
      <selection activeCell="A1" sqref="A1"/>
    </sheetView>
  </sheetViews>
  <sheetFormatPr defaultColWidth="9.140625" defaultRowHeight="12.75"/>
  <cols>
    <col min="1" max="1" width="91.28125" style="200" customWidth="1"/>
    <col min="2" max="16384" width="9.140625" style="200" customWidth="1"/>
  </cols>
  <sheetData>
    <row r="1" ht="15.75">
      <c r="A1" s="206" t="s">
        <v>601</v>
      </c>
    </row>
    <row r="2" ht="15.75">
      <c r="A2" s="206"/>
    </row>
    <row r="3" ht="15.75">
      <c r="A3" s="125" t="s">
        <v>122</v>
      </c>
    </row>
    <row r="4" ht="15.75">
      <c r="A4" s="125" t="s">
        <v>313</v>
      </c>
    </row>
    <row r="5" ht="15.75">
      <c r="A5" s="125" t="s">
        <v>884</v>
      </c>
    </row>
    <row r="6" ht="15.75">
      <c r="A6" s="143"/>
    </row>
    <row r="7" ht="15.75">
      <c r="A7" s="193" t="s">
        <v>492</v>
      </c>
    </row>
    <row r="8" ht="15.75">
      <c r="A8" s="193" t="s">
        <v>885</v>
      </c>
    </row>
    <row r="9" ht="15.75">
      <c r="A9" s="193"/>
    </row>
    <row r="10" ht="15.75">
      <c r="A10" s="193" t="s">
        <v>493</v>
      </c>
    </row>
    <row r="11" ht="15.75">
      <c r="A11" s="193" t="s">
        <v>841</v>
      </c>
    </row>
    <row r="12" ht="15.75">
      <c r="A12" s="193"/>
    </row>
    <row r="13" ht="15.75">
      <c r="A13" s="193" t="s">
        <v>494</v>
      </c>
    </row>
    <row r="14" ht="15.75">
      <c r="A14" s="193" t="s">
        <v>842</v>
      </c>
    </row>
    <row r="15" ht="15.75">
      <c r="A15" s="193"/>
    </row>
    <row r="16" ht="15.75">
      <c r="A16" s="193" t="s">
        <v>740</v>
      </c>
    </row>
    <row r="17" ht="15.75">
      <c r="A17" s="193" t="s">
        <v>843</v>
      </c>
    </row>
    <row r="18" ht="15.75">
      <c r="A18" s="193"/>
    </row>
    <row r="19" ht="15.75">
      <c r="A19" s="193" t="s">
        <v>5</v>
      </c>
    </row>
    <row r="20" ht="15.75">
      <c r="A20" s="193" t="s">
        <v>954</v>
      </c>
    </row>
    <row r="21" ht="15.75">
      <c r="A21" s="193"/>
    </row>
    <row r="22" ht="15.75">
      <c r="A22" s="193" t="s">
        <v>6</v>
      </c>
    </row>
    <row r="23" ht="15.75">
      <c r="A23" s="193" t="s">
        <v>955</v>
      </c>
    </row>
    <row r="24" ht="15.75">
      <c r="A24" s="193"/>
    </row>
    <row r="25" ht="15.75">
      <c r="A25" s="193" t="s">
        <v>7</v>
      </c>
    </row>
    <row r="26" ht="15.75">
      <c r="A26" s="193" t="s">
        <v>663</v>
      </c>
    </row>
    <row r="27" ht="15.75">
      <c r="A27" s="193"/>
    </row>
    <row r="28" ht="15.75">
      <c r="A28" s="193" t="s">
        <v>8</v>
      </c>
    </row>
    <row r="29" ht="15.75">
      <c r="A29" s="193" t="s">
        <v>130</v>
      </c>
    </row>
    <row r="30" ht="15.75">
      <c r="A30" s="193"/>
    </row>
    <row r="31" ht="15.75">
      <c r="A31" s="193" t="s">
        <v>9</v>
      </c>
    </row>
    <row r="32" ht="15.75">
      <c r="A32" s="193" t="s">
        <v>972</v>
      </c>
    </row>
    <row r="33" ht="15.75">
      <c r="A33" s="193"/>
    </row>
    <row r="34" ht="15.75">
      <c r="A34" s="193" t="s">
        <v>10</v>
      </c>
    </row>
    <row r="35" ht="15.75">
      <c r="A35" s="193" t="s">
        <v>973</v>
      </c>
    </row>
    <row r="36" ht="15.75">
      <c r="A36" s="193" t="s">
        <v>870</v>
      </c>
    </row>
    <row r="37" ht="15.75">
      <c r="A37" s="193"/>
    </row>
    <row r="38" ht="15.75">
      <c r="A38" s="193" t="s">
        <v>11</v>
      </c>
    </row>
    <row r="39" ht="15.75">
      <c r="A39" s="193" t="s">
        <v>640</v>
      </c>
    </row>
    <row r="40" ht="15.75">
      <c r="A40" s="193"/>
    </row>
    <row r="41" ht="15.75">
      <c r="A41" s="193" t="s">
        <v>12</v>
      </c>
    </row>
    <row r="42" ht="15.75">
      <c r="A42" s="193" t="s">
        <v>657</v>
      </c>
    </row>
    <row r="43" ht="15.75">
      <c r="A43" s="193"/>
    </row>
    <row r="44" ht="15.75">
      <c r="A44" s="193" t="s">
        <v>13</v>
      </c>
    </row>
    <row r="45" ht="15.75">
      <c r="A45" s="193" t="s">
        <v>658</v>
      </c>
    </row>
    <row r="46" ht="15.75">
      <c r="A46" s="193"/>
    </row>
    <row r="47" ht="15.75">
      <c r="A47" s="193" t="s">
        <v>14</v>
      </c>
    </row>
    <row r="48" ht="15.75">
      <c r="A48" s="193" t="s">
        <v>659</v>
      </c>
    </row>
    <row r="49" ht="15.75">
      <c r="A49" s="193"/>
    </row>
    <row r="50" ht="15.75">
      <c r="A50" s="193" t="s">
        <v>15</v>
      </c>
    </row>
    <row r="51" ht="15.75">
      <c r="A51" s="193" t="s">
        <v>660</v>
      </c>
    </row>
    <row r="52" ht="15.75">
      <c r="A52" s="193"/>
    </row>
    <row r="53" ht="15.75">
      <c r="A53" s="193" t="s">
        <v>16</v>
      </c>
    </row>
    <row r="54" ht="15.75">
      <c r="A54" s="193" t="s">
        <v>672</v>
      </c>
    </row>
    <row r="55" ht="15.75">
      <c r="A55" s="193"/>
    </row>
    <row r="56" ht="15.75">
      <c r="A56" s="193" t="s">
        <v>17</v>
      </c>
    </row>
    <row r="57" ht="15.75">
      <c r="A57" s="193" t="s">
        <v>673</v>
      </c>
    </row>
    <row r="58" ht="15.75">
      <c r="A58" s="193"/>
    </row>
    <row r="59" ht="15.75">
      <c r="A59" s="193" t="s">
        <v>18</v>
      </c>
    </row>
    <row r="60" ht="15.75">
      <c r="A60" s="193" t="s">
        <v>674</v>
      </c>
    </row>
    <row r="61" ht="15.75">
      <c r="A61" s="193" t="s">
        <v>675</v>
      </c>
    </row>
    <row r="62" ht="15.75">
      <c r="A62" s="193"/>
    </row>
    <row r="63" ht="15.75">
      <c r="A63" s="193" t="s">
        <v>19</v>
      </c>
    </row>
    <row r="64" ht="15.75">
      <c r="A64" s="193" t="s">
        <v>676</v>
      </c>
    </row>
    <row r="66" ht="15.75">
      <c r="A66" s="193" t="s">
        <v>20</v>
      </c>
    </row>
    <row r="67" ht="15.75">
      <c r="A67" s="193" t="s">
        <v>1727</v>
      </c>
    </row>
    <row r="68" ht="15.75">
      <c r="A68" s="193" t="s">
        <v>641</v>
      </c>
    </row>
    <row r="70" ht="15.75">
      <c r="A70" s="193" t="s">
        <v>21</v>
      </c>
    </row>
    <row r="71" ht="15.75">
      <c r="A71" s="193" t="s">
        <v>1711</v>
      </c>
    </row>
    <row r="73" ht="15.75">
      <c r="A73" s="193" t="s">
        <v>22</v>
      </c>
    </row>
    <row r="74" ht="15.75">
      <c r="A74" s="193" t="s">
        <v>1661</v>
      </c>
    </row>
    <row r="76" ht="15.75">
      <c r="A76" s="193" t="s">
        <v>24</v>
      </c>
    </row>
    <row r="77" ht="15.75">
      <c r="A77" s="193" t="s">
        <v>1662</v>
      </c>
    </row>
    <row r="79" ht="15.75">
      <c r="A79" s="193" t="s">
        <v>23</v>
      </c>
    </row>
    <row r="80" ht="15.75">
      <c r="A80" s="193" t="s">
        <v>26</v>
      </c>
    </row>
    <row r="82" ht="16.5" customHeight="1">
      <c r="A82" s="193" t="s">
        <v>775</v>
      </c>
    </row>
    <row r="83" ht="15" customHeight="1">
      <c r="A83" s="193" t="s">
        <v>27</v>
      </c>
    </row>
    <row r="85" ht="31.5">
      <c r="A85" s="367" t="s">
        <v>25</v>
      </c>
    </row>
    <row r="86" ht="15" customHeight="1">
      <c r="A86" s="193" t="s">
        <v>491</v>
      </c>
    </row>
    <row r="87" ht="15.75">
      <c r="A87" s="14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E101"/>
  <sheetViews>
    <sheetView workbookViewId="0" topLeftCell="A1">
      <selection activeCell="A7" sqref="A7:A9"/>
    </sheetView>
  </sheetViews>
  <sheetFormatPr defaultColWidth="11.421875" defaultRowHeight="15" customHeight="1"/>
  <cols>
    <col min="1" max="1" width="3.421875" style="143" customWidth="1"/>
    <col min="2" max="2" width="61.7109375" style="143" customWidth="1"/>
    <col min="3" max="3" width="11.57421875" style="143" customWidth="1"/>
    <col min="4" max="4" width="11.8515625" style="143" customWidth="1"/>
    <col min="5" max="5" width="11.28125" style="143" customWidth="1"/>
    <col min="6" max="16384" width="11.421875" style="143" customWidth="1"/>
  </cols>
  <sheetData>
    <row r="1" spans="2:5" ht="15" customHeight="1">
      <c r="B1" s="445" t="s">
        <v>36</v>
      </c>
      <c r="C1" s="445"/>
      <c r="D1" s="445"/>
      <c r="E1" s="445"/>
    </row>
    <row r="2" spans="2:5" ht="15" customHeight="1">
      <c r="B2" s="444" t="s">
        <v>122</v>
      </c>
      <c r="C2" s="444"/>
      <c r="D2" s="444"/>
      <c r="E2" s="444"/>
    </row>
    <row r="3" spans="2:5" ht="15" customHeight="1">
      <c r="B3" s="444" t="s">
        <v>810</v>
      </c>
      <c r="C3" s="444"/>
      <c r="D3" s="444"/>
      <c r="E3" s="444"/>
    </row>
    <row r="4" spans="2:5" ht="15" customHeight="1">
      <c r="B4" s="444" t="s">
        <v>307</v>
      </c>
      <c r="C4" s="444"/>
      <c r="D4" s="444"/>
      <c r="E4" s="444"/>
    </row>
    <row r="5" spans="2:5" ht="15" customHeight="1">
      <c r="B5" s="444" t="s">
        <v>1425</v>
      </c>
      <c r="C5" s="444"/>
      <c r="D5" s="444"/>
      <c r="E5" s="444"/>
    </row>
    <row r="6" spans="2:5" ht="15" customHeight="1">
      <c r="B6" s="430" t="s">
        <v>322</v>
      </c>
      <c r="C6" s="430"/>
      <c r="D6" s="430"/>
      <c r="E6" s="430"/>
    </row>
    <row r="7" spans="1:5" ht="13.5" customHeight="1">
      <c r="A7" s="429"/>
      <c r="B7" s="144" t="s">
        <v>1071</v>
      </c>
      <c r="C7" s="144" t="s">
        <v>1072</v>
      </c>
      <c r="D7" s="144" t="s">
        <v>1073</v>
      </c>
      <c r="E7" s="144" t="s">
        <v>1074</v>
      </c>
    </row>
    <row r="8" spans="1:5" ht="15" customHeight="1">
      <c r="A8" s="429"/>
      <c r="B8" s="431" t="s">
        <v>323</v>
      </c>
      <c r="C8" s="417" t="s">
        <v>1255</v>
      </c>
      <c r="D8" s="417" t="s">
        <v>1256</v>
      </c>
      <c r="E8" s="419" t="s">
        <v>1268</v>
      </c>
    </row>
    <row r="9" spans="1:5" ht="15" customHeight="1">
      <c r="A9" s="429"/>
      <c r="B9" s="431"/>
      <c r="C9" s="418"/>
      <c r="D9" s="418"/>
      <c r="E9" s="419"/>
    </row>
    <row r="10" spans="1:5" ht="15" customHeight="1">
      <c r="A10" s="193" t="s">
        <v>794</v>
      </c>
      <c r="B10" s="126" t="s">
        <v>308</v>
      </c>
      <c r="C10" s="126"/>
      <c r="D10" s="126"/>
      <c r="E10" s="126"/>
    </row>
    <row r="11" spans="1:5" ht="15" customHeight="1">
      <c r="A11" s="193" t="s">
        <v>800</v>
      </c>
      <c r="B11" s="145" t="s">
        <v>1395</v>
      </c>
      <c r="C11" s="405">
        <f>SUM(C12:C13)</f>
        <v>1216153</v>
      </c>
      <c r="D11" s="405">
        <f>SUM(D12:D13)</f>
        <v>1602267</v>
      </c>
      <c r="E11" s="405">
        <f>SUM(E12:E13)</f>
        <v>1291310</v>
      </c>
    </row>
    <row r="12" spans="1:5" ht="15" customHeight="1">
      <c r="A12" s="193" t="s">
        <v>410</v>
      </c>
      <c r="B12" s="146" t="s">
        <v>682</v>
      </c>
      <c r="C12" s="147">
        <f>'új m'!C9</f>
        <v>385553</v>
      </c>
      <c r="D12" s="147">
        <f>'új m'!D9</f>
        <v>610089</v>
      </c>
      <c r="E12" s="147">
        <f>'új m'!E9</f>
        <v>328676</v>
      </c>
    </row>
    <row r="13" spans="1:5" ht="15" customHeight="1">
      <c r="A13" s="193" t="s">
        <v>562</v>
      </c>
      <c r="B13" s="146" t="s">
        <v>339</v>
      </c>
      <c r="C13" s="148">
        <f>SUM(C14:C16)</f>
        <v>830600</v>
      </c>
      <c r="D13" s="148">
        <f>SUM(D14:D16)</f>
        <v>992178</v>
      </c>
      <c r="E13" s="148">
        <f>SUM(E14:E16)</f>
        <v>962634</v>
      </c>
    </row>
    <row r="14" spans="1:5" ht="15" customHeight="1">
      <c r="A14" s="193" t="s">
        <v>1722</v>
      </c>
      <c r="B14" s="146" t="s">
        <v>1088</v>
      </c>
      <c r="C14" s="147">
        <f>'sajátos műk.bev'!D15</f>
        <v>716256</v>
      </c>
      <c r="D14" s="147">
        <f>'sajátos műk.bev'!E15</f>
        <v>879811</v>
      </c>
      <c r="E14" s="147">
        <f>'sajátos műk.bev'!F15</f>
        <v>860000</v>
      </c>
    </row>
    <row r="15" spans="1:5" ht="15" customHeight="1">
      <c r="A15" s="193" t="s">
        <v>131</v>
      </c>
      <c r="B15" s="146" t="s">
        <v>1089</v>
      </c>
      <c r="C15" s="147">
        <f>'sajátos műk.bev'!D24</f>
        <v>107881</v>
      </c>
      <c r="D15" s="147">
        <f>'sajátos műk.bev'!E24</f>
        <v>107331</v>
      </c>
      <c r="E15" s="147">
        <f>'sajátos műk.bev'!F24</f>
        <v>97943</v>
      </c>
    </row>
    <row r="16" spans="1:5" ht="15" customHeight="1">
      <c r="A16" s="193" t="s">
        <v>912</v>
      </c>
      <c r="B16" s="146" t="s">
        <v>1003</v>
      </c>
      <c r="C16" s="147">
        <f>'sajátos műk.bev'!D17+'sajátos műk.bev'!D25+'sajátos műk.bev'!D26+'sajátos műk.bev'!D28</f>
        <v>6463</v>
      </c>
      <c r="D16" s="147">
        <f>'sajátos műk.bev'!E17+'sajátos műk.bev'!E25+'sajátos műk.bev'!E26+'sajátos műk.bev'!E28</f>
        <v>5036</v>
      </c>
      <c r="E16" s="147">
        <f>'sajátos műk.bev'!F17+'sajátos műk.bev'!F25+'sajátos műk.bev'!F26+'sajátos műk.bev'!F28</f>
        <v>4691</v>
      </c>
    </row>
    <row r="17" spans="1:5" ht="15" customHeight="1">
      <c r="A17" s="193" t="s">
        <v>914</v>
      </c>
      <c r="B17" s="145" t="s">
        <v>1004</v>
      </c>
      <c r="C17" s="149">
        <f>SUM(C18:C25)</f>
        <v>922760</v>
      </c>
      <c r="D17" s="149">
        <f>SUM(D18:D25)</f>
        <v>627998</v>
      </c>
      <c r="E17" s="149">
        <f>SUM(E18:E25)</f>
        <v>835023</v>
      </c>
    </row>
    <row r="18" spans="1:5" ht="15" customHeight="1">
      <c r="A18" s="193" t="s">
        <v>915</v>
      </c>
      <c r="B18" s="146" t="s">
        <v>1005</v>
      </c>
      <c r="C18" s="147"/>
      <c r="D18" s="147"/>
      <c r="E18" s="147"/>
    </row>
    <row r="19" spans="1:5" ht="15" customHeight="1">
      <c r="A19" s="193" t="s">
        <v>650</v>
      </c>
      <c r="B19" s="146" t="s">
        <v>1006</v>
      </c>
      <c r="C19" s="147">
        <f>'tám, végl. pe.átv'!C11</f>
        <v>795186</v>
      </c>
      <c r="D19" s="147">
        <f>'tám, végl. pe.átv'!D11</f>
        <v>547459</v>
      </c>
      <c r="E19" s="147">
        <f>'tám, végl. pe.átv'!E11</f>
        <v>797975</v>
      </c>
    </row>
    <row r="20" spans="1:5" ht="15" customHeight="1">
      <c r="A20" s="193" t="s">
        <v>652</v>
      </c>
      <c r="B20" s="146" t="s">
        <v>129</v>
      </c>
      <c r="C20" s="147">
        <f>'tám, végl. pe.átv'!C48</f>
        <v>32031</v>
      </c>
      <c r="D20" s="147">
        <f>'tám, végl. pe.átv'!D48</f>
        <v>47826</v>
      </c>
      <c r="E20" s="147">
        <f>'tám, végl. pe.átv'!E48</f>
        <v>10104</v>
      </c>
    </row>
    <row r="21" spans="1:5" ht="15" customHeight="1">
      <c r="A21" s="193" t="s">
        <v>1746</v>
      </c>
      <c r="B21" s="146" t="s">
        <v>1421</v>
      </c>
      <c r="C21" s="147">
        <f>'új m'!C25</f>
        <v>20629</v>
      </c>
      <c r="D21" s="147">
        <f>'új m'!D25</f>
        <v>2000</v>
      </c>
      <c r="E21" s="147">
        <f>'új m'!E25</f>
        <v>0</v>
      </c>
    </row>
    <row r="22" spans="1:5" ht="15" customHeight="1">
      <c r="A22" s="193" t="s">
        <v>1749</v>
      </c>
      <c r="B22" s="146" t="s">
        <v>1422</v>
      </c>
      <c r="C22" s="147">
        <f>'tám, végl. pe.átv'!C31</f>
        <v>22767</v>
      </c>
      <c r="D22" s="147">
        <f>'tám, végl. pe.átv'!D31</f>
        <v>30713</v>
      </c>
      <c r="E22" s="147">
        <f>'tám, végl. pe.átv'!E31</f>
        <v>26944</v>
      </c>
    </row>
    <row r="23" spans="1:5" ht="15" customHeight="1">
      <c r="A23" s="193" t="s">
        <v>1750</v>
      </c>
      <c r="B23" s="146" t="s">
        <v>1423</v>
      </c>
      <c r="C23" s="147"/>
      <c r="D23" s="147">
        <v>0</v>
      </c>
      <c r="E23" s="147"/>
    </row>
    <row r="24" spans="1:5" ht="15" customHeight="1">
      <c r="A24" s="193" t="s">
        <v>1751</v>
      </c>
      <c r="B24" s="146" t="s">
        <v>1424</v>
      </c>
      <c r="C24" s="147"/>
      <c r="D24" s="147"/>
      <c r="E24" s="147"/>
    </row>
    <row r="25" spans="1:5" ht="15" customHeight="1">
      <c r="A25" s="193" t="s">
        <v>1753</v>
      </c>
      <c r="B25" s="146" t="s">
        <v>484</v>
      </c>
      <c r="C25" s="147">
        <f>'új m'!C15</f>
        <v>52147</v>
      </c>
      <c r="D25" s="147">
        <f>'új m'!D15</f>
        <v>0</v>
      </c>
      <c r="E25" s="147">
        <f>'új m'!E15</f>
        <v>0</v>
      </c>
    </row>
    <row r="26" spans="1:5" ht="15" customHeight="1">
      <c r="A26" s="193" t="s">
        <v>1754</v>
      </c>
      <c r="B26" s="378" t="s">
        <v>408</v>
      </c>
      <c r="C26" s="149">
        <f>SUM(C27:C29)</f>
        <v>7790</v>
      </c>
      <c r="D26" s="149">
        <f>SUM(D27:D29)</f>
        <v>11231</v>
      </c>
      <c r="E26" s="149">
        <f>SUM(E27:E29)</f>
        <v>11200</v>
      </c>
    </row>
    <row r="27" spans="1:5" ht="15" customHeight="1">
      <c r="A27" s="193" t="s">
        <v>1755</v>
      </c>
      <c r="B27" s="146" t="s">
        <v>1673</v>
      </c>
      <c r="C27" s="147">
        <f>'új m'!C19</f>
        <v>5744</v>
      </c>
      <c r="D27" s="147">
        <f>'új m'!D19</f>
        <v>9968</v>
      </c>
      <c r="E27" s="147">
        <f>'új m'!E19</f>
        <v>10000</v>
      </c>
    </row>
    <row r="28" spans="1:5" ht="15" customHeight="1">
      <c r="A28" s="193" t="s">
        <v>1247</v>
      </c>
      <c r="B28" s="146" t="s">
        <v>1674</v>
      </c>
      <c r="C28" s="147">
        <f>'új m'!C20</f>
        <v>1575</v>
      </c>
      <c r="D28" s="147">
        <f>'új m'!D20</f>
        <v>1260</v>
      </c>
      <c r="E28" s="147">
        <f>'új m'!E20</f>
        <v>1200</v>
      </c>
    </row>
    <row r="29" spans="1:5" ht="15" customHeight="1">
      <c r="A29" s="193" t="s">
        <v>1248</v>
      </c>
      <c r="B29" s="146" t="s">
        <v>1675</v>
      </c>
      <c r="C29" s="147">
        <f>'új m'!C21</f>
        <v>471</v>
      </c>
      <c r="D29" s="147">
        <f>'új m'!D21</f>
        <v>3</v>
      </c>
      <c r="E29" s="147">
        <f>'új m'!E21</f>
        <v>0</v>
      </c>
    </row>
    <row r="30" spans="1:5" ht="15" customHeight="1">
      <c r="A30" s="193" t="s">
        <v>1249</v>
      </c>
      <c r="B30" s="378" t="s">
        <v>1676</v>
      </c>
      <c r="C30" s="149">
        <f>SUM(C33+C31)</f>
        <v>104604</v>
      </c>
      <c r="D30" s="149">
        <f>SUM(D33+D31)</f>
        <v>337135</v>
      </c>
      <c r="E30" s="149">
        <f>SUM(E33+E31)</f>
        <v>560910</v>
      </c>
    </row>
    <row r="31" spans="1:5" ht="15" customHeight="1">
      <c r="A31" s="193" t="s">
        <v>1250</v>
      </c>
      <c r="B31" s="146" t="s">
        <v>830</v>
      </c>
      <c r="C31" s="150">
        <f>'tám, végl. pe.átv'!C174</f>
        <v>96448</v>
      </c>
      <c r="D31" s="150">
        <f>'tám, végl. pe.átv'!D174</f>
        <v>98857</v>
      </c>
      <c r="E31" s="150">
        <f>'tám, végl. pe.átv'!E174</f>
        <v>104460</v>
      </c>
    </row>
    <row r="32" spans="1:5" ht="15" customHeight="1">
      <c r="A32" s="193" t="s">
        <v>1251</v>
      </c>
      <c r="B32" s="146" t="s">
        <v>831</v>
      </c>
      <c r="C32" s="147">
        <f>'tám, végl. pe.átv'!C175</f>
        <v>15622</v>
      </c>
      <c r="D32" s="147">
        <f>'tám, végl. pe.átv'!D175</f>
        <v>16097</v>
      </c>
      <c r="E32" s="147">
        <f>'tám, végl. pe.átv'!E175</f>
        <v>14662</v>
      </c>
    </row>
    <row r="33" spans="1:5" ht="15" customHeight="1">
      <c r="A33" s="193" t="s">
        <v>1252</v>
      </c>
      <c r="B33" s="146" t="s">
        <v>832</v>
      </c>
      <c r="C33" s="147">
        <f>'új m'!C22</f>
        <v>8156</v>
      </c>
      <c r="D33" s="147">
        <f>'új m'!D22</f>
        <v>238278</v>
      </c>
      <c r="E33" s="147">
        <f>'új m'!E22</f>
        <v>456450</v>
      </c>
    </row>
    <row r="34" spans="1:5" ht="15" customHeight="1">
      <c r="A34" s="193" t="s">
        <v>1253</v>
      </c>
      <c r="B34" s="146" t="s">
        <v>831</v>
      </c>
      <c r="C34" s="147"/>
      <c r="D34" s="147"/>
      <c r="E34" s="147"/>
    </row>
    <row r="35" spans="1:5" ht="15" customHeight="1">
      <c r="A35" s="193" t="s">
        <v>956</v>
      </c>
      <c r="B35" s="378" t="s">
        <v>407</v>
      </c>
      <c r="C35" s="149">
        <f>SUM(C36:C37)</f>
        <v>9228</v>
      </c>
      <c r="D35" s="149">
        <f>SUM(D36:D37)</f>
        <v>2725</v>
      </c>
      <c r="E35" s="149">
        <f>SUM(E36:E37)</f>
        <v>9174</v>
      </c>
    </row>
    <row r="36" spans="1:5" ht="15" customHeight="1">
      <c r="A36" s="193" t="s">
        <v>957</v>
      </c>
      <c r="B36" s="146" t="s">
        <v>886</v>
      </c>
      <c r="C36" s="151">
        <f>'új m'!C14</f>
        <v>9228</v>
      </c>
      <c r="D36" s="151">
        <f>'új m'!D14</f>
        <v>2725</v>
      </c>
      <c r="E36" s="151">
        <f>'új m'!E14</f>
        <v>4174</v>
      </c>
    </row>
    <row r="37" spans="1:5" ht="15" customHeight="1">
      <c r="A37" s="193" t="s">
        <v>958</v>
      </c>
      <c r="B37" s="146" t="s">
        <v>1653</v>
      </c>
      <c r="C37" s="147">
        <f>'új m'!C23</f>
        <v>0</v>
      </c>
      <c r="D37" s="147">
        <f>'új m'!D23</f>
        <v>0</v>
      </c>
      <c r="E37" s="147">
        <f>'új m'!E23</f>
        <v>5000</v>
      </c>
    </row>
    <row r="38" spans="1:5" ht="17.25" customHeight="1">
      <c r="A38" s="193" t="s">
        <v>959</v>
      </c>
      <c r="B38" s="377" t="s">
        <v>1539</v>
      </c>
      <c r="C38" s="149">
        <f>'új m'!C24</f>
        <v>3971</v>
      </c>
      <c r="D38" s="149">
        <f>'új m'!D24</f>
        <v>4008</v>
      </c>
      <c r="E38" s="149">
        <f>'új m'!E24</f>
        <v>3174</v>
      </c>
    </row>
    <row r="39" spans="1:5" ht="17.25" customHeight="1">
      <c r="A39" s="193" t="s">
        <v>960</v>
      </c>
      <c r="B39" s="152" t="s">
        <v>1540</v>
      </c>
      <c r="C39" s="149">
        <f>C11+C17+C26+C30+C35+C38</f>
        <v>2264506</v>
      </c>
      <c r="D39" s="149">
        <f>D11+D17+D26+D30+D35+D38</f>
        <v>2585364</v>
      </c>
      <c r="E39" s="149">
        <f>E11+E17+E26+E30+E35+E38</f>
        <v>2710791</v>
      </c>
    </row>
    <row r="40" spans="1:5" ht="27" customHeight="1">
      <c r="A40" s="193" t="s">
        <v>961</v>
      </c>
      <c r="B40" s="376" t="s">
        <v>1528</v>
      </c>
      <c r="C40" s="149">
        <f>C41+C44+C47</f>
        <v>560971</v>
      </c>
      <c r="D40" s="149">
        <f>D41+D44+D47</f>
        <v>1337370</v>
      </c>
      <c r="E40" s="149">
        <f>E41+E44+E47</f>
        <v>953149</v>
      </c>
    </row>
    <row r="41" spans="1:5" ht="15.75" customHeight="1">
      <c r="A41" s="193" t="s">
        <v>882</v>
      </c>
      <c r="B41" s="153" t="s">
        <v>1489</v>
      </c>
      <c r="C41" s="148">
        <f>C42+C43</f>
        <v>560971</v>
      </c>
      <c r="D41" s="148">
        <f>D42+D43</f>
        <v>1337370</v>
      </c>
      <c r="E41" s="148">
        <f>E42+E43</f>
        <v>953149</v>
      </c>
    </row>
    <row r="42" spans="1:5" ht="15.75" customHeight="1">
      <c r="A42" s="193" t="s">
        <v>883</v>
      </c>
      <c r="B42" s="153" t="s">
        <v>1490</v>
      </c>
      <c r="C42" s="147">
        <f>'új m'!C32</f>
        <v>328041</v>
      </c>
      <c r="D42" s="147">
        <f>'új m'!D32</f>
        <v>478038</v>
      </c>
      <c r="E42" s="147">
        <f>'új m'!E32</f>
        <v>292128</v>
      </c>
    </row>
    <row r="43" spans="1:5" ht="15.75" customHeight="1">
      <c r="A43" s="193" t="s">
        <v>93</v>
      </c>
      <c r="B43" s="153" t="s">
        <v>1491</v>
      </c>
      <c r="C43" s="147">
        <f>'új m'!C33</f>
        <v>232930</v>
      </c>
      <c r="D43" s="147">
        <f>'új m'!D33</f>
        <v>859332</v>
      </c>
      <c r="E43" s="147">
        <f>'új m'!E33</f>
        <v>661021</v>
      </c>
    </row>
    <row r="44" spans="1:5" ht="15.75" customHeight="1">
      <c r="A44" s="193" t="s">
        <v>94</v>
      </c>
      <c r="B44" s="153" t="s">
        <v>317</v>
      </c>
      <c r="C44" s="148">
        <f>C45+C46</f>
        <v>0</v>
      </c>
      <c r="D44" s="148">
        <f>D45+D46</f>
        <v>0</v>
      </c>
      <c r="E44" s="148">
        <f>E45+E46</f>
        <v>0</v>
      </c>
    </row>
    <row r="45" spans="1:5" ht="15" customHeight="1">
      <c r="A45" s="193" t="s">
        <v>1576</v>
      </c>
      <c r="B45" s="146" t="s">
        <v>318</v>
      </c>
      <c r="C45" s="147"/>
      <c r="D45" s="147"/>
      <c r="E45" s="147"/>
    </row>
    <row r="46" spans="1:5" ht="15" customHeight="1">
      <c r="A46" s="193" t="s">
        <v>95</v>
      </c>
      <c r="B46" s="146" t="s">
        <v>319</v>
      </c>
      <c r="C46" s="147"/>
      <c r="D46" s="147"/>
      <c r="E46" s="147"/>
    </row>
    <row r="47" spans="1:5" ht="30" customHeight="1">
      <c r="A47" s="193" t="s">
        <v>566</v>
      </c>
      <c r="B47" s="375" t="s">
        <v>1492</v>
      </c>
      <c r="C47" s="147"/>
      <c r="D47" s="147"/>
      <c r="E47" s="147"/>
    </row>
    <row r="48" spans="1:5" ht="15.75" customHeight="1">
      <c r="A48" s="193" t="s">
        <v>567</v>
      </c>
      <c r="B48" s="152" t="s">
        <v>1493</v>
      </c>
      <c r="C48" s="149">
        <f>C49+C52</f>
        <v>9420</v>
      </c>
      <c r="D48" s="149">
        <f>D49+D52</f>
        <v>9689</v>
      </c>
      <c r="E48" s="149">
        <f>E49+E52</f>
        <v>0</v>
      </c>
    </row>
    <row r="49" spans="1:5" ht="15.75" customHeight="1">
      <c r="A49" s="193" t="s">
        <v>568</v>
      </c>
      <c r="B49" s="153" t="s">
        <v>1125</v>
      </c>
      <c r="C49" s="148">
        <f>C50+C51</f>
        <v>0</v>
      </c>
      <c r="D49" s="148">
        <f>D50+D51</f>
        <v>0</v>
      </c>
      <c r="E49" s="148">
        <f>E50+E51</f>
        <v>0</v>
      </c>
    </row>
    <row r="50" spans="1:5" ht="15.75" customHeight="1">
      <c r="A50" s="193" t="s">
        <v>569</v>
      </c>
      <c r="B50" s="153" t="s">
        <v>1126</v>
      </c>
      <c r="C50" s="147"/>
      <c r="D50" s="147"/>
      <c r="E50" s="147"/>
    </row>
    <row r="51" spans="1:5" ht="15.75" customHeight="1">
      <c r="A51" s="193" t="s">
        <v>570</v>
      </c>
      <c r="B51" s="153" t="s">
        <v>1127</v>
      </c>
      <c r="C51" s="147"/>
      <c r="D51" s="147"/>
      <c r="E51" s="147"/>
    </row>
    <row r="52" spans="1:5" ht="15.75" customHeight="1">
      <c r="A52" s="193" t="s">
        <v>1690</v>
      </c>
      <c r="B52" s="153" t="s">
        <v>1128</v>
      </c>
      <c r="C52" s="148">
        <f>C53+C54</f>
        <v>9420</v>
      </c>
      <c r="D52" s="148">
        <f>D53+D54</f>
        <v>9689</v>
      </c>
      <c r="E52" s="148">
        <f>E53+E54</f>
        <v>0</v>
      </c>
    </row>
    <row r="53" spans="1:2" ht="15.75" customHeight="1">
      <c r="A53" s="193" t="s">
        <v>571</v>
      </c>
      <c r="B53" s="153" t="s">
        <v>398</v>
      </c>
    </row>
    <row r="54" spans="1:5" ht="31.5" customHeight="1">
      <c r="A54" s="193" t="s">
        <v>572</v>
      </c>
      <c r="B54" s="153" t="s">
        <v>399</v>
      </c>
      <c r="C54" s="147">
        <f>'új m'!C42</f>
        <v>9420</v>
      </c>
      <c r="D54" s="147">
        <f>'új m'!D42</f>
        <v>9689</v>
      </c>
      <c r="E54" s="147">
        <f>'új m'!E42</f>
        <v>0</v>
      </c>
    </row>
    <row r="55" spans="1:5" s="154" customFormat="1" ht="17.25" customHeight="1">
      <c r="A55" s="193" t="s">
        <v>573</v>
      </c>
      <c r="B55" s="152" t="s">
        <v>1494</v>
      </c>
      <c r="C55" s="149"/>
      <c r="D55" s="149"/>
      <c r="E55" s="149"/>
    </row>
    <row r="56" spans="1:5" ht="15.75" customHeight="1">
      <c r="A56" s="193" t="s">
        <v>1691</v>
      </c>
      <c r="B56" s="153" t="s">
        <v>400</v>
      </c>
      <c r="C56" s="147"/>
      <c r="D56" s="147"/>
      <c r="E56" s="147"/>
    </row>
    <row r="57" spans="1:5" ht="15.75" customHeight="1">
      <c r="A57" s="193" t="s">
        <v>1692</v>
      </c>
      <c r="B57" s="153" t="s">
        <v>401</v>
      </c>
      <c r="C57" s="147"/>
      <c r="D57" s="147"/>
      <c r="E57" s="147"/>
    </row>
    <row r="58" spans="1:5" ht="15.75" customHeight="1">
      <c r="A58" s="193" t="s">
        <v>574</v>
      </c>
      <c r="B58" s="153" t="s">
        <v>402</v>
      </c>
      <c r="C58" s="147"/>
      <c r="D58" s="147"/>
      <c r="E58" s="147"/>
    </row>
    <row r="59" spans="1:5" ht="15.75" customHeight="1">
      <c r="A59" s="193" t="s">
        <v>575</v>
      </c>
      <c r="B59" s="153" t="s">
        <v>1758</v>
      </c>
      <c r="C59" s="147"/>
      <c r="D59" s="147"/>
      <c r="E59" s="147"/>
    </row>
    <row r="60" spans="1:5" ht="15.75" customHeight="1">
      <c r="A60" s="193" t="s">
        <v>576</v>
      </c>
      <c r="B60" s="153" t="s">
        <v>1526</v>
      </c>
      <c r="C60" s="147"/>
      <c r="D60" s="147"/>
      <c r="E60" s="147"/>
    </row>
    <row r="61" spans="1:5" ht="15.75" customHeight="1">
      <c r="A61" s="193" t="s">
        <v>1693</v>
      </c>
      <c r="B61" s="153" t="s">
        <v>1527</v>
      </c>
      <c r="C61" s="147"/>
      <c r="D61" s="147"/>
      <c r="E61" s="147"/>
    </row>
    <row r="62" spans="1:5" s="154" customFormat="1" ht="15.75" customHeight="1">
      <c r="A62" s="193" t="s">
        <v>1694</v>
      </c>
      <c r="B62" s="152" t="s">
        <v>1495</v>
      </c>
      <c r="C62" s="149"/>
      <c r="D62" s="20"/>
      <c r="E62" s="20"/>
    </row>
    <row r="63" spans="1:5" ht="15.75" customHeight="1">
      <c r="A63" s="193" t="s">
        <v>302</v>
      </c>
      <c r="B63" s="153" t="s">
        <v>403</v>
      </c>
      <c r="C63" s="147"/>
      <c r="D63" s="39"/>
      <c r="E63" s="39"/>
    </row>
    <row r="64" spans="1:5" ht="15.75" customHeight="1">
      <c r="A64" s="193" t="s">
        <v>1695</v>
      </c>
      <c r="B64" s="153" t="s">
        <v>404</v>
      </c>
      <c r="C64" s="147"/>
      <c r="D64" s="39"/>
      <c r="E64" s="39"/>
    </row>
    <row r="65" spans="1:5" ht="15.75" customHeight="1">
      <c r="A65" s="193" t="s">
        <v>1696</v>
      </c>
      <c r="B65" s="153" t="s">
        <v>405</v>
      </c>
      <c r="C65" s="147"/>
      <c r="D65" s="147"/>
      <c r="E65" s="147"/>
    </row>
    <row r="66" spans="1:5" ht="15.75" customHeight="1">
      <c r="A66" s="193" t="s">
        <v>1697</v>
      </c>
      <c r="B66" s="153" t="s">
        <v>406</v>
      </c>
      <c r="C66" s="147"/>
      <c r="D66" s="147"/>
      <c r="E66" s="147"/>
    </row>
    <row r="67" spans="1:5" ht="15.75" customHeight="1">
      <c r="A67" s="193" t="s">
        <v>1698</v>
      </c>
      <c r="B67" s="153" t="s">
        <v>315</v>
      </c>
      <c r="C67" s="147"/>
      <c r="D67" s="147"/>
      <c r="E67" s="147"/>
    </row>
    <row r="68" spans="1:5" ht="15.75" customHeight="1">
      <c r="A68" s="193" t="s">
        <v>1699</v>
      </c>
      <c r="B68" s="153" t="s">
        <v>316</v>
      </c>
      <c r="C68" s="147"/>
      <c r="D68" s="147"/>
      <c r="E68" s="147"/>
    </row>
    <row r="69" spans="1:5" ht="15" customHeight="1">
      <c r="A69" s="193" t="s">
        <v>1700</v>
      </c>
      <c r="B69" s="145" t="s">
        <v>1007</v>
      </c>
      <c r="C69" s="149">
        <f>C11+C17+C26+C30+C35+C38+C40+C48</f>
        <v>2834897</v>
      </c>
      <c r="D69" s="149">
        <f>D11+D17+D26+D30+D35+D38+D40+D48</f>
        <v>3932423</v>
      </c>
      <c r="E69" s="149">
        <f>E11+E17+E26+E30+E35+E38+E40+E48</f>
        <v>3663940</v>
      </c>
    </row>
    <row r="70" spans="1:5" ht="15" customHeight="1">
      <c r="A70" s="193"/>
      <c r="B70" s="145"/>
      <c r="C70" s="149"/>
      <c r="D70" s="149"/>
      <c r="E70" s="149"/>
    </row>
    <row r="71" spans="1:5" ht="15.75">
      <c r="A71" s="193" t="s">
        <v>1701</v>
      </c>
      <c r="B71" s="126" t="s">
        <v>309</v>
      </c>
      <c r="C71" s="151"/>
      <c r="D71" s="151"/>
      <c r="E71" s="156"/>
    </row>
    <row r="72" spans="1:5" ht="15.75">
      <c r="A72" s="193" t="s">
        <v>1702</v>
      </c>
      <c r="B72" s="154" t="s">
        <v>418</v>
      </c>
      <c r="C72" s="151"/>
      <c r="D72" s="151"/>
      <c r="E72" s="156"/>
    </row>
    <row r="73" spans="1:5" ht="15.75">
      <c r="A73" s="193" t="s">
        <v>577</v>
      </c>
      <c r="B73" s="143" t="s">
        <v>310</v>
      </c>
      <c r="C73" s="151">
        <f>'új m'!G19</f>
        <v>47522</v>
      </c>
      <c r="D73" s="151">
        <f>'új m'!H19</f>
        <v>53218</v>
      </c>
      <c r="E73" s="151">
        <f>'új m'!I19</f>
        <v>81600</v>
      </c>
    </row>
    <row r="74" spans="1:5" ht="15.75">
      <c r="A74" s="193" t="s">
        <v>1703</v>
      </c>
      <c r="B74" s="143" t="s">
        <v>311</v>
      </c>
      <c r="C74" s="151">
        <f>'új m'!G20</f>
        <v>98875</v>
      </c>
      <c r="D74" s="151">
        <f>'új m'!H20</f>
        <v>998883</v>
      </c>
      <c r="E74" s="151">
        <f>'új m'!I20</f>
        <v>746981.25</v>
      </c>
    </row>
    <row r="75" spans="1:5" ht="15.75">
      <c r="A75" s="193" t="s">
        <v>1704</v>
      </c>
      <c r="B75" s="143" t="s">
        <v>874</v>
      </c>
      <c r="C75" s="151">
        <f>'új m'!G24</f>
        <v>0</v>
      </c>
      <c r="D75" s="151">
        <f>'új m'!H24</f>
        <v>0</v>
      </c>
      <c r="E75" s="151">
        <f>'új m'!I24</f>
        <v>1020</v>
      </c>
    </row>
    <row r="76" spans="1:5" ht="15.75">
      <c r="A76" s="193" t="s">
        <v>1705</v>
      </c>
      <c r="B76" s="143" t="s">
        <v>803</v>
      </c>
      <c r="C76" s="151">
        <f>'új m'!G21</f>
        <v>5711</v>
      </c>
      <c r="D76" s="151">
        <f>'új m'!H21</f>
        <v>0</v>
      </c>
      <c r="E76" s="151">
        <f>'új m'!I21</f>
        <v>4494</v>
      </c>
    </row>
    <row r="77" spans="1:5" ht="15.75">
      <c r="A77" s="193" t="s">
        <v>1706</v>
      </c>
      <c r="B77" s="143" t="s">
        <v>802</v>
      </c>
      <c r="C77" s="151">
        <f>'új m'!G22</f>
        <v>4042</v>
      </c>
      <c r="D77" s="151">
        <f>'új m'!H22</f>
        <v>700</v>
      </c>
      <c r="E77" s="151">
        <f>'új m'!I22</f>
        <v>20000</v>
      </c>
    </row>
    <row r="78" spans="1:5" ht="15.75">
      <c r="A78" s="193" t="s">
        <v>1707</v>
      </c>
      <c r="B78" s="143" t="s">
        <v>1657</v>
      </c>
      <c r="C78" s="151">
        <f>'új m'!G23</f>
        <v>4000</v>
      </c>
      <c r="D78" s="151">
        <f>'új m'!H23</f>
        <v>9800</v>
      </c>
      <c r="E78" s="151">
        <f>'új m'!I23</f>
        <v>7200</v>
      </c>
    </row>
    <row r="79" spans="1:5" ht="15.75">
      <c r="A79" s="193" t="s">
        <v>1708</v>
      </c>
      <c r="B79" s="143" t="s">
        <v>168</v>
      </c>
      <c r="C79" s="151"/>
      <c r="D79" s="151"/>
      <c r="E79" s="156"/>
    </row>
    <row r="80" spans="1:5" ht="15.75">
      <c r="A80" s="193" t="s">
        <v>1709</v>
      </c>
      <c r="B80" s="154" t="s">
        <v>736</v>
      </c>
      <c r="C80" s="157">
        <f>SUM(C73:C79)</f>
        <v>160150</v>
      </c>
      <c r="D80" s="157">
        <f>SUM(D73:D79)</f>
        <v>1062601</v>
      </c>
      <c r="E80" s="406">
        <f>SUM(E73:E79)</f>
        <v>861295.25</v>
      </c>
    </row>
    <row r="81" spans="1:5" ht="15.75">
      <c r="A81" s="193"/>
      <c r="B81" s="154"/>
      <c r="C81" s="157"/>
      <c r="D81" s="157"/>
      <c r="E81" s="406"/>
    </row>
    <row r="82" spans="1:5" ht="15.75">
      <c r="A82" s="193" t="s">
        <v>1710</v>
      </c>
      <c r="B82" s="154" t="s">
        <v>419</v>
      </c>
      <c r="C82" s="151"/>
      <c r="D82" s="151"/>
      <c r="E82" s="156"/>
    </row>
    <row r="83" spans="1:5" ht="15.75">
      <c r="A83" s="193" t="s">
        <v>1577</v>
      </c>
      <c r="B83" s="143" t="s">
        <v>312</v>
      </c>
      <c r="C83" s="151">
        <f>'új m'!G9</f>
        <v>894263</v>
      </c>
      <c r="D83" s="151">
        <f>'új m'!H9</f>
        <v>928554</v>
      </c>
      <c r="E83" s="151">
        <f>'új m'!I9</f>
        <v>858790</v>
      </c>
    </row>
    <row r="84" spans="1:5" ht="15.75">
      <c r="A84" s="193" t="s">
        <v>37</v>
      </c>
      <c r="B84" s="143" t="s">
        <v>327</v>
      </c>
      <c r="C84" s="151">
        <f>'új m'!G10</f>
        <v>242318</v>
      </c>
      <c r="D84" s="151">
        <f>'új m'!H10</f>
        <v>225820</v>
      </c>
      <c r="E84" s="151">
        <f>'új m'!I10</f>
        <v>208381</v>
      </c>
    </row>
    <row r="85" spans="1:5" ht="15.75">
      <c r="A85" s="193" t="s">
        <v>1578</v>
      </c>
      <c r="B85" s="114" t="s">
        <v>742</v>
      </c>
      <c r="C85" s="151">
        <f>'új m'!G11</f>
        <v>512266</v>
      </c>
      <c r="D85" s="151">
        <f>'új m'!H11</f>
        <v>794576</v>
      </c>
      <c r="E85" s="151">
        <f>'új m'!I11</f>
        <v>878450</v>
      </c>
    </row>
    <row r="86" spans="1:5" ht="15.75">
      <c r="A86" s="193" t="s">
        <v>1579</v>
      </c>
      <c r="B86" s="143" t="s">
        <v>328</v>
      </c>
      <c r="C86" s="151">
        <f>'új m'!G13</f>
        <v>50091</v>
      </c>
      <c r="D86" s="151">
        <f>'új m'!H13</f>
        <v>40842</v>
      </c>
      <c r="E86" s="151">
        <f>'új m'!I13</f>
        <v>45546</v>
      </c>
    </row>
    <row r="87" spans="1:5" ht="15.75">
      <c r="A87" s="193" t="s">
        <v>1580</v>
      </c>
      <c r="B87" s="143" t="s">
        <v>329</v>
      </c>
      <c r="C87" s="151">
        <f>'új m'!G14</f>
        <v>91791</v>
      </c>
      <c r="D87" s="151">
        <f>'új m'!H14</f>
        <v>89360</v>
      </c>
      <c r="E87" s="151">
        <f>'új m'!I14</f>
        <v>168675</v>
      </c>
    </row>
    <row r="88" spans="1:5" ht="15.75">
      <c r="A88" s="193" t="s">
        <v>1581</v>
      </c>
      <c r="B88" s="143" t="s">
        <v>330</v>
      </c>
      <c r="C88" s="151">
        <f>'új m'!G15</f>
        <v>2182</v>
      </c>
      <c r="D88" s="151">
        <f>'új m'!H15</f>
        <v>2681</v>
      </c>
      <c r="E88" s="151">
        <f>'új m'!I15</f>
        <v>6100</v>
      </c>
    </row>
    <row r="89" spans="1:5" ht="15.75">
      <c r="A89" s="193" t="s">
        <v>1582</v>
      </c>
      <c r="B89" s="143" t="s">
        <v>1608</v>
      </c>
      <c r="C89" s="151">
        <f>'ellátottak '!D68</f>
        <v>35406</v>
      </c>
      <c r="D89" s="151">
        <f>'ellátottak '!E68</f>
        <v>33492</v>
      </c>
      <c r="E89" s="156">
        <f>'ellátottak '!H68</f>
        <v>46025</v>
      </c>
    </row>
    <row r="90" spans="1:5" ht="15.75">
      <c r="A90" s="193" t="s">
        <v>1583</v>
      </c>
      <c r="B90" s="154" t="s">
        <v>1756</v>
      </c>
      <c r="C90" s="157">
        <f>SUM(C83:C89)</f>
        <v>1828317</v>
      </c>
      <c r="D90" s="157">
        <f>SUM(D83:D89)</f>
        <v>2115325</v>
      </c>
      <c r="E90" s="406">
        <f>SUM(E83:E89)</f>
        <v>2211967</v>
      </c>
    </row>
    <row r="91" spans="1:5" ht="15.75">
      <c r="A91" s="193" t="s">
        <v>524</v>
      </c>
      <c r="B91" s="154" t="s">
        <v>1609</v>
      </c>
      <c r="C91" s="157">
        <f>C80+C90</f>
        <v>1988467</v>
      </c>
      <c r="D91" s="157">
        <f>D80+D90</f>
        <v>3177926</v>
      </c>
      <c r="E91" s="406">
        <f>E80+E90</f>
        <v>3073262.25</v>
      </c>
    </row>
    <row r="92" spans="1:5" ht="15.75">
      <c r="A92" s="193"/>
      <c r="B92" s="154"/>
      <c r="C92" s="157"/>
      <c r="D92" s="157"/>
      <c r="E92" s="406"/>
    </row>
    <row r="93" spans="1:5" ht="15.75">
      <c r="A93" s="193" t="s">
        <v>525</v>
      </c>
      <c r="B93" s="154" t="s">
        <v>1654</v>
      </c>
      <c r="C93" s="151"/>
      <c r="D93" s="151"/>
      <c r="E93" s="156"/>
    </row>
    <row r="94" spans="1:5" ht="15.75">
      <c r="A94" s="193" t="s">
        <v>526</v>
      </c>
      <c r="B94" s="143" t="s">
        <v>879</v>
      </c>
      <c r="C94" s="151"/>
      <c r="D94" s="151"/>
      <c r="E94" s="156"/>
    </row>
    <row r="95" spans="1:5" ht="15.75">
      <c r="A95" s="193" t="s">
        <v>527</v>
      </c>
      <c r="B95" s="143" t="s">
        <v>1393</v>
      </c>
      <c r="C95" s="151">
        <f>'új m'!G42</f>
        <v>37500</v>
      </c>
      <c r="D95" s="151">
        <f>'új m'!H42</f>
        <v>37500</v>
      </c>
      <c r="E95" s="151">
        <f>'új m'!I42</f>
        <v>37500</v>
      </c>
    </row>
    <row r="96" spans="1:5" ht="15.75">
      <c r="A96" s="193" t="s">
        <v>528</v>
      </c>
      <c r="B96" s="143" t="s">
        <v>1585</v>
      </c>
      <c r="C96" s="151">
        <f>'új m'!G43</f>
        <v>800000</v>
      </c>
      <c r="D96" s="151">
        <f>'új m'!H43</f>
        <v>0</v>
      </c>
      <c r="E96" s="151">
        <f>'új m'!I43</f>
        <v>0</v>
      </c>
    </row>
    <row r="97" spans="1:5" ht="15.75">
      <c r="A97" s="193" t="s">
        <v>529</v>
      </c>
      <c r="B97" s="154" t="s">
        <v>1408</v>
      </c>
      <c r="C97" s="157">
        <f>SUM(C95:C96)</f>
        <v>837500</v>
      </c>
      <c r="D97" s="157">
        <f>SUM(D95:D96)</f>
        <v>37500</v>
      </c>
      <c r="E97" s="406">
        <f>SUM(E95:E96)</f>
        <v>37500</v>
      </c>
    </row>
    <row r="98" spans="1:5" ht="15.75">
      <c r="A98" s="193"/>
      <c r="B98" s="154"/>
      <c r="C98" s="157"/>
      <c r="D98" s="157"/>
      <c r="E98" s="406"/>
    </row>
    <row r="99" spans="1:5" ht="15.75">
      <c r="A99" s="193" t="s">
        <v>530</v>
      </c>
      <c r="B99" s="154" t="s">
        <v>89</v>
      </c>
      <c r="C99" s="157"/>
      <c r="D99" s="157"/>
      <c r="E99" s="406">
        <f>tartalék!C34</f>
        <v>553178</v>
      </c>
    </row>
    <row r="100" spans="1:5" ht="15.75">
      <c r="A100" s="193"/>
      <c r="B100" s="154"/>
      <c r="C100" s="157"/>
      <c r="D100" s="157"/>
      <c r="E100" s="406"/>
    </row>
    <row r="101" spans="1:5" ht="15.75">
      <c r="A101" s="193" t="s">
        <v>38</v>
      </c>
      <c r="B101" s="154" t="s">
        <v>1610</v>
      </c>
      <c r="C101" s="157">
        <f>C91+C96+C99+C95</f>
        <v>2825967</v>
      </c>
      <c r="D101" s="157">
        <f>D91+D96+D99+D95</f>
        <v>3215426</v>
      </c>
      <c r="E101" s="406">
        <f>E91+E96+E99+E95</f>
        <v>3663940.25</v>
      </c>
    </row>
  </sheetData>
  <mergeCells count="11">
    <mergeCell ref="A7:A9"/>
    <mergeCell ref="B5:E5"/>
    <mergeCell ref="B6:E6"/>
    <mergeCell ref="B8:B9"/>
    <mergeCell ref="C8:C9"/>
    <mergeCell ref="D8:D9"/>
    <mergeCell ref="E8:E9"/>
    <mergeCell ref="B2:E2"/>
    <mergeCell ref="B3:E3"/>
    <mergeCell ref="B4:E4"/>
    <mergeCell ref="B1:E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I184"/>
  <sheetViews>
    <sheetView workbookViewId="0" topLeftCell="A154">
      <selection activeCell="E91" sqref="E91"/>
    </sheetView>
  </sheetViews>
  <sheetFormatPr defaultColWidth="9.140625" defaultRowHeight="12.75"/>
  <cols>
    <col min="1" max="1" width="4.140625" style="44" customWidth="1"/>
    <col min="2" max="2" width="71.140625" style="4" customWidth="1"/>
    <col min="3" max="3" width="12.421875" style="4" customWidth="1"/>
    <col min="4" max="4" width="12.8515625" style="4" customWidth="1"/>
    <col min="5" max="5" width="13.00390625" style="4" customWidth="1"/>
    <col min="6" max="16384" width="9.140625" style="4" customWidth="1"/>
  </cols>
  <sheetData>
    <row r="1" spans="2:5" ht="15.75">
      <c r="B1" s="420" t="s">
        <v>1309</v>
      </c>
      <c r="C1" s="420"/>
      <c r="D1" s="420"/>
      <c r="E1" s="420"/>
    </row>
    <row r="2" spans="2:5" ht="15.75">
      <c r="B2" s="444" t="s">
        <v>122</v>
      </c>
      <c r="C2" s="444"/>
      <c r="D2" s="444"/>
      <c r="E2" s="444"/>
    </row>
    <row r="3" spans="2:5" ht="15.75">
      <c r="B3" s="444" t="s">
        <v>810</v>
      </c>
      <c r="C3" s="444"/>
      <c r="D3" s="444"/>
      <c r="E3" s="444"/>
    </row>
    <row r="4" spans="2:5" ht="15.75">
      <c r="B4" s="444" t="s">
        <v>1718</v>
      </c>
      <c r="C4" s="444"/>
      <c r="D4" s="444"/>
      <c r="E4" s="444"/>
    </row>
    <row r="5" spans="2:5" ht="15.75">
      <c r="B5" s="430" t="s">
        <v>322</v>
      </c>
      <c r="C5" s="430"/>
      <c r="D5" s="430"/>
      <c r="E5" s="430"/>
    </row>
    <row r="6" spans="2:5" ht="15.75">
      <c r="B6" s="126"/>
      <c r="C6" s="126"/>
      <c r="D6" s="126"/>
      <c r="E6" s="126"/>
    </row>
    <row r="7" spans="1:5" ht="15.75">
      <c r="A7" s="477"/>
      <c r="B7" s="144" t="s">
        <v>1071</v>
      </c>
      <c r="C7" s="144" t="s">
        <v>1072</v>
      </c>
      <c r="D7" s="144" t="s">
        <v>1073</v>
      </c>
      <c r="E7" s="144" t="s">
        <v>1074</v>
      </c>
    </row>
    <row r="8" spans="1:5" s="244" customFormat="1" ht="25.5">
      <c r="A8" s="477"/>
      <c r="B8" s="127" t="s">
        <v>323</v>
      </c>
      <c r="C8" s="118" t="s">
        <v>1255</v>
      </c>
      <c r="D8" s="118" t="s">
        <v>1256</v>
      </c>
      <c r="E8" s="118" t="s">
        <v>1257</v>
      </c>
    </row>
    <row r="9" spans="1:5" ht="15.75">
      <c r="A9" s="188" t="s">
        <v>794</v>
      </c>
      <c r="B9" s="189" t="s">
        <v>905</v>
      </c>
      <c r="C9" s="25"/>
      <c r="D9" s="25"/>
      <c r="E9" s="159"/>
    </row>
    <row r="10" spans="1:5" ht="15.75">
      <c r="A10" s="188" t="s">
        <v>800</v>
      </c>
      <c r="B10" s="190" t="s">
        <v>661</v>
      </c>
      <c r="C10" s="25"/>
      <c r="D10" s="25"/>
      <c r="E10" s="159"/>
    </row>
    <row r="11" spans="1:6" s="106" customFormat="1" ht="15.75">
      <c r="A11" s="188" t="s">
        <v>410</v>
      </c>
      <c r="B11" s="190" t="s">
        <v>739</v>
      </c>
      <c r="C11" s="187">
        <v>795186</v>
      </c>
      <c r="D11" s="187">
        <v>547459</v>
      </c>
      <c r="E11" s="187">
        <v>797975</v>
      </c>
      <c r="F11" s="105"/>
    </row>
    <row r="12" spans="1:5" s="106" customFormat="1" ht="15.75">
      <c r="A12" s="188" t="s">
        <v>562</v>
      </c>
      <c r="B12" s="190" t="s">
        <v>1726</v>
      </c>
      <c r="C12" s="187"/>
      <c r="D12" s="187"/>
      <c r="E12" s="187"/>
    </row>
    <row r="13" spans="1:5" ht="15.75">
      <c r="A13" s="188" t="s">
        <v>1722</v>
      </c>
      <c r="B13" s="191" t="s">
        <v>996</v>
      </c>
      <c r="C13" s="192">
        <f>SUM(C14:C22)</f>
        <v>5167</v>
      </c>
      <c r="D13" s="192">
        <f>SUM(D14:D22)</f>
        <v>3600</v>
      </c>
      <c r="E13" s="192">
        <f>SUM(E14:E22)</f>
        <v>6426</v>
      </c>
    </row>
    <row r="14" spans="1:5" ht="15.75">
      <c r="A14" s="188" t="s">
        <v>131</v>
      </c>
      <c r="B14" s="194" t="s">
        <v>603</v>
      </c>
      <c r="C14" s="195">
        <v>1030</v>
      </c>
      <c r="D14" s="26"/>
      <c r="E14" s="195"/>
    </row>
    <row r="15" spans="1:5" ht="15.75">
      <c r="A15" s="188" t="s">
        <v>912</v>
      </c>
      <c r="B15" s="194" t="s">
        <v>1759</v>
      </c>
      <c r="C15" s="195">
        <v>3880</v>
      </c>
      <c r="D15" s="195">
        <v>3600</v>
      </c>
      <c r="E15" s="195">
        <v>4800</v>
      </c>
    </row>
    <row r="16" spans="1:5" ht="15.75">
      <c r="A16" s="188" t="s">
        <v>914</v>
      </c>
      <c r="B16" s="194" t="s">
        <v>727</v>
      </c>
      <c r="C16" s="195">
        <v>257</v>
      </c>
      <c r="D16" s="26"/>
      <c r="E16" s="195"/>
    </row>
    <row r="17" spans="1:5" ht="15.75">
      <c r="A17" s="188" t="s">
        <v>915</v>
      </c>
      <c r="B17" s="194" t="s">
        <v>126</v>
      </c>
      <c r="C17" s="195"/>
      <c r="D17" s="26"/>
      <c r="E17" s="195">
        <v>231</v>
      </c>
    </row>
    <row r="18" spans="1:5" ht="15.75">
      <c r="A18" s="188" t="s">
        <v>650</v>
      </c>
      <c r="B18" s="194" t="s">
        <v>127</v>
      </c>
      <c r="C18" s="195"/>
      <c r="D18" s="26"/>
      <c r="E18" s="195">
        <v>260</v>
      </c>
    </row>
    <row r="19" spans="1:5" ht="15.75">
      <c r="A19" s="188" t="s">
        <v>652</v>
      </c>
      <c r="B19" s="194" t="s">
        <v>128</v>
      </c>
      <c r="C19" s="195"/>
      <c r="D19" s="26"/>
      <c r="E19" s="195">
        <v>10</v>
      </c>
    </row>
    <row r="20" spans="1:5" ht="15.75">
      <c r="A20" s="188" t="s">
        <v>1746</v>
      </c>
      <c r="B20" s="194" t="s">
        <v>331</v>
      </c>
      <c r="C20" s="195"/>
      <c r="D20" s="26"/>
      <c r="E20" s="195">
        <v>504</v>
      </c>
    </row>
    <row r="21" spans="1:5" ht="15.75">
      <c r="A21" s="188" t="s">
        <v>1749</v>
      </c>
      <c r="B21" s="194" t="s">
        <v>1254</v>
      </c>
      <c r="C21" s="195"/>
      <c r="D21" s="26"/>
      <c r="E21" s="195">
        <v>442</v>
      </c>
    </row>
    <row r="22" spans="1:5" ht="15.75">
      <c r="A22" s="188" t="s">
        <v>1750</v>
      </c>
      <c r="B22" s="215" t="s">
        <v>332</v>
      </c>
      <c r="C22" s="195"/>
      <c r="D22" s="26"/>
      <c r="E22" s="195">
        <v>179</v>
      </c>
    </row>
    <row r="23" spans="1:5" ht="15.75">
      <c r="A23" s="188" t="s">
        <v>1751</v>
      </c>
      <c r="B23" s="191" t="s">
        <v>1760</v>
      </c>
      <c r="C23" s="192">
        <f>SUM(C24:C30)</f>
        <v>17600</v>
      </c>
      <c r="D23" s="192">
        <f>SUM(D24:D30)</f>
        <v>27113</v>
      </c>
      <c r="E23" s="192">
        <f>SUM(E24:E30)</f>
        <v>20518</v>
      </c>
    </row>
    <row r="24" spans="1:5" ht="15.75">
      <c r="A24" s="188" t="s">
        <v>1753</v>
      </c>
      <c r="B24" s="194" t="s">
        <v>1308</v>
      </c>
      <c r="C24" s="195">
        <v>235</v>
      </c>
      <c r="D24" s="195">
        <v>235</v>
      </c>
      <c r="E24" s="195">
        <v>254</v>
      </c>
    </row>
    <row r="25" spans="1:5" ht="15.75">
      <c r="A25" s="188" t="s">
        <v>1754</v>
      </c>
      <c r="B25" s="194" t="s">
        <v>1642</v>
      </c>
      <c r="C25" s="195">
        <v>2379</v>
      </c>
      <c r="D25" s="195">
        <v>1720</v>
      </c>
      <c r="E25" s="195">
        <v>1944</v>
      </c>
    </row>
    <row r="26" spans="1:5" ht="15.75">
      <c r="A26" s="188" t="s">
        <v>1755</v>
      </c>
      <c r="B26" s="194" t="s">
        <v>1157</v>
      </c>
      <c r="C26" s="195"/>
      <c r="D26" s="26"/>
      <c r="E26" s="195">
        <v>9576</v>
      </c>
    </row>
    <row r="27" spans="1:5" ht="16.5" customHeight="1">
      <c r="A27" s="188" t="s">
        <v>1247</v>
      </c>
      <c r="B27" s="219" t="s">
        <v>1643</v>
      </c>
      <c r="C27" s="195">
        <v>6904</v>
      </c>
      <c r="D27" s="195">
        <v>7111</v>
      </c>
      <c r="E27" s="195">
        <v>6650</v>
      </c>
    </row>
    <row r="28" spans="1:5" ht="15.75">
      <c r="A28" s="188" t="s">
        <v>1248</v>
      </c>
      <c r="B28" s="194" t="s">
        <v>1644</v>
      </c>
      <c r="C28" s="195">
        <v>584</v>
      </c>
      <c r="D28" s="195">
        <v>644</v>
      </c>
      <c r="E28" s="195">
        <v>648</v>
      </c>
    </row>
    <row r="29" spans="1:5" ht="15.75">
      <c r="A29" s="188" t="s">
        <v>1249</v>
      </c>
      <c r="B29" s="196" t="s">
        <v>637</v>
      </c>
      <c r="C29" s="195">
        <v>4377</v>
      </c>
      <c r="D29" s="195">
        <v>4997</v>
      </c>
      <c r="E29" s="195">
        <v>384</v>
      </c>
    </row>
    <row r="30" spans="1:5" ht="15.75">
      <c r="A30" s="188" t="s">
        <v>1250</v>
      </c>
      <c r="B30" s="196" t="s">
        <v>638</v>
      </c>
      <c r="C30" s="195">
        <v>3121</v>
      </c>
      <c r="D30" s="195">
        <v>12406</v>
      </c>
      <c r="E30" s="195">
        <v>1062</v>
      </c>
    </row>
    <row r="31" spans="1:6" s="106" customFormat="1" ht="15.75">
      <c r="A31" s="188" t="s">
        <v>1251</v>
      </c>
      <c r="B31" s="190" t="s">
        <v>837</v>
      </c>
      <c r="C31" s="187">
        <f>C13+C23</f>
        <v>22767</v>
      </c>
      <c r="D31" s="187">
        <f>D13+D23</f>
        <v>30713</v>
      </c>
      <c r="E31" s="187">
        <f>E13+E23</f>
        <v>26944</v>
      </c>
      <c r="F31" s="187"/>
    </row>
    <row r="32" spans="1:6" ht="15.75">
      <c r="A32" s="188"/>
      <c r="B32" s="96"/>
      <c r="C32" s="27"/>
      <c r="D32" s="27"/>
      <c r="E32" s="192"/>
      <c r="F32" s="31"/>
    </row>
    <row r="33" spans="1:5" ht="15.75">
      <c r="A33" s="188" t="s">
        <v>1252</v>
      </c>
      <c r="B33" s="190" t="s">
        <v>1428</v>
      </c>
      <c r="C33" s="26"/>
      <c r="D33" s="26"/>
      <c r="E33" s="192"/>
    </row>
    <row r="34" spans="1:5" ht="15.75">
      <c r="A34" s="188" t="s">
        <v>1253</v>
      </c>
      <c r="B34" s="194" t="s">
        <v>1093</v>
      </c>
      <c r="C34" s="195">
        <v>26467</v>
      </c>
      <c r="D34" s="195">
        <v>1614</v>
      </c>
      <c r="E34" s="195"/>
    </row>
    <row r="35" spans="1:5" ht="15.75">
      <c r="A35" s="188" t="s">
        <v>956</v>
      </c>
      <c r="B35" s="194" t="s">
        <v>1094</v>
      </c>
      <c r="C35" s="195">
        <v>2553</v>
      </c>
      <c r="D35" s="26"/>
      <c r="E35" s="195"/>
    </row>
    <row r="36" spans="1:5" ht="15.75">
      <c r="A36" s="188" t="s">
        <v>957</v>
      </c>
      <c r="B36" s="194" t="s">
        <v>868</v>
      </c>
      <c r="C36" s="195">
        <v>265</v>
      </c>
      <c r="D36" s="195">
        <v>361</v>
      </c>
      <c r="E36" s="195"/>
    </row>
    <row r="37" spans="1:5" ht="15.75">
      <c r="A37" s="188" t="s">
        <v>958</v>
      </c>
      <c r="B37" s="194" t="s">
        <v>1096</v>
      </c>
      <c r="C37" s="195">
        <v>180</v>
      </c>
      <c r="D37" s="195">
        <v>200</v>
      </c>
      <c r="E37" s="195"/>
    </row>
    <row r="38" spans="1:5" ht="15.75">
      <c r="A38" s="188" t="s">
        <v>959</v>
      </c>
      <c r="B38" s="194" t="s">
        <v>1095</v>
      </c>
      <c r="C38" s="195">
        <v>10</v>
      </c>
      <c r="D38" s="26"/>
      <c r="E38" s="195"/>
    </row>
    <row r="39" spans="1:5" ht="15.75">
      <c r="A39" s="188" t="s">
        <v>960</v>
      </c>
      <c r="B39" s="194" t="s">
        <v>459</v>
      </c>
      <c r="C39" s="195"/>
      <c r="D39" s="195">
        <v>9640</v>
      </c>
      <c r="E39" s="195">
        <v>10104</v>
      </c>
    </row>
    <row r="40" spans="1:5" ht="15.75">
      <c r="A40" s="188" t="s">
        <v>961</v>
      </c>
      <c r="B40" s="194" t="s">
        <v>604</v>
      </c>
      <c r="C40" s="26"/>
      <c r="D40" s="195">
        <v>33648</v>
      </c>
      <c r="E40" s="195"/>
    </row>
    <row r="41" spans="1:5" ht="15.75">
      <c r="A41" s="188" t="s">
        <v>882</v>
      </c>
      <c r="B41" s="194" t="s">
        <v>155</v>
      </c>
      <c r="C41" s="195">
        <v>763</v>
      </c>
      <c r="D41" s="195">
        <v>421</v>
      </c>
      <c r="E41" s="195"/>
    </row>
    <row r="42" spans="1:7" ht="15.75">
      <c r="A42" s="188" t="s">
        <v>883</v>
      </c>
      <c r="B42" s="194" t="s">
        <v>1097</v>
      </c>
      <c r="C42" s="195">
        <v>478</v>
      </c>
      <c r="D42" s="421">
        <v>204</v>
      </c>
      <c r="E42" s="192"/>
      <c r="G42" s="197"/>
    </row>
    <row r="43" spans="1:7" ht="15.75">
      <c r="A43" s="188" t="s">
        <v>93</v>
      </c>
      <c r="B43" s="194" t="s">
        <v>1098</v>
      </c>
      <c r="C43" s="26"/>
      <c r="D43" s="421"/>
      <c r="E43" s="192"/>
      <c r="G43" s="197"/>
    </row>
    <row r="44" spans="1:5" ht="15.75">
      <c r="A44" s="188" t="s">
        <v>94</v>
      </c>
      <c r="B44" s="194" t="s">
        <v>1099</v>
      </c>
      <c r="C44" s="195">
        <v>550</v>
      </c>
      <c r="D44" s="195"/>
      <c r="E44" s="192"/>
    </row>
    <row r="45" spans="1:5" ht="15.75">
      <c r="A45" s="188" t="s">
        <v>1576</v>
      </c>
      <c r="B45" s="194" t="s">
        <v>774</v>
      </c>
      <c r="C45" s="195">
        <v>591</v>
      </c>
      <c r="D45" s="195">
        <v>960</v>
      </c>
      <c r="E45" s="192"/>
    </row>
    <row r="46" spans="1:5" ht="15.75">
      <c r="A46" s="188" t="s">
        <v>95</v>
      </c>
      <c r="B46" s="198" t="s">
        <v>1100</v>
      </c>
      <c r="C46" s="195">
        <v>174</v>
      </c>
      <c r="D46" s="26"/>
      <c r="E46" s="192"/>
    </row>
    <row r="47" spans="1:5" ht="15.75">
      <c r="A47" s="188" t="s">
        <v>566</v>
      </c>
      <c r="B47" s="194" t="s">
        <v>314</v>
      </c>
      <c r="C47" s="26"/>
      <c r="D47" s="195">
        <v>778</v>
      </c>
      <c r="E47" s="192"/>
    </row>
    <row r="48" spans="1:5" ht="15.75">
      <c r="A48" s="188" t="s">
        <v>567</v>
      </c>
      <c r="B48" s="190" t="s">
        <v>772</v>
      </c>
      <c r="C48" s="187">
        <f>SUM(C33:C47)</f>
        <v>32031</v>
      </c>
      <c r="D48" s="187">
        <f>SUM(D33:D47)</f>
        <v>47826</v>
      </c>
      <c r="E48" s="187">
        <f>SUM(E33:E47)</f>
        <v>10104</v>
      </c>
    </row>
    <row r="49" spans="1:5" ht="15.75">
      <c r="A49" s="188"/>
      <c r="B49" s="107"/>
      <c r="C49" s="26"/>
      <c r="D49" s="26"/>
      <c r="E49" s="192"/>
    </row>
    <row r="50" spans="1:6" ht="15.75">
      <c r="A50" s="188" t="s">
        <v>568</v>
      </c>
      <c r="B50" s="190" t="s">
        <v>88</v>
      </c>
      <c r="C50" s="26"/>
      <c r="D50" s="26"/>
      <c r="E50" s="192"/>
      <c r="F50" s="31"/>
    </row>
    <row r="51" spans="1:6" ht="15.75">
      <c r="A51" s="188" t="s">
        <v>569</v>
      </c>
      <c r="B51" s="194" t="s">
        <v>458</v>
      </c>
      <c r="C51" s="26"/>
      <c r="D51" s="195">
        <v>106152</v>
      </c>
      <c r="E51" s="192"/>
      <c r="F51" s="31"/>
    </row>
    <row r="52" spans="1:6" s="106" customFormat="1" ht="15.75">
      <c r="A52" s="188" t="s">
        <v>570</v>
      </c>
      <c r="B52" s="190" t="s">
        <v>1671</v>
      </c>
      <c r="C52" s="187">
        <f>SUM(C51:C51)</f>
        <v>0</v>
      </c>
      <c r="D52" s="187">
        <f>SUM(D51)</f>
        <v>106152</v>
      </c>
      <c r="E52" s="187">
        <v>0</v>
      </c>
      <c r="F52" s="108"/>
    </row>
    <row r="53" spans="1:6" ht="15.75">
      <c r="A53" s="188"/>
      <c r="B53" s="107"/>
      <c r="C53" s="26"/>
      <c r="D53" s="26"/>
      <c r="E53" s="192"/>
      <c r="F53" s="31"/>
    </row>
    <row r="54" spans="1:5" ht="15.75">
      <c r="A54" s="188" t="s">
        <v>1690</v>
      </c>
      <c r="B54" s="190" t="s">
        <v>1101</v>
      </c>
      <c r="C54" s="187">
        <f>SUM(C48)+C11+C31+C52</f>
        <v>849984</v>
      </c>
      <c r="D54" s="187">
        <f>SUM(D48)+D11+D31+D52</f>
        <v>732150</v>
      </c>
      <c r="E54" s="187">
        <f>SUM(E48)+E11+E31+E52</f>
        <v>835023</v>
      </c>
    </row>
    <row r="55" spans="1:5" ht="15.75">
      <c r="A55" s="188"/>
      <c r="B55" s="96"/>
      <c r="C55" s="26"/>
      <c r="D55" s="26"/>
      <c r="E55" s="187"/>
    </row>
    <row r="56" spans="1:5" ht="15.75">
      <c r="A56" s="188" t="s">
        <v>571</v>
      </c>
      <c r="B56" s="190" t="s">
        <v>608</v>
      </c>
      <c r="C56" s="28"/>
      <c r="D56" s="28"/>
      <c r="E56" s="187"/>
    </row>
    <row r="57" spans="1:5" ht="15.75">
      <c r="A57" s="188" t="s">
        <v>572</v>
      </c>
      <c r="B57" s="191" t="s">
        <v>1624</v>
      </c>
      <c r="C57" s="192">
        <f>SUM(C58:C58)</f>
        <v>1112</v>
      </c>
      <c r="D57" s="192">
        <f>SUM(D58:D58)</f>
        <v>2007</v>
      </c>
      <c r="E57" s="192">
        <f>SUM(E58:E58)</f>
        <v>0</v>
      </c>
    </row>
    <row r="58" spans="1:5" ht="15.75">
      <c r="A58" s="188" t="s">
        <v>573</v>
      </c>
      <c r="B58" s="199" t="s">
        <v>512</v>
      </c>
      <c r="C58" s="151">
        <v>1112</v>
      </c>
      <c r="D58" s="151">
        <v>2007</v>
      </c>
      <c r="E58" s="151"/>
    </row>
    <row r="59" spans="1:5" ht="15.75">
      <c r="A59" s="188" t="s">
        <v>1691</v>
      </c>
      <c r="B59" s="191" t="s">
        <v>1623</v>
      </c>
      <c r="C59" s="192">
        <f>SUM(C60:C69)</f>
        <v>27756</v>
      </c>
      <c r="D59" s="192">
        <f>SUM(D60:D73)</f>
        <v>33923</v>
      </c>
      <c r="E59" s="192">
        <f>SUM(E60:E73)</f>
        <v>36222</v>
      </c>
    </row>
    <row r="60" spans="1:5" ht="15.75">
      <c r="A60" s="188" t="s">
        <v>1692</v>
      </c>
      <c r="B60" s="199" t="s">
        <v>1103</v>
      </c>
      <c r="C60" s="151">
        <v>950</v>
      </c>
      <c r="D60" s="151">
        <v>4000</v>
      </c>
      <c r="E60" s="151">
        <v>4000</v>
      </c>
    </row>
    <row r="61" spans="1:5" ht="15.75">
      <c r="A61" s="188" t="s">
        <v>574</v>
      </c>
      <c r="B61" s="199" t="s">
        <v>1102</v>
      </c>
      <c r="C61" s="151">
        <v>5529</v>
      </c>
      <c r="D61" s="2"/>
      <c r="E61" s="151"/>
    </row>
    <row r="62" spans="1:5" ht="15.75">
      <c r="A62" s="188" t="s">
        <v>575</v>
      </c>
      <c r="B62" s="199" t="s">
        <v>349</v>
      </c>
      <c r="C62" s="151"/>
      <c r="D62" s="151">
        <v>3</v>
      </c>
      <c r="E62" s="151"/>
    </row>
    <row r="63" spans="1:5" ht="15.75">
      <c r="A63" s="188" t="s">
        <v>576</v>
      </c>
      <c r="B63" s="199" t="s">
        <v>374</v>
      </c>
      <c r="C63" s="151">
        <v>140</v>
      </c>
      <c r="D63" s="2"/>
      <c r="E63" s="151"/>
    </row>
    <row r="64" spans="1:5" ht="15.75">
      <c r="A64" s="188" t="s">
        <v>1693</v>
      </c>
      <c r="B64" s="199" t="s">
        <v>1104</v>
      </c>
      <c r="C64" s="151">
        <v>1000</v>
      </c>
      <c r="D64" s="2"/>
      <c r="E64" s="151"/>
    </row>
    <row r="65" spans="1:5" ht="15.75">
      <c r="A65" s="188" t="s">
        <v>1694</v>
      </c>
      <c r="B65" s="114" t="s">
        <v>375</v>
      </c>
      <c r="C65" s="2"/>
      <c r="D65" s="151">
        <v>6017</v>
      </c>
      <c r="E65" s="151"/>
    </row>
    <row r="66" spans="1:7" ht="15.75">
      <c r="A66" s="188" t="s">
        <v>302</v>
      </c>
      <c r="B66" s="143" t="s">
        <v>91</v>
      </c>
      <c r="C66" s="151">
        <v>19268</v>
      </c>
      <c r="D66" s="151">
        <v>19837</v>
      </c>
      <c r="E66" s="151">
        <v>16118</v>
      </c>
      <c r="G66" s="31"/>
    </row>
    <row r="67" spans="1:5" ht="15.75">
      <c r="A67" s="188" t="s">
        <v>1695</v>
      </c>
      <c r="B67" s="199" t="s">
        <v>376</v>
      </c>
      <c r="C67" s="151">
        <v>80</v>
      </c>
      <c r="D67" s="151"/>
      <c r="E67" s="151"/>
    </row>
    <row r="68" spans="1:5" s="200" customFormat="1" ht="15.75">
      <c r="A68" s="188" t="s">
        <v>1696</v>
      </c>
      <c r="B68" s="199" t="s">
        <v>511</v>
      </c>
      <c r="C68" s="151">
        <v>516</v>
      </c>
      <c r="D68" s="151"/>
      <c r="E68" s="151"/>
    </row>
    <row r="69" spans="1:5" ht="15.75">
      <c r="A69" s="188" t="s">
        <v>1697</v>
      </c>
      <c r="B69" s="143" t="s">
        <v>513</v>
      </c>
      <c r="C69" s="151">
        <v>273</v>
      </c>
      <c r="D69" s="151">
        <v>248</v>
      </c>
      <c r="E69" s="151">
        <v>294</v>
      </c>
    </row>
    <row r="70" spans="1:5" ht="15.75">
      <c r="A70" s="188" t="s">
        <v>1698</v>
      </c>
      <c r="B70" s="143" t="s">
        <v>351</v>
      </c>
      <c r="C70" s="151"/>
      <c r="D70" s="151">
        <v>835</v>
      </c>
      <c r="E70" s="151">
        <v>870</v>
      </c>
    </row>
    <row r="71" spans="1:5" s="200" customFormat="1" ht="15.75">
      <c r="A71" s="188" t="s">
        <v>1699</v>
      </c>
      <c r="B71" s="194" t="s">
        <v>1378</v>
      </c>
      <c r="C71" s="195"/>
      <c r="D71" s="195"/>
      <c r="E71" s="195">
        <v>13322</v>
      </c>
    </row>
    <row r="72" spans="1:5" ht="15.75">
      <c r="A72" s="188" t="s">
        <v>1700</v>
      </c>
      <c r="B72" s="143" t="s">
        <v>350</v>
      </c>
      <c r="C72" s="151"/>
      <c r="D72" s="151">
        <v>2983</v>
      </c>
      <c r="E72" s="151">
        <v>1618</v>
      </c>
    </row>
    <row r="73" spans="1:5" ht="15.75">
      <c r="A73" s="188" t="s">
        <v>1701</v>
      </c>
      <c r="B73" s="201" t="s">
        <v>1105</v>
      </c>
      <c r="C73" s="163">
        <v>50</v>
      </c>
      <c r="D73" s="2"/>
      <c r="E73" s="151"/>
    </row>
    <row r="74" spans="1:9" ht="15.75">
      <c r="A74" s="188" t="s">
        <v>1702</v>
      </c>
      <c r="B74" s="191" t="s">
        <v>467</v>
      </c>
      <c r="C74" s="163">
        <f>SUM(C75:C78)</f>
        <v>5079</v>
      </c>
      <c r="D74" s="163">
        <f>SUM(D75:D78)</f>
        <v>5265</v>
      </c>
      <c r="E74" s="163">
        <f>SUM(E75:E78)</f>
        <v>5472</v>
      </c>
      <c r="I74" s="279"/>
    </row>
    <row r="75" spans="1:5" ht="15.75">
      <c r="A75" s="188" t="s">
        <v>577</v>
      </c>
      <c r="B75" s="199" t="s">
        <v>1051</v>
      </c>
      <c r="C75" s="151">
        <v>4137</v>
      </c>
      <c r="D75" s="151">
        <v>4228</v>
      </c>
      <c r="E75" s="151">
        <v>4270</v>
      </c>
    </row>
    <row r="76" spans="1:5" ht="15.75">
      <c r="A76" s="188" t="s">
        <v>1703</v>
      </c>
      <c r="B76" s="146" t="s">
        <v>1052</v>
      </c>
      <c r="C76" s="151">
        <v>294</v>
      </c>
      <c r="D76" s="151">
        <v>285</v>
      </c>
      <c r="E76" s="151">
        <v>285</v>
      </c>
    </row>
    <row r="77" spans="1:5" ht="15.75">
      <c r="A77" s="188" t="s">
        <v>1704</v>
      </c>
      <c r="B77" s="143" t="s">
        <v>1053</v>
      </c>
      <c r="C77" s="151">
        <v>64</v>
      </c>
      <c r="D77" s="151">
        <v>89</v>
      </c>
      <c r="E77" s="151">
        <v>151</v>
      </c>
    </row>
    <row r="78" spans="1:5" ht="15.75">
      <c r="A78" s="188" t="s">
        <v>1705</v>
      </c>
      <c r="B78" s="143" t="s">
        <v>1054</v>
      </c>
      <c r="C78" s="151">
        <v>584</v>
      </c>
      <c r="D78" s="151">
        <v>663</v>
      </c>
      <c r="E78" s="151">
        <v>766</v>
      </c>
    </row>
    <row r="79" spans="1:5" ht="15.75">
      <c r="A79" s="188" t="s">
        <v>1706</v>
      </c>
      <c r="B79" s="191" t="s">
        <v>417</v>
      </c>
      <c r="C79" s="202">
        <f>SUM(C81:C91)</f>
        <v>40098</v>
      </c>
      <c r="D79" s="202">
        <f>SUM(D81:D91)</f>
        <v>39335</v>
      </c>
      <c r="E79" s="202">
        <f>SUM(E81:E91)</f>
        <v>46085</v>
      </c>
    </row>
    <row r="80" spans="1:5" ht="15.75">
      <c r="A80" s="188" t="s">
        <v>1707</v>
      </c>
      <c r="B80" s="199" t="s">
        <v>1500</v>
      </c>
      <c r="C80" s="200"/>
      <c r="D80" s="168"/>
      <c r="E80" s="151"/>
    </row>
    <row r="81" spans="1:5" ht="15.75">
      <c r="A81" s="188" t="s">
        <v>1708</v>
      </c>
      <c r="B81" s="199" t="s">
        <v>430</v>
      </c>
      <c r="C81" s="168">
        <v>7004</v>
      </c>
      <c r="D81" s="168">
        <v>6514</v>
      </c>
      <c r="E81" s="151">
        <v>7210</v>
      </c>
    </row>
    <row r="82" spans="1:5" ht="15.75">
      <c r="A82" s="188" t="s">
        <v>1709</v>
      </c>
      <c r="B82" s="199" t="s">
        <v>479</v>
      </c>
      <c r="C82" s="168">
        <v>16030</v>
      </c>
      <c r="D82" s="168">
        <v>15597</v>
      </c>
      <c r="E82" s="151">
        <v>16980</v>
      </c>
    </row>
    <row r="83" spans="1:5" ht="15.75">
      <c r="A83" s="188" t="s">
        <v>1710</v>
      </c>
      <c r="B83" s="199" t="s">
        <v>516</v>
      </c>
      <c r="C83" s="168">
        <v>4579</v>
      </c>
      <c r="D83" s="168">
        <v>7322</v>
      </c>
      <c r="E83" s="151">
        <v>10806</v>
      </c>
    </row>
    <row r="84" spans="1:6" ht="15.75">
      <c r="A84" s="188" t="s">
        <v>1577</v>
      </c>
      <c r="B84" s="199" t="s">
        <v>431</v>
      </c>
      <c r="C84" s="168">
        <v>440</v>
      </c>
      <c r="D84" s="168"/>
      <c r="E84" s="151">
        <v>0</v>
      </c>
      <c r="F84" s="31"/>
    </row>
    <row r="85" spans="1:6" ht="15.75">
      <c r="A85" s="188" t="s">
        <v>37</v>
      </c>
      <c r="B85" s="199" t="s">
        <v>704</v>
      </c>
      <c r="C85" s="168"/>
      <c r="D85" s="168"/>
      <c r="E85" s="151"/>
      <c r="F85" s="31"/>
    </row>
    <row r="86" spans="1:5" ht="15.75">
      <c r="A86" s="188" t="s">
        <v>1578</v>
      </c>
      <c r="B86" s="199" t="s">
        <v>1501</v>
      </c>
      <c r="C86" s="168">
        <v>3069</v>
      </c>
      <c r="D86" s="168">
        <v>3532</v>
      </c>
      <c r="E86" s="151">
        <v>3566</v>
      </c>
    </row>
    <row r="87" spans="1:5" ht="15.75">
      <c r="A87" s="188" t="s">
        <v>1579</v>
      </c>
      <c r="B87" s="199" t="s">
        <v>1502</v>
      </c>
      <c r="C87" s="168">
        <v>1400</v>
      </c>
      <c r="D87" s="168">
        <v>1600</v>
      </c>
      <c r="E87" s="151">
        <v>1600</v>
      </c>
    </row>
    <row r="88" spans="1:5" ht="15.75">
      <c r="A88" s="188" t="s">
        <v>1580</v>
      </c>
      <c r="B88" s="199" t="s">
        <v>852</v>
      </c>
      <c r="C88" s="168">
        <v>1992</v>
      </c>
      <c r="D88" s="168"/>
      <c r="E88" s="151">
        <v>0</v>
      </c>
    </row>
    <row r="89" spans="1:5" ht="15.75">
      <c r="A89" s="188" t="s">
        <v>1581</v>
      </c>
      <c r="B89" s="199" t="s">
        <v>428</v>
      </c>
      <c r="C89" s="168">
        <v>1667</v>
      </c>
      <c r="D89" s="168">
        <v>1168</v>
      </c>
      <c r="E89" s="151">
        <v>1148</v>
      </c>
    </row>
    <row r="90" spans="1:6" ht="15.75">
      <c r="A90" s="188" t="s">
        <v>1582</v>
      </c>
      <c r="B90" s="199" t="s">
        <v>429</v>
      </c>
      <c r="C90" s="168">
        <v>3540</v>
      </c>
      <c r="D90" s="168">
        <v>3000</v>
      </c>
      <c r="E90" s="151">
        <v>3000</v>
      </c>
      <c r="F90" s="31"/>
    </row>
    <row r="91" spans="1:6" ht="15.75">
      <c r="A91" s="188" t="s">
        <v>1583</v>
      </c>
      <c r="B91" s="199" t="s">
        <v>1396</v>
      </c>
      <c r="C91" s="168">
        <v>377</v>
      </c>
      <c r="D91" s="168">
        <v>602</v>
      </c>
      <c r="E91" s="151">
        <v>1775</v>
      </c>
      <c r="F91" s="31"/>
    </row>
    <row r="92" spans="1:5" ht="15.75">
      <c r="A92" s="188" t="s">
        <v>524</v>
      </c>
      <c r="B92" s="154" t="s">
        <v>906</v>
      </c>
      <c r="C92" s="157">
        <f>C57+C59+C74+C73+C79</f>
        <v>74095</v>
      </c>
      <c r="D92" s="157">
        <f>D57+D59+D74+D73+D79</f>
        <v>80530</v>
      </c>
      <c r="E92" s="157">
        <f>E57+E59+E74+E73+E79</f>
        <v>87779</v>
      </c>
    </row>
    <row r="93" spans="1:5" ht="15.75">
      <c r="A93" s="188"/>
      <c r="B93" s="6"/>
      <c r="C93" s="5"/>
      <c r="D93" s="5"/>
      <c r="E93" s="157"/>
    </row>
    <row r="94" spans="1:5" ht="15.75">
      <c r="A94" s="188" t="s">
        <v>525</v>
      </c>
      <c r="B94" s="203" t="s">
        <v>395</v>
      </c>
      <c r="C94" s="204"/>
      <c r="D94" s="18"/>
      <c r="E94" s="204">
        <v>0</v>
      </c>
    </row>
    <row r="95" spans="1:5" ht="15.75">
      <c r="A95" s="188" t="s">
        <v>526</v>
      </c>
      <c r="B95" s="167" t="s">
        <v>394</v>
      </c>
      <c r="C95" s="204">
        <v>250</v>
      </c>
      <c r="D95" s="18"/>
      <c r="E95" s="204"/>
    </row>
    <row r="96" spans="1:5" ht="15.75">
      <c r="A96" s="188" t="s">
        <v>527</v>
      </c>
      <c r="B96" s="173" t="s">
        <v>396</v>
      </c>
      <c r="C96" s="204"/>
      <c r="D96" s="18"/>
      <c r="E96" s="204">
        <v>1674</v>
      </c>
    </row>
    <row r="97" spans="1:5" ht="15.75">
      <c r="A97" s="188" t="s">
        <v>528</v>
      </c>
      <c r="B97" s="154" t="s">
        <v>689</v>
      </c>
      <c r="C97" s="204">
        <f>SUM(C95:C96)</f>
        <v>250</v>
      </c>
      <c r="D97" s="204">
        <f>SUM(D95:D96)</f>
        <v>0</v>
      </c>
      <c r="E97" s="204">
        <f>SUM(E95:E96)</f>
        <v>1674</v>
      </c>
    </row>
    <row r="98" spans="1:6" ht="15.75">
      <c r="A98" s="188" t="s">
        <v>529</v>
      </c>
      <c r="B98" s="167" t="s">
        <v>1106</v>
      </c>
      <c r="C98" s="204">
        <v>52147</v>
      </c>
      <c r="D98" s="18"/>
      <c r="E98" s="18"/>
      <c r="F98" s="252"/>
    </row>
    <row r="99" spans="1:7" ht="15.75">
      <c r="A99" s="188" t="s">
        <v>530</v>
      </c>
      <c r="B99" s="154" t="s">
        <v>397</v>
      </c>
      <c r="C99" s="157">
        <f>C54+C92+C97+C98</f>
        <v>976476</v>
      </c>
      <c r="D99" s="157">
        <f>D54+D92+D97+D98</f>
        <v>812680</v>
      </c>
      <c r="E99" s="157">
        <f>E54+E92+E97+E98</f>
        <v>924476</v>
      </c>
      <c r="G99" s="31"/>
    </row>
    <row r="100" spans="1:5" ht="15.75">
      <c r="A100" s="188"/>
      <c r="B100" s="154"/>
      <c r="C100" s="5"/>
      <c r="D100" s="5"/>
      <c r="E100" s="5"/>
    </row>
    <row r="101" spans="1:5" ht="15.75">
      <c r="A101" s="188" t="s">
        <v>38</v>
      </c>
      <c r="B101" s="205" t="s">
        <v>1625</v>
      </c>
      <c r="C101" s="157"/>
      <c r="D101" s="5"/>
      <c r="E101" s="5"/>
    </row>
    <row r="102" spans="1:5" ht="15.75">
      <c r="A102" s="188" t="s">
        <v>531</v>
      </c>
      <c r="B102" s="154" t="s">
        <v>839</v>
      </c>
      <c r="C102" s="157"/>
      <c r="D102" s="5"/>
      <c r="E102" s="5"/>
    </row>
    <row r="103" spans="1:6" ht="15.75">
      <c r="A103" s="188" t="s">
        <v>532</v>
      </c>
      <c r="B103" s="143" t="s">
        <v>1685</v>
      </c>
      <c r="C103" s="151">
        <v>58</v>
      </c>
      <c r="D103" s="151"/>
      <c r="E103" s="2"/>
      <c r="F103" s="254"/>
    </row>
    <row r="104" spans="1:6" ht="15.75">
      <c r="A104" s="188" t="s">
        <v>533</v>
      </c>
      <c r="B104" s="143" t="s">
        <v>1454</v>
      </c>
      <c r="C104" s="151">
        <v>7440</v>
      </c>
      <c r="D104" s="151">
        <v>7819</v>
      </c>
      <c r="E104" s="151">
        <v>7368</v>
      </c>
      <c r="F104" s="11"/>
    </row>
    <row r="105" spans="1:5" ht="15.75">
      <c r="A105" s="188" t="s">
        <v>534</v>
      </c>
      <c r="B105" s="143" t="s">
        <v>393</v>
      </c>
      <c r="C105" s="151">
        <v>359</v>
      </c>
      <c r="D105" s="151">
        <v>399</v>
      </c>
      <c r="E105" s="151">
        <v>382</v>
      </c>
    </row>
    <row r="106" spans="1:5" ht="15.75">
      <c r="A106" s="188" t="s">
        <v>535</v>
      </c>
      <c r="B106" s="154" t="s">
        <v>838</v>
      </c>
      <c r="C106" s="157">
        <f>SUM(C103:C105)</f>
        <v>7857</v>
      </c>
      <c r="D106" s="157">
        <f>SUM(D103:D105)</f>
        <v>8218</v>
      </c>
      <c r="E106" s="157">
        <f>SUM(E103:E105)</f>
        <v>7750</v>
      </c>
    </row>
    <row r="107" spans="1:5" ht="12.75" customHeight="1">
      <c r="A107" s="188"/>
      <c r="B107" s="6"/>
      <c r="C107" s="2"/>
      <c r="D107" s="151"/>
      <c r="E107" s="2"/>
    </row>
    <row r="108" spans="1:5" ht="15.75">
      <c r="A108" s="188" t="s">
        <v>536</v>
      </c>
      <c r="B108" s="205" t="s">
        <v>1686</v>
      </c>
      <c r="C108" s="157"/>
      <c r="D108" s="5"/>
      <c r="E108" s="5"/>
    </row>
    <row r="109" spans="1:5" ht="15.75">
      <c r="A109" s="188" t="s">
        <v>537</v>
      </c>
      <c r="B109" s="154" t="s">
        <v>768</v>
      </c>
      <c r="C109" s="157"/>
      <c r="D109" s="5"/>
      <c r="E109" s="5"/>
    </row>
    <row r="110" spans="1:5" ht="15.75">
      <c r="A110" s="188" t="s">
        <v>538</v>
      </c>
      <c r="B110" s="143" t="s">
        <v>1107</v>
      </c>
      <c r="C110" s="157"/>
      <c r="D110" s="151">
        <v>200</v>
      </c>
      <c r="E110" s="5"/>
    </row>
    <row r="111" spans="1:5" ht="15.75">
      <c r="A111" s="188" t="s">
        <v>539</v>
      </c>
      <c r="B111" s="143" t="s">
        <v>899</v>
      </c>
      <c r="C111" s="151"/>
      <c r="D111" s="2"/>
      <c r="E111" s="2"/>
    </row>
    <row r="112" spans="1:5" ht="15.75">
      <c r="A112" s="188" t="s">
        <v>540</v>
      </c>
      <c r="B112" s="143" t="s">
        <v>4</v>
      </c>
      <c r="C112" s="151">
        <v>165</v>
      </c>
      <c r="D112" s="151">
        <v>1087</v>
      </c>
      <c r="E112" s="151">
        <v>2019</v>
      </c>
    </row>
    <row r="113" spans="1:5" ht="15.75">
      <c r="A113" s="188" t="s">
        <v>541</v>
      </c>
      <c r="B113" s="154" t="s">
        <v>769</v>
      </c>
      <c r="C113" s="157">
        <f>SUM(C110:C112)</f>
        <v>165</v>
      </c>
      <c r="D113" s="157">
        <f>SUM(D110:D112)</f>
        <v>1287</v>
      </c>
      <c r="E113" s="157">
        <f>SUM(E110:E112)</f>
        <v>2019</v>
      </c>
    </row>
    <row r="114" spans="1:5" ht="15.75">
      <c r="A114" s="188" t="s">
        <v>92</v>
      </c>
      <c r="B114" s="154" t="s">
        <v>440</v>
      </c>
      <c r="C114" s="2"/>
      <c r="D114" s="2"/>
      <c r="E114" s="151"/>
    </row>
    <row r="115" spans="1:5" ht="18.75" customHeight="1">
      <c r="A115" s="188" t="s">
        <v>1368</v>
      </c>
      <c r="B115" s="143" t="s">
        <v>1443</v>
      </c>
      <c r="C115" s="2"/>
      <c r="D115" s="151">
        <v>100</v>
      </c>
      <c r="E115" s="151"/>
    </row>
    <row r="116" spans="1:5" ht="15.75">
      <c r="A116" s="188" t="s">
        <v>1369</v>
      </c>
      <c r="B116" s="143" t="s">
        <v>1405</v>
      </c>
      <c r="C116" s="151">
        <v>250</v>
      </c>
      <c r="D116" s="151"/>
      <c r="E116" s="151"/>
    </row>
    <row r="117" spans="1:5" ht="15.75">
      <c r="A117" s="188" t="s">
        <v>1370</v>
      </c>
      <c r="B117" s="143" t="s">
        <v>1108</v>
      </c>
      <c r="C117" s="143">
        <v>156</v>
      </c>
      <c r="D117" s="143"/>
      <c r="E117" s="143"/>
    </row>
    <row r="118" spans="1:5" ht="15.75">
      <c r="A118" s="188" t="s">
        <v>1371</v>
      </c>
      <c r="B118" s="154" t="s">
        <v>75</v>
      </c>
      <c r="C118" s="157">
        <f>SUM(C115:C117)</f>
        <v>406</v>
      </c>
      <c r="D118" s="157">
        <f>SUM(D115:D117)</f>
        <v>100</v>
      </c>
      <c r="E118" s="157">
        <f>SUM(E115:E117)</f>
        <v>0</v>
      </c>
    </row>
    <row r="119" spans="1:5" ht="15.75">
      <c r="A119" s="188" t="s">
        <v>746</v>
      </c>
      <c r="B119" s="154" t="s">
        <v>1245</v>
      </c>
      <c r="C119" s="157">
        <f>C113+C118</f>
        <v>571</v>
      </c>
      <c r="D119" s="157">
        <f>D113+D118</f>
        <v>1387</v>
      </c>
      <c r="E119" s="157">
        <f>E113+E118</f>
        <v>2019</v>
      </c>
    </row>
    <row r="120" spans="1:5" ht="14.25" customHeight="1">
      <c r="A120" s="188"/>
      <c r="B120" s="154"/>
      <c r="C120" s="2"/>
      <c r="D120" s="151"/>
      <c r="E120" s="151"/>
    </row>
    <row r="121" spans="1:5" ht="15.75">
      <c r="A121" s="188" t="s">
        <v>747</v>
      </c>
      <c r="B121" s="205" t="s">
        <v>1225</v>
      </c>
      <c r="C121" s="5"/>
      <c r="D121" s="5"/>
      <c r="E121" s="5"/>
    </row>
    <row r="122" spans="1:5" ht="15.75">
      <c r="A122" s="188" t="s">
        <v>748</v>
      </c>
      <c r="B122" s="154" t="s">
        <v>768</v>
      </c>
      <c r="C122" s="5"/>
      <c r="D122" s="5"/>
      <c r="E122" s="5"/>
    </row>
    <row r="123" spans="1:5" ht="15.75">
      <c r="A123" s="188" t="s">
        <v>749</v>
      </c>
      <c r="B123" s="143" t="s">
        <v>180</v>
      </c>
      <c r="C123" s="5"/>
      <c r="D123" s="151">
        <v>597</v>
      </c>
      <c r="E123" s="5"/>
    </row>
    <row r="124" spans="1:5" ht="15.75">
      <c r="A124" s="188" t="s">
        <v>750</v>
      </c>
      <c r="B124" s="154" t="s">
        <v>1444</v>
      </c>
      <c r="C124" s="157">
        <f>SUM(C123)</f>
        <v>0</v>
      </c>
      <c r="D124" s="157">
        <f>SUM(D123)</f>
        <v>597</v>
      </c>
      <c r="E124" s="157">
        <f>SUM(E123)</f>
        <v>0</v>
      </c>
    </row>
    <row r="125" spans="1:5" ht="15.75">
      <c r="A125" s="188" t="s">
        <v>1277</v>
      </c>
      <c r="B125" s="154" t="s">
        <v>440</v>
      </c>
      <c r="C125" s="5"/>
      <c r="D125" s="5"/>
      <c r="E125" s="5"/>
    </row>
    <row r="126" spans="1:5" ht="15.75">
      <c r="A126" s="188" t="s">
        <v>751</v>
      </c>
      <c r="B126" s="143" t="s">
        <v>76</v>
      </c>
      <c r="C126" s="2"/>
      <c r="D126" s="151">
        <v>125</v>
      </c>
      <c r="E126" s="2"/>
    </row>
    <row r="127" spans="1:5" ht="15.75">
      <c r="A127" s="188" t="s">
        <v>752</v>
      </c>
      <c r="B127" s="143" t="s">
        <v>1160</v>
      </c>
      <c r="C127" s="2"/>
      <c r="D127" s="151"/>
      <c r="E127" s="151"/>
    </row>
    <row r="128" spans="1:5" ht="15.75">
      <c r="A128" s="188" t="s">
        <v>753</v>
      </c>
      <c r="B128" s="154" t="s">
        <v>1446</v>
      </c>
      <c r="C128" s="151">
        <f>SUM(C126:C127)</f>
        <v>0</v>
      </c>
      <c r="D128" s="151">
        <f>SUM(D126:D127)</f>
        <v>125</v>
      </c>
      <c r="E128" s="151">
        <f>SUM(E126:E127)</f>
        <v>0</v>
      </c>
    </row>
    <row r="129" spans="1:5" ht="15.75">
      <c r="A129" s="188" t="s">
        <v>754</v>
      </c>
      <c r="B129" s="154" t="s">
        <v>1445</v>
      </c>
      <c r="C129" s="157">
        <f>SUM(C126:C127)</f>
        <v>0</v>
      </c>
      <c r="D129" s="157">
        <f>D124+D128</f>
        <v>722</v>
      </c>
      <c r="E129" s="157">
        <f>SUM(E126:E127)</f>
        <v>0</v>
      </c>
    </row>
    <row r="130" spans="1:5" ht="12.75" customHeight="1">
      <c r="A130" s="188"/>
      <c r="B130" s="3"/>
      <c r="C130" s="151"/>
      <c r="D130" s="2"/>
      <c r="E130" s="151"/>
    </row>
    <row r="131" spans="1:5" ht="15.75">
      <c r="A131" s="188" t="s">
        <v>755</v>
      </c>
      <c r="B131" s="205" t="s">
        <v>1687</v>
      </c>
      <c r="C131" s="157"/>
      <c r="D131" s="151"/>
      <c r="E131" s="151"/>
    </row>
    <row r="132" spans="1:5" ht="15.75">
      <c r="A132" s="188" t="s">
        <v>1278</v>
      </c>
      <c r="B132" s="154" t="s">
        <v>839</v>
      </c>
      <c r="C132" s="151"/>
      <c r="D132" s="151"/>
      <c r="E132" s="151"/>
    </row>
    <row r="133" spans="1:5" ht="15.75">
      <c r="A133" s="188" t="s">
        <v>1279</v>
      </c>
      <c r="B133" s="143" t="s">
        <v>1110</v>
      </c>
      <c r="C133" s="151">
        <v>55</v>
      </c>
      <c r="D133" s="2"/>
      <c r="E133" s="151"/>
    </row>
    <row r="134" spans="1:5" ht="15.75">
      <c r="A134" s="188" t="s">
        <v>1280</v>
      </c>
      <c r="B134" s="154" t="s">
        <v>1449</v>
      </c>
      <c r="C134" s="151">
        <f>SUM(C133)</f>
        <v>55</v>
      </c>
      <c r="D134" s="151">
        <f>SUM(D133)</f>
        <v>0</v>
      </c>
      <c r="E134" s="151">
        <f>SUM(E133)</f>
        <v>0</v>
      </c>
    </row>
    <row r="135" spans="1:5" ht="15.75">
      <c r="A135" s="188" t="s">
        <v>756</v>
      </c>
      <c r="B135" s="154" t="s">
        <v>440</v>
      </c>
      <c r="C135" s="151"/>
      <c r="D135" s="2"/>
      <c r="E135" s="151"/>
    </row>
    <row r="136" spans="1:5" ht="15.75">
      <c r="A136" s="188" t="s">
        <v>757</v>
      </c>
      <c r="B136" s="143" t="s">
        <v>1447</v>
      </c>
      <c r="C136" s="151"/>
      <c r="D136" s="151">
        <v>100</v>
      </c>
      <c r="E136" s="151"/>
    </row>
    <row r="137" spans="1:5" ht="15.75">
      <c r="A137" s="188" t="s">
        <v>715</v>
      </c>
      <c r="B137" s="154" t="s">
        <v>1448</v>
      </c>
      <c r="C137" s="151">
        <f>SUM(C136)</f>
        <v>0</v>
      </c>
      <c r="D137" s="151">
        <f>SUM(D136)</f>
        <v>100</v>
      </c>
      <c r="E137" s="151">
        <f>SUM(E136)</f>
        <v>0</v>
      </c>
    </row>
    <row r="138" spans="1:5" ht="15.75">
      <c r="A138" s="188" t="s">
        <v>716</v>
      </c>
      <c r="B138" s="154" t="s">
        <v>819</v>
      </c>
      <c r="C138" s="157">
        <f>C134+C137</f>
        <v>55</v>
      </c>
      <c r="D138" s="157">
        <f>D134+D137</f>
        <v>100</v>
      </c>
      <c r="E138" s="157">
        <f>E134+E137</f>
        <v>0</v>
      </c>
    </row>
    <row r="139" spans="1:5" ht="17.25" customHeight="1">
      <c r="A139" s="188"/>
      <c r="B139" s="6"/>
      <c r="C139" s="5"/>
      <c r="D139" s="5"/>
      <c r="E139" s="151"/>
    </row>
    <row r="140" spans="1:5" ht="15.75">
      <c r="A140" s="188" t="s">
        <v>717</v>
      </c>
      <c r="B140" s="205" t="s">
        <v>1403</v>
      </c>
      <c r="C140" s="157"/>
      <c r="D140" s="5"/>
      <c r="E140" s="2"/>
    </row>
    <row r="141" spans="1:5" ht="15.75">
      <c r="A141" s="188" t="s">
        <v>718</v>
      </c>
      <c r="B141" s="154" t="s">
        <v>839</v>
      </c>
      <c r="C141" s="151"/>
      <c r="D141" s="151"/>
      <c r="E141" s="2"/>
    </row>
    <row r="142" spans="1:5" ht="15.75">
      <c r="A142" s="188" t="s">
        <v>719</v>
      </c>
      <c r="B142" s="143" t="s">
        <v>180</v>
      </c>
      <c r="C142" s="151">
        <v>429</v>
      </c>
      <c r="D142" s="151">
        <v>346</v>
      </c>
      <c r="E142" s="2"/>
    </row>
    <row r="143" spans="1:5" ht="15.75">
      <c r="A143" s="188" t="s">
        <v>720</v>
      </c>
      <c r="B143" s="143" t="s">
        <v>1453</v>
      </c>
      <c r="C143" s="151">
        <v>7823</v>
      </c>
      <c r="D143" s="151">
        <v>7879</v>
      </c>
      <c r="E143" s="151">
        <v>6912</v>
      </c>
    </row>
    <row r="144" spans="1:5" ht="15.75">
      <c r="A144" s="188" t="s">
        <v>721</v>
      </c>
      <c r="B144" s="143" t="s">
        <v>1615</v>
      </c>
      <c r="C144" s="2"/>
      <c r="D144" s="151"/>
      <c r="E144" s="2"/>
    </row>
    <row r="145" spans="1:5" ht="15.75">
      <c r="A145" s="188" t="s">
        <v>722</v>
      </c>
      <c r="B145" s="143" t="s">
        <v>426</v>
      </c>
      <c r="C145" s="2"/>
      <c r="D145" s="151"/>
      <c r="E145" s="151"/>
    </row>
    <row r="146" spans="1:5" ht="15.75">
      <c r="A146" s="188" t="s">
        <v>723</v>
      </c>
      <c r="B146" s="154" t="s">
        <v>840</v>
      </c>
      <c r="C146" s="157">
        <f>SUM(C142:C145)</f>
        <v>8252</v>
      </c>
      <c r="D146" s="157">
        <f>SUM(D142:D145)</f>
        <v>8225</v>
      </c>
      <c r="E146" s="157">
        <f>SUM(E142:E145)</f>
        <v>6912</v>
      </c>
    </row>
    <row r="147" spans="1:5" ht="15.75">
      <c r="A147" s="188" t="s">
        <v>724</v>
      </c>
      <c r="B147" s="154" t="s">
        <v>440</v>
      </c>
      <c r="C147" s="151"/>
      <c r="D147" s="151"/>
      <c r="E147" s="151"/>
    </row>
    <row r="148" spans="1:5" ht="15.75">
      <c r="A148" s="188" t="s">
        <v>725</v>
      </c>
      <c r="B148" s="143" t="s">
        <v>820</v>
      </c>
      <c r="C148" s="151">
        <v>500</v>
      </c>
      <c r="D148" s="2"/>
      <c r="E148" s="151"/>
    </row>
    <row r="149" spans="1:5" ht="15.75">
      <c r="A149" s="188" t="s">
        <v>726</v>
      </c>
      <c r="B149" s="143" t="s">
        <v>1614</v>
      </c>
      <c r="C149" s="2"/>
      <c r="D149" s="2"/>
      <c r="E149" s="151"/>
    </row>
    <row r="150" spans="1:5" ht="15.75">
      <c r="A150" s="188" t="s">
        <v>1281</v>
      </c>
      <c r="B150" s="154" t="s">
        <v>1473</v>
      </c>
      <c r="C150" s="157">
        <f>SUM(C148:C149)</f>
        <v>500</v>
      </c>
      <c r="D150" s="157">
        <f>SUM(D148:D149)</f>
        <v>0</v>
      </c>
      <c r="E150" s="157">
        <f>SUM(E148:E149)</f>
        <v>0</v>
      </c>
    </row>
    <row r="151" spans="1:5" ht="15.75">
      <c r="A151" s="188" t="s">
        <v>1282</v>
      </c>
      <c r="B151" s="154" t="s">
        <v>1269</v>
      </c>
      <c r="C151" s="157">
        <f>C146+C150</f>
        <v>8752</v>
      </c>
      <c r="D151" s="157">
        <f>D146+D150</f>
        <v>8225</v>
      </c>
      <c r="E151" s="157">
        <f>E146+E150</f>
        <v>6912</v>
      </c>
    </row>
    <row r="152" spans="1:5" ht="16.5" customHeight="1">
      <c r="A152" s="188"/>
      <c r="B152" s="3"/>
      <c r="C152" s="151"/>
      <c r="D152" s="151"/>
      <c r="E152" s="151"/>
    </row>
    <row r="153" spans="1:5" ht="15.75">
      <c r="A153" s="188" t="s">
        <v>1283</v>
      </c>
      <c r="B153" s="205" t="s">
        <v>1534</v>
      </c>
      <c r="C153" s="2"/>
      <c r="D153" s="2"/>
      <c r="E153" s="2"/>
    </row>
    <row r="154" spans="1:5" ht="15.75">
      <c r="A154" s="188" t="s">
        <v>1284</v>
      </c>
      <c r="B154" s="154" t="s">
        <v>1603</v>
      </c>
      <c r="C154" s="2"/>
      <c r="D154" s="5"/>
      <c r="E154" s="2"/>
    </row>
    <row r="155" spans="1:5" ht="15.75">
      <c r="A155" s="188" t="s">
        <v>1285</v>
      </c>
      <c r="B155" s="143" t="s">
        <v>1656</v>
      </c>
      <c r="C155" s="2"/>
      <c r="D155" s="2"/>
      <c r="E155" s="2"/>
    </row>
    <row r="156" spans="1:5" ht="15.75">
      <c r="A156" s="188" t="s">
        <v>1286</v>
      </c>
      <c r="B156" s="167" t="s">
        <v>1670</v>
      </c>
      <c r="C156" s="151">
        <v>3243</v>
      </c>
      <c r="D156" s="2"/>
      <c r="E156" s="2"/>
    </row>
    <row r="157" spans="1:5" ht="15.75">
      <c r="A157" s="188" t="s">
        <v>1287</v>
      </c>
      <c r="B157" s="143" t="s">
        <v>1715</v>
      </c>
      <c r="C157" s="151">
        <v>511</v>
      </c>
      <c r="D157" s="2"/>
      <c r="E157" s="2"/>
    </row>
    <row r="158" spans="1:5" ht="15.75">
      <c r="A158" s="188" t="s">
        <v>1288</v>
      </c>
      <c r="B158" s="143" t="s">
        <v>1109</v>
      </c>
      <c r="C158" s="151">
        <v>1450</v>
      </c>
      <c r="D158" s="2"/>
      <c r="E158" s="2"/>
    </row>
    <row r="159" spans="1:5" ht="15.75">
      <c r="A159" s="188" t="s">
        <v>1289</v>
      </c>
      <c r="B159" s="143" t="s">
        <v>1714</v>
      </c>
      <c r="C159" s="2"/>
      <c r="D159" s="2"/>
      <c r="E159" s="2"/>
    </row>
    <row r="160" spans="1:5" ht="15.75">
      <c r="A160" s="188" t="s">
        <v>1290</v>
      </c>
      <c r="B160" s="143" t="s">
        <v>777</v>
      </c>
      <c r="C160" s="151">
        <v>820</v>
      </c>
      <c r="D160" s="2"/>
      <c r="E160" s="2"/>
    </row>
    <row r="161" spans="1:5" ht="15.75">
      <c r="A161" s="188" t="s">
        <v>1291</v>
      </c>
      <c r="B161" s="154" t="s">
        <v>551</v>
      </c>
      <c r="C161" s="157">
        <f>SUM(C155:C160)</f>
        <v>6024</v>
      </c>
      <c r="D161" s="157">
        <f>SUM(D155:D160)</f>
        <v>0</v>
      </c>
      <c r="E161" s="157">
        <f>SUM(E155:E160)</f>
        <v>0</v>
      </c>
    </row>
    <row r="162" spans="1:5" ht="15.75">
      <c r="A162" s="188" t="s">
        <v>1292</v>
      </c>
      <c r="B162" s="154" t="s">
        <v>441</v>
      </c>
      <c r="C162" s="151"/>
      <c r="D162" s="151"/>
      <c r="E162" s="151"/>
    </row>
    <row r="163" spans="1:5" ht="15.75">
      <c r="A163" s="188" t="s">
        <v>1293</v>
      </c>
      <c r="B163" s="143" t="s">
        <v>427</v>
      </c>
      <c r="C163" s="151">
        <v>4226</v>
      </c>
      <c r="D163" s="151">
        <v>2211</v>
      </c>
      <c r="E163" s="151">
        <v>2500</v>
      </c>
    </row>
    <row r="164" spans="1:5" ht="15.75">
      <c r="A164" s="188" t="s">
        <v>1294</v>
      </c>
      <c r="B164" s="143" t="s">
        <v>804</v>
      </c>
      <c r="C164" s="151">
        <v>3146</v>
      </c>
      <c r="D164" s="151">
        <v>189</v>
      </c>
      <c r="E164" s="151"/>
    </row>
    <row r="165" spans="1:5" ht="15.75">
      <c r="A165" s="188" t="s">
        <v>1295</v>
      </c>
      <c r="B165" s="143" t="s">
        <v>514</v>
      </c>
      <c r="C165" s="151">
        <v>400</v>
      </c>
      <c r="D165" s="151"/>
      <c r="E165" s="2"/>
    </row>
    <row r="166" spans="1:5" ht="15.75">
      <c r="A166" s="188" t="s">
        <v>1296</v>
      </c>
      <c r="B166" s="143" t="s">
        <v>515</v>
      </c>
      <c r="C166" s="151">
        <v>300</v>
      </c>
      <c r="D166" s="151"/>
      <c r="E166" s="151"/>
    </row>
    <row r="167" spans="1:5" ht="15.75">
      <c r="A167" s="188" t="s">
        <v>1297</v>
      </c>
      <c r="B167" s="154" t="s">
        <v>1473</v>
      </c>
      <c r="C167" s="157">
        <f>SUM(C163:C166)</f>
        <v>8072</v>
      </c>
      <c r="D167" s="157">
        <f>SUM(D163:D166)</f>
        <v>2400</v>
      </c>
      <c r="E167" s="157">
        <f>SUM(E163:E163)</f>
        <v>2500</v>
      </c>
    </row>
    <row r="168" spans="1:5" ht="15.75">
      <c r="A168" s="188" t="s">
        <v>1298</v>
      </c>
      <c r="B168" s="154" t="s">
        <v>1535</v>
      </c>
      <c r="C168" s="157">
        <f>C161+C167</f>
        <v>14096</v>
      </c>
      <c r="D168" s="157">
        <f>D161+D167</f>
        <v>2400</v>
      </c>
      <c r="E168" s="157">
        <f>E161+E167</f>
        <v>2500</v>
      </c>
    </row>
    <row r="169" ht="17.25" customHeight="1">
      <c r="A169" s="188"/>
    </row>
    <row r="170" spans="1:5" ht="15.75">
      <c r="A170" s="188" t="s">
        <v>1299</v>
      </c>
      <c r="B170" s="172" t="s">
        <v>1450</v>
      </c>
      <c r="C170" s="157">
        <f>C106+C113+C146+C161+C138</f>
        <v>22353</v>
      </c>
      <c r="D170" s="157">
        <f>D106+D113+D146+D161+D134+D124</f>
        <v>18327</v>
      </c>
      <c r="E170" s="157">
        <f>E106+E113+E146+E161</f>
        <v>16681</v>
      </c>
    </row>
    <row r="171" spans="1:5" ht="15.75">
      <c r="A171" s="188" t="s">
        <v>1300</v>
      </c>
      <c r="B171" s="172" t="s">
        <v>1451</v>
      </c>
      <c r="C171" s="157">
        <f>C118+C128+C150+C167+C137</f>
        <v>8978</v>
      </c>
      <c r="D171" s="157">
        <f>D118+D128+D150+D167+D137</f>
        <v>2725</v>
      </c>
      <c r="E171" s="157">
        <f>E118+E128+E150+E167+E137</f>
        <v>2500</v>
      </c>
    </row>
    <row r="172" spans="1:5" s="106" customFormat="1" ht="15.75">
      <c r="A172" s="188" t="s">
        <v>1301</v>
      </c>
      <c r="B172" s="154" t="s">
        <v>1452</v>
      </c>
      <c r="C172" s="157">
        <f>SUM(C170:C171)</f>
        <v>31331</v>
      </c>
      <c r="D172" s="157">
        <f>SUM(D170:D171)</f>
        <v>21052</v>
      </c>
      <c r="E172" s="157">
        <f>SUM(E170:E171)</f>
        <v>19181</v>
      </c>
    </row>
    <row r="173" spans="1:5" s="106" customFormat="1" ht="15.75">
      <c r="A173" s="188"/>
      <c r="B173" s="6"/>
      <c r="C173" s="5"/>
      <c r="D173" s="5"/>
      <c r="E173" s="5"/>
    </row>
    <row r="174" spans="1:5" ht="15.75">
      <c r="A174" s="188" t="s">
        <v>1302</v>
      </c>
      <c r="B174" s="154" t="s">
        <v>642</v>
      </c>
      <c r="C174" s="157">
        <f>C92+C170</f>
        <v>96448</v>
      </c>
      <c r="D174" s="157">
        <f>D92+D170</f>
        <v>98857</v>
      </c>
      <c r="E174" s="157">
        <f>E92+E170</f>
        <v>104460</v>
      </c>
    </row>
    <row r="175" spans="1:5" ht="15.75">
      <c r="A175" s="188" t="s">
        <v>1303</v>
      </c>
      <c r="B175" s="143" t="s">
        <v>1111</v>
      </c>
      <c r="C175" s="151">
        <f>C104+C105+C143</f>
        <v>15622</v>
      </c>
      <c r="D175" s="151">
        <f>D104+D105+D143</f>
        <v>16097</v>
      </c>
      <c r="E175" s="151">
        <f>E104+E105+E143</f>
        <v>14662</v>
      </c>
    </row>
    <row r="176" spans="1:5" ht="15.75">
      <c r="A176" s="188" t="s">
        <v>1304</v>
      </c>
      <c r="B176" s="154" t="s">
        <v>643</v>
      </c>
      <c r="C176" s="157">
        <f>C97+C171</f>
        <v>9228</v>
      </c>
      <c r="D176" s="157">
        <f>D97+D171</f>
        <v>2725</v>
      </c>
      <c r="E176" s="157">
        <f>E97+E171</f>
        <v>4174</v>
      </c>
    </row>
    <row r="177" spans="1:7" ht="15.75">
      <c r="A177" s="188" t="s">
        <v>1305</v>
      </c>
      <c r="B177" s="154" t="s">
        <v>1106</v>
      </c>
      <c r="C177" s="157">
        <f>SUM(C98)</f>
        <v>52147</v>
      </c>
      <c r="D177" s="157">
        <f>SUM(D98)</f>
        <v>0</v>
      </c>
      <c r="E177" s="157">
        <f>SUM(E98)</f>
        <v>0</v>
      </c>
      <c r="F177" s="253"/>
      <c r="G177" s="254"/>
    </row>
    <row r="178" spans="1:6" s="3" customFormat="1" ht="15.75">
      <c r="A178" s="188"/>
      <c r="B178" s="6"/>
      <c r="C178" s="5"/>
      <c r="D178" s="5"/>
      <c r="E178" s="5"/>
      <c r="F178" s="109"/>
    </row>
    <row r="179" spans="1:6" s="3" customFormat="1" ht="15.75">
      <c r="A179" s="188" t="s">
        <v>1306</v>
      </c>
      <c r="B179" s="154" t="s">
        <v>1246</v>
      </c>
      <c r="C179" s="157">
        <f>C174+C176+C54+C177</f>
        <v>1007807</v>
      </c>
      <c r="D179" s="157">
        <f>D174+D176+D54+D177</f>
        <v>833732</v>
      </c>
      <c r="E179" s="157">
        <f>E174+E176+E54+E177</f>
        <v>943657</v>
      </c>
      <c r="F179" s="109"/>
    </row>
    <row r="180" spans="1:6" s="3" customFormat="1" ht="15.75">
      <c r="A180" s="29"/>
      <c r="B180" s="253"/>
      <c r="C180" s="255"/>
      <c r="D180" s="5"/>
      <c r="E180" s="5"/>
      <c r="F180" s="109"/>
    </row>
    <row r="181" spans="1:6" s="3" customFormat="1" ht="15.75">
      <c r="A181" s="29"/>
      <c r="B181" s="4"/>
      <c r="C181" s="5"/>
      <c r="D181" s="5"/>
      <c r="E181" s="5"/>
      <c r="F181" s="109"/>
    </row>
    <row r="184" spans="4:5" ht="12.75">
      <c r="D184" s="31"/>
      <c r="E184" s="31"/>
    </row>
  </sheetData>
  <mergeCells count="7">
    <mergeCell ref="B1:E1"/>
    <mergeCell ref="A7:A8"/>
    <mergeCell ref="D42:D43"/>
    <mergeCell ref="B5:E5"/>
    <mergeCell ref="B2:E2"/>
    <mergeCell ref="B3:E3"/>
    <mergeCell ref="B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S213"/>
  <sheetViews>
    <sheetView workbookViewId="0" topLeftCell="A151">
      <selection activeCell="A6" sqref="A6:A9"/>
    </sheetView>
  </sheetViews>
  <sheetFormatPr defaultColWidth="9.140625" defaultRowHeight="12.75"/>
  <cols>
    <col min="1" max="1" width="5.00390625" style="143" bestFit="1" customWidth="1"/>
    <col min="2" max="2" width="18.8515625" style="143" customWidth="1"/>
    <col min="3" max="3" width="60.00390625" style="143" customWidth="1"/>
    <col min="4" max="4" width="6.8515625" style="272" customWidth="1"/>
    <col min="5" max="5" width="12.421875" style="143" customWidth="1"/>
    <col min="6" max="6" width="11.28125" style="143" customWidth="1"/>
    <col min="7" max="7" width="10.140625" style="143" customWidth="1"/>
    <col min="8" max="8" width="10.421875" style="143" customWidth="1"/>
    <col min="9" max="9" width="13.57421875" style="143" customWidth="1"/>
    <col min="10" max="10" width="10.140625" style="143" customWidth="1"/>
    <col min="11" max="16384" width="9.140625" style="143" customWidth="1"/>
  </cols>
  <sheetData>
    <row r="1" spans="2:10" ht="15.75">
      <c r="B1" s="173"/>
      <c r="C1" s="173"/>
      <c r="D1" s="262"/>
      <c r="E1" s="173"/>
      <c r="F1" s="411" t="s">
        <v>1275</v>
      </c>
      <c r="G1" s="411"/>
      <c r="H1" s="411"/>
      <c r="I1" s="411"/>
      <c r="J1" s="411"/>
    </row>
    <row r="2" spans="2:10" ht="15.75">
      <c r="B2" s="410" t="s">
        <v>122</v>
      </c>
      <c r="C2" s="410"/>
      <c r="D2" s="410"/>
      <c r="E2" s="410"/>
      <c r="F2" s="410"/>
      <c r="G2" s="410"/>
      <c r="H2" s="410"/>
      <c r="I2" s="410"/>
      <c r="J2" s="410"/>
    </row>
    <row r="3" spans="2:10" ht="15.75">
      <c r="B3" s="410" t="s">
        <v>810</v>
      </c>
      <c r="C3" s="410"/>
      <c r="D3" s="410"/>
      <c r="E3" s="410"/>
      <c r="F3" s="410"/>
      <c r="G3" s="410"/>
      <c r="H3" s="410"/>
      <c r="I3" s="410"/>
      <c r="J3" s="410"/>
    </row>
    <row r="4" spans="2:10" ht="15.75">
      <c r="B4" s="410" t="s">
        <v>644</v>
      </c>
      <c r="C4" s="410"/>
      <c r="D4" s="410"/>
      <c r="E4" s="410"/>
      <c r="F4" s="410"/>
      <c r="G4" s="410"/>
      <c r="H4" s="410"/>
      <c r="I4" s="410"/>
      <c r="J4" s="410"/>
    </row>
    <row r="5" spans="2:10" ht="15.75"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>
      <c r="A6" s="429"/>
      <c r="B6" s="144" t="s">
        <v>1071</v>
      </c>
      <c r="C6" s="144" t="s">
        <v>1072</v>
      </c>
      <c r="D6" s="427" t="s">
        <v>1073</v>
      </c>
      <c r="E6" s="427"/>
      <c r="F6" s="144" t="s">
        <v>1074</v>
      </c>
      <c r="G6" s="144" t="s">
        <v>1075</v>
      </c>
      <c r="H6" s="144" t="s">
        <v>1076</v>
      </c>
      <c r="I6" s="144" t="s">
        <v>1077</v>
      </c>
      <c r="J6" s="144" t="s">
        <v>1078</v>
      </c>
    </row>
    <row r="7" spans="1:10" ht="15" customHeight="1">
      <c r="A7" s="429"/>
      <c r="B7" s="412" t="s">
        <v>645</v>
      </c>
      <c r="C7" s="431" t="s">
        <v>323</v>
      </c>
      <c r="D7" s="427" t="s">
        <v>1002</v>
      </c>
      <c r="E7" s="427"/>
      <c r="F7" s="427"/>
      <c r="G7" s="427"/>
      <c r="H7" s="427"/>
      <c r="I7" s="417" t="s">
        <v>1266</v>
      </c>
      <c r="J7" s="423"/>
    </row>
    <row r="8" spans="1:10" ht="15" customHeight="1">
      <c r="A8" s="429"/>
      <c r="B8" s="413"/>
      <c r="C8" s="431"/>
      <c r="D8" s="428" t="s">
        <v>1310</v>
      </c>
      <c r="E8" s="407"/>
      <c r="F8" s="425" t="s">
        <v>646</v>
      </c>
      <c r="G8" s="425" t="s">
        <v>647</v>
      </c>
      <c r="H8" s="425" t="s">
        <v>917</v>
      </c>
      <c r="I8" s="418"/>
      <c r="J8" s="424"/>
    </row>
    <row r="9" spans="1:10" ht="25.5" customHeight="1">
      <c r="A9" s="429"/>
      <c r="B9" s="414"/>
      <c r="C9" s="431"/>
      <c r="D9" s="408"/>
      <c r="E9" s="409"/>
      <c r="F9" s="426"/>
      <c r="G9" s="426"/>
      <c r="H9" s="426"/>
      <c r="I9" s="118" t="s">
        <v>1276</v>
      </c>
      <c r="J9" s="117" t="s">
        <v>648</v>
      </c>
    </row>
    <row r="10" spans="1:10" ht="15.75">
      <c r="A10" s="193" t="s">
        <v>794</v>
      </c>
      <c r="B10" s="264"/>
      <c r="C10" s="265" t="s">
        <v>66</v>
      </c>
      <c r="D10" s="159"/>
      <c r="E10" s="266"/>
      <c r="F10" s="160"/>
      <c r="G10" s="160"/>
      <c r="H10" s="160"/>
      <c r="I10" s="160"/>
      <c r="J10" s="264"/>
    </row>
    <row r="11" spans="1:19" ht="14.25" customHeight="1">
      <c r="A11" s="193" t="s">
        <v>800</v>
      </c>
      <c r="B11" s="114" t="s">
        <v>141</v>
      </c>
      <c r="C11" s="173" t="s">
        <v>142</v>
      </c>
      <c r="D11" s="262"/>
      <c r="E11" s="174">
        <v>4972</v>
      </c>
      <c r="F11" s="174">
        <v>2769</v>
      </c>
      <c r="G11" s="174">
        <v>13768</v>
      </c>
      <c r="H11" s="174"/>
      <c r="I11" s="174">
        <v>9673</v>
      </c>
      <c r="J11" s="174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4.25" customHeight="1">
      <c r="A12" s="193" t="s">
        <v>410</v>
      </c>
      <c r="B12" s="114" t="s">
        <v>143</v>
      </c>
      <c r="C12" s="213" t="s">
        <v>649</v>
      </c>
      <c r="D12" s="257"/>
      <c r="E12" s="174"/>
      <c r="F12" s="174"/>
      <c r="G12" s="174"/>
      <c r="H12" s="174"/>
      <c r="I12" s="174"/>
      <c r="J12" s="174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4.25" customHeight="1">
      <c r="A13" s="193" t="s">
        <v>562</v>
      </c>
      <c r="B13" s="114" t="s">
        <v>144</v>
      </c>
      <c r="C13" s="173" t="s">
        <v>145</v>
      </c>
      <c r="D13" s="262"/>
      <c r="E13" s="174">
        <v>1</v>
      </c>
      <c r="F13" s="174">
        <v>3000000</v>
      </c>
      <c r="G13" s="174">
        <v>3000</v>
      </c>
      <c r="H13" s="174"/>
      <c r="I13" s="174">
        <v>3000</v>
      </c>
      <c r="J13" s="174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14.25" customHeight="1">
      <c r="A14" s="193" t="s">
        <v>1722</v>
      </c>
      <c r="B14" s="114" t="s">
        <v>146</v>
      </c>
      <c r="C14" s="173" t="s">
        <v>147</v>
      </c>
      <c r="D14" s="262"/>
      <c r="E14" s="174">
        <v>9682</v>
      </c>
      <c r="F14" s="174">
        <v>276</v>
      </c>
      <c r="G14" s="174">
        <v>2672</v>
      </c>
      <c r="H14" s="174"/>
      <c r="I14" s="174">
        <v>3026</v>
      </c>
      <c r="J14" s="174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ht="14.25" customHeight="1">
      <c r="A15" s="193" t="s">
        <v>131</v>
      </c>
      <c r="B15" s="114" t="s">
        <v>148</v>
      </c>
      <c r="C15" s="173" t="s">
        <v>149</v>
      </c>
      <c r="D15" s="262"/>
      <c r="E15" s="174">
        <v>14</v>
      </c>
      <c r="F15" s="174">
        <v>28600</v>
      </c>
      <c r="G15" s="174">
        <v>401</v>
      </c>
      <c r="H15" s="174"/>
      <c r="I15" s="174">
        <v>1138</v>
      </c>
      <c r="J15" s="174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ht="14.25" customHeight="1">
      <c r="A16" s="193" t="s">
        <v>912</v>
      </c>
      <c r="B16" s="114" t="s">
        <v>150</v>
      </c>
      <c r="C16" s="173" t="s">
        <v>468</v>
      </c>
      <c r="D16" s="262"/>
      <c r="E16" s="174">
        <v>11773</v>
      </c>
      <c r="F16" s="174">
        <v>56</v>
      </c>
      <c r="G16" s="174">
        <v>659</v>
      </c>
      <c r="H16" s="174"/>
      <c r="I16" s="174">
        <v>652</v>
      </c>
      <c r="J16" s="174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ht="14.25" customHeight="1">
      <c r="A17" s="193" t="s">
        <v>914</v>
      </c>
      <c r="B17" s="114" t="s">
        <v>151</v>
      </c>
      <c r="C17" s="173" t="s">
        <v>1645</v>
      </c>
      <c r="D17" s="262"/>
      <c r="E17" s="174">
        <v>375</v>
      </c>
      <c r="F17" s="174">
        <v>7729</v>
      </c>
      <c r="G17" s="174">
        <v>2898</v>
      </c>
      <c r="H17" s="174"/>
      <c r="I17" s="174">
        <v>1399</v>
      </c>
      <c r="J17" s="174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14.25" customHeight="1">
      <c r="A18" s="193" t="s">
        <v>915</v>
      </c>
      <c r="B18" s="114" t="s">
        <v>887</v>
      </c>
      <c r="C18" s="173" t="s">
        <v>888</v>
      </c>
      <c r="D18" s="262"/>
      <c r="E18" s="174">
        <v>8</v>
      </c>
      <c r="F18" s="174">
        <v>2612</v>
      </c>
      <c r="G18" s="174">
        <v>21</v>
      </c>
      <c r="H18" s="174"/>
      <c r="I18" s="174">
        <v>23</v>
      </c>
      <c r="J18" s="174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14.25" customHeight="1">
      <c r="A19" s="193" t="s">
        <v>650</v>
      </c>
      <c r="B19" s="114" t="s">
        <v>90</v>
      </c>
      <c r="C19" s="173" t="s">
        <v>889</v>
      </c>
      <c r="D19" s="262"/>
      <c r="E19" s="210">
        <v>336000000</v>
      </c>
      <c r="F19" s="267">
        <v>1.5</v>
      </c>
      <c r="G19" s="174">
        <v>504000</v>
      </c>
      <c r="H19" s="174"/>
      <c r="I19" s="174">
        <v>240000</v>
      </c>
      <c r="J19" s="174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14.25" customHeight="1">
      <c r="A20" s="193" t="s">
        <v>652</v>
      </c>
      <c r="B20" s="114" t="s">
        <v>892</v>
      </c>
      <c r="C20" s="173" t="s">
        <v>891</v>
      </c>
      <c r="D20" s="262"/>
      <c r="E20" s="174"/>
      <c r="F20" s="174"/>
      <c r="G20" s="174">
        <v>22210</v>
      </c>
      <c r="H20" s="174"/>
      <c r="I20" s="174">
        <v>23365</v>
      </c>
      <c r="J20" s="174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ht="14.25" customHeight="1">
      <c r="A21" s="193" t="s">
        <v>1746</v>
      </c>
      <c r="B21" s="172" t="s">
        <v>893</v>
      </c>
      <c r="C21" s="172"/>
      <c r="D21" s="268"/>
      <c r="E21" s="171"/>
      <c r="F21" s="171"/>
      <c r="G21" s="171"/>
      <c r="H21" s="171">
        <f>SUM(G11:G20)</f>
        <v>549629</v>
      </c>
      <c r="I21" s="171">
        <f>SUM(I11:I20)</f>
        <v>282276</v>
      </c>
      <c r="J21" s="269">
        <f>H21/I21*100</f>
        <v>194.71333021581714</v>
      </c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ht="14.25" customHeight="1">
      <c r="A22" s="193"/>
      <c r="B22" s="172"/>
      <c r="C22" s="173"/>
      <c r="D22" s="262"/>
      <c r="E22" s="174"/>
      <c r="F22" s="174"/>
      <c r="G22" s="171"/>
      <c r="H22" s="171"/>
      <c r="I22" s="171"/>
      <c r="J22" s="269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14.25" customHeight="1">
      <c r="A23" s="193" t="s">
        <v>1749</v>
      </c>
      <c r="B23" s="422" t="s">
        <v>895</v>
      </c>
      <c r="C23" s="422"/>
      <c r="D23" s="268"/>
      <c r="E23" s="174"/>
      <c r="F23" s="174"/>
      <c r="G23" s="171"/>
      <c r="H23" s="171">
        <f>H21+H22</f>
        <v>549629</v>
      </c>
      <c r="I23" s="171">
        <f>I21</f>
        <v>282276</v>
      </c>
      <c r="J23" s="269">
        <f>H23/I23*100</f>
        <v>194.71333021581714</v>
      </c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ht="14.25" customHeight="1">
      <c r="A24" s="193"/>
      <c r="B24" s="248"/>
      <c r="C24" s="248"/>
      <c r="D24" s="268"/>
      <c r="E24" s="174"/>
      <c r="F24" s="174"/>
      <c r="G24" s="174"/>
      <c r="H24" s="171"/>
      <c r="I24" s="174"/>
      <c r="J24" s="269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14.25" customHeight="1">
      <c r="A25" s="193" t="s">
        <v>1750</v>
      </c>
      <c r="B25" s="173"/>
      <c r="C25" s="172" t="s">
        <v>86</v>
      </c>
      <c r="D25" s="268"/>
      <c r="E25" s="174"/>
      <c r="F25" s="174"/>
      <c r="G25" s="174"/>
      <c r="H25" s="171"/>
      <c r="I25" s="174"/>
      <c r="J25" s="269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ht="14.25" customHeight="1">
      <c r="A26" s="193" t="s">
        <v>1751</v>
      </c>
      <c r="B26" s="173"/>
      <c r="C26" s="173" t="s">
        <v>896</v>
      </c>
      <c r="D26" s="262"/>
      <c r="E26" s="174"/>
      <c r="F26" s="174"/>
      <c r="G26" s="174"/>
      <c r="H26" s="171"/>
      <c r="I26" s="174"/>
      <c r="J26" s="269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ht="14.25" customHeight="1">
      <c r="A27" s="193" t="s">
        <v>1753</v>
      </c>
      <c r="B27" s="114" t="s">
        <v>152</v>
      </c>
      <c r="C27" s="173" t="s">
        <v>470</v>
      </c>
      <c r="D27" s="262"/>
      <c r="E27" s="174">
        <v>31</v>
      </c>
      <c r="F27" s="174">
        <v>68000</v>
      </c>
      <c r="G27" s="174">
        <v>2108</v>
      </c>
      <c r="H27" s="171"/>
      <c r="I27" s="174">
        <v>2405</v>
      </c>
      <c r="J27" s="269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ht="14.25" customHeight="1">
      <c r="A28" s="193" t="s">
        <v>1754</v>
      </c>
      <c r="B28" s="114" t="s">
        <v>153</v>
      </c>
      <c r="C28" s="173" t="s">
        <v>1213</v>
      </c>
      <c r="D28" s="262"/>
      <c r="E28" s="174">
        <v>5</v>
      </c>
      <c r="F28" s="174">
        <v>68000</v>
      </c>
      <c r="G28" s="174">
        <v>340</v>
      </c>
      <c r="H28" s="171"/>
      <c r="I28" s="174">
        <v>325</v>
      </c>
      <c r="J28" s="269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ht="14.25" customHeight="1">
      <c r="A29" s="193" t="s">
        <v>1755</v>
      </c>
      <c r="B29" s="114" t="s">
        <v>154</v>
      </c>
      <c r="C29" s="173" t="s">
        <v>1214</v>
      </c>
      <c r="D29" s="262"/>
      <c r="E29" s="174">
        <v>119</v>
      </c>
      <c r="F29" s="174">
        <v>68000</v>
      </c>
      <c r="G29" s="174">
        <v>8092</v>
      </c>
      <c r="H29" s="171"/>
      <c r="I29" s="174">
        <v>7215</v>
      </c>
      <c r="J29" s="269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19" ht="14.25" customHeight="1">
      <c r="A30" s="193" t="s">
        <v>1247</v>
      </c>
      <c r="B30" s="114" t="s">
        <v>1215</v>
      </c>
      <c r="C30" s="173" t="s">
        <v>1365</v>
      </c>
      <c r="D30" s="262"/>
      <c r="E30" s="174"/>
      <c r="F30" s="174"/>
      <c r="G30" s="174"/>
      <c r="H30" s="171"/>
      <c r="I30" s="174">
        <v>260</v>
      </c>
      <c r="J30" s="269"/>
      <c r="K30" s="151"/>
      <c r="L30" s="151"/>
      <c r="M30" s="151"/>
      <c r="N30" s="151"/>
      <c r="O30" s="151"/>
      <c r="P30" s="151"/>
      <c r="Q30" s="151"/>
      <c r="R30" s="151"/>
      <c r="S30" s="151"/>
    </row>
    <row r="31" spans="1:19" ht="14.25" customHeight="1">
      <c r="A31" s="193" t="s">
        <v>1248</v>
      </c>
      <c r="B31" s="114" t="s">
        <v>1182</v>
      </c>
      <c r="C31" s="173" t="s">
        <v>1630</v>
      </c>
      <c r="D31" s="262"/>
      <c r="E31" s="174">
        <v>35</v>
      </c>
      <c r="F31" s="174">
        <v>68000</v>
      </c>
      <c r="G31" s="174">
        <v>2380</v>
      </c>
      <c r="H31" s="171"/>
      <c r="I31" s="174">
        <v>2600</v>
      </c>
      <c r="J31" s="269"/>
      <c r="K31" s="151"/>
      <c r="L31" s="151"/>
      <c r="M31" s="151"/>
      <c r="N31" s="151"/>
      <c r="O31" s="151"/>
      <c r="P31" s="151"/>
      <c r="Q31" s="151"/>
      <c r="R31" s="151"/>
      <c r="S31" s="151"/>
    </row>
    <row r="32" spans="1:19" ht="14.25" customHeight="1">
      <c r="A32" s="193" t="s">
        <v>1249</v>
      </c>
      <c r="B32" s="422" t="s">
        <v>1385</v>
      </c>
      <c r="C32" s="422"/>
      <c r="D32" s="262"/>
      <c r="E32" s="174"/>
      <c r="F32" s="174"/>
      <c r="G32" s="171"/>
      <c r="H32" s="171">
        <f>SUM(G27:G31)</f>
        <v>12920</v>
      </c>
      <c r="I32" s="171">
        <f>SUM(I27:I31)</f>
        <v>12805</v>
      </c>
      <c r="J32" s="269">
        <f>H32/I32*100</f>
        <v>100.89808668488871</v>
      </c>
      <c r="K32" s="151"/>
      <c r="L32" s="151"/>
      <c r="M32" s="151"/>
      <c r="N32" s="151"/>
      <c r="O32" s="151"/>
      <c r="P32" s="151"/>
      <c r="Q32" s="151"/>
      <c r="R32" s="151"/>
      <c r="S32" s="151"/>
    </row>
    <row r="33" spans="1:19" ht="14.25" customHeight="1">
      <c r="A33" s="193"/>
      <c r="B33" s="172"/>
      <c r="C33" s="173"/>
      <c r="D33" s="262"/>
      <c r="E33" s="174"/>
      <c r="F33" s="174"/>
      <c r="G33" s="174"/>
      <c r="H33" s="171"/>
      <c r="I33" s="174"/>
      <c r="J33" s="269"/>
      <c r="K33" s="151"/>
      <c r="L33" s="151"/>
      <c r="M33" s="151"/>
      <c r="N33" s="151"/>
      <c r="O33" s="151"/>
      <c r="P33" s="151"/>
      <c r="Q33" s="151"/>
      <c r="R33" s="151"/>
      <c r="S33" s="151"/>
    </row>
    <row r="34" spans="1:19" ht="14.25" customHeight="1">
      <c r="A34" s="193" t="s">
        <v>1250</v>
      </c>
      <c r="B34" s="173"/>
      <c r="C34" s="172" t="s">
        <v>1386</v>
      </c>
      <c r="D34" s="268"/>
      <c r="E34" s="174"/>
      <c r="F34" s="174"/>
      <c r="G34" s="174"/>
      <c r="H34" s="174"/>
      <c r="I34" s="174"/>
      <c r="J34" s="269"/>
      <c r="K34" s="151"/>
      <c r="L34" s="151"/>
      <c r="M34" s="151"/>
      <c r="N34" s="151"/>
      <c r="O34" s="151"/>
      <c r="P34" s="151"/>
      <c r="Q34" s="151"/>
      <c r="R34" s="151"/>
      <c r="S34" s="151"/>
    </row>
    <row r="35" spans="1:19" ht="14.25" customHeight="1">
      <c r="A35" s="193" t="s">
        <v>1251</v>
      </c>
      <c r="B35" s="114" t="s">
        <v>1183</v>
      </c>
      <c r="C35" s="173" t="s">
        <v>1646</v>
      </c>
      <c r="D35" s="262" t="s">
        <v>1184</v>
      </c>
      <c r="E35" s="267">
        <v>9.2</v>
      </c>
      <c r="F35" s="174">
        <v>2350000</v>
      </c>
      <c r="G35" s="174">
        <v>14413</v>
      </c>
      <c r="H35" s="174"/>
      <c r="I35" s="174">
        <v>14413</v>
      </c>
      <c r="J35" s="269"/>
      <c r="K35" s="151"/>
      <c r="L35" s="151"/>
      <c r="M35" s="151"/>
      <c r="N35" s="151"/>
      <c r="O35" s="151"/>
      <c r="P35" s="151"/>
      <c r="Q35" s="151"/>
      <c r="R35" s="151"/>
      <c r="S35" s="151"/>
    </row>
    <row r="36" spans="1:19" ht="14.25" customHeight="1">
      <c r="A36" s="193" t="s">
        <v>1252</v>
      </c>
      <c r="B36" s="114" t="s">
        <v>549</v>
      </c>
      <c r="C36" s="173" t="s">
        <v>550</v>
      </c>
      <c r="D36" s="262"/>
      <c r="E36" s="267"/>
      <c r="F36" s="174"/>
      <c r="G36" s="174"/>
      <c r="H36" s="174"/>
      <c r="I36" s="174">
        <v>8773</v>
      </c>
      <c r="J36" s="269"/>
      <c r="K36" s="151"/>
      <c r="L36" s="151"/>
      <c r="M36" s="151"/>
      <c r="N36" s="151"/>
      <c r="O36" s="151"/>
      <c r="P36" s="151"/>
      <c r="Q36" s="151"/>
      <c r="R36" s="151"/>
      <c r="S36" s="151"/>
    </row>
    <row r="37" spans="1:19" ht="14.25" customHeight="1">
      <c r="A37" s="193" t="s">
        <v>1253</v>
      </c>
      <c r="B37" s="114" t="s">
        <v>1185</v>
      </c>
      <c r="C37" s="173" t="s">
        <v>1186</v>
      </c>
      <c r="D37" s="262" t="s">
        <v>1184</v>
      </c>
      <c r="E37" s="267">
        <v>10.8</v>
      </c>
      <c r="F37" s="174">
        <v>2350000</v>
      </c>
      <c r="G37" s="174">
        <v>16920</v>
      </c>
      <c r="H37" s="174"/>
      <c r="I37" s="174"/>
      <c r="J37" s="269"/>
      <c r="K37" s="151"/>
      <c r="L37" s="151"/>
      <c r="M37" s="151"/>
      <c r="N37" s="151"/>
      <c r="O37" s="151"/>
      <c r="P37" s="151"/>
      <c r="Q37" s="151"/>
      <c r="R37" s="151"/>
      <c r="S37" s="151"/>
    </row>
    <row r="38" spans="1:19" ht="14.25" customHeight="1">
      <c r="A38" s="193" t="s">
        <v>956</v>
      </c>
      <c r="B38" s="114" t="s">
        <v>1187</v>
      </c>
      <c r="C38" s="173" t="s">
        <v>1188</v>
      </c>
      <c r="D38" s="262" t="s">
        <v>1189</v>
      </c>
      <c r="E38" s="267">
        <v>2.9</v>
      </c>
      <c r="F38" s="174">
        <v>2350000</v>
      </c>
      <c r="G38" s="174">
        <v>4543</v>
      </c>
      <c r="H38" s="174"/>
      <c r="I38" s="174"/>
      <c r="J38" s="269"/>
      <c r="K38" s="151"/>
      <c r="L38" s="151"/>
      <c r="M38" s="151"/>
      <c r="N38" s="151"/>
      <c r="O38" s="151"/>
      <c r="P38" s="151"/>
      <c r="Q38" s="151"/>
      <c r="R38" s="151"/>
      <c r="S38" s="151"/>
    </row>
    <row r="39" spans="1:19" ht="14.25" customHeight="1">
      <c r="A39" s="193" t="s">
        <v>957</v>
      </c>
      <c r="B39" s="114" t="s">
        <v>1660</v>
      </c>
      <c r="C39" s="173" t="s">
        <v>453</v>
      </c>
      <c r="D39" s="262"/>
      <c r="E39" s="267"/>
      <c r="F39" s="174"/>
      <c r="G39" s="174"/>
      <c r="H39" s="174"/>
      <c r="I39" s="174">
        <v>12377</v>
      </c>
      <c r="J39" s="269"/>
      <c r="K39" s="151"/>
      <c r="L39" s="151"/>
      <c r="M39" s="151"/>
      <c r="N39" s="151"/>
      <c r="O39" s="151"/>
      <c r="P39" s="151"/>
      <c r="Q39" s="151"/>
      <c r="R39" s="151"/>
      <c r="S39" s="151"/>
    </row>
    <row r="40" spans="1:19" ht="14.25" customHeight="1">
      <c r="A40" s="193" t="s">
        <v>958</v>
      </c>
      <c r="B40" s="114" t="s">
        <v>183</v>
      </c>
      <c r="C40" s="173" t="s">
        <v>993</v>
      </c>
      <c r="D40" s="262">
        <v>111</v>
      </c>
      <c r="E40" s="267">
        <v>9.2</v>
      </c>
      <c r="F40" s="174">
        <v>2350000</v>
      </c>
      <c r="G40" s="174">
        <v>7207</v>
      </c>
      <c r="H40" s="174"/>
      <c r="I40" s="174">
        <v>7285</v>
      </c>
      <c r="J40" s="269"/>
      <c r="K40" s="151"/>
      <c r="L40" s="151"/>
      <c r="M40" s="151"/>
      <c r="N40" s="151"/>
      <c r="O40" s="151"/>
      <c r="P40" s="151"/>
      <c r="Q40" s="151"/>
      <c r="R40" s="151"/>
      <c r="S40" s="151"/>
    </row>
    <row r="41" spans="1:19" ht="14.25" customHeight="1">
      <c r="A41" s="193" t="s">
        <v>959</v>
      </c>
      <c r="B41" s="114" t="s">
        <v>184</v>
      </c>
      <c r="C41" s="173" t="s">
        <v>185</v>
      </c>
      <c r="D41" s="262" t="s">
        <v>186</v>
      </c>
      <c r="E41" s="267">
        <v>13.5</v>
      </c>
      <c r="F41" s="174">
        <v>2350000</v>
      </c>
      <c r="G41" s="174">
        <v>10575</v>
      </c>
      <c r="H41" s="174"/>
      <c r="I41" s="174"/>
      <c r="J41" s="269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1:19" ht="14.25" customHeight="1">
      <c r="A42" s="193" t="s">
        <v>960</v>
      </c>
      <c r="B42" s="114" t="s">
        <v>994</v>
      </c>
      <c r="C42" s="173" t="s">
        <v>995</v>
      </c>
      <c r="D42" s="262"/>
      <c r="E42" s="267"/>
      <c r="F42" s="174"/>
      <c r="G42" s="174"/>
      <c r="H42" s="174"/>
      <c r="I42" s="174">
        <v>4230</v>
      </c>
      <c r="J42" s="269"/>
      <c r="K42" s="151"/>
      <c r="L42" s="151"/>
      <c r="M42" s="151"/>
      <c r="N42" s="151"/>
      <c r="O42" s="151"/>
      <c r="P42" s="151"/>
      <c r="Q42" s="151"/>
      <c r="R42" s="151"/>
      <c r="S42" s="151"/>
    </row>
    <row r="43" spans="1:19" ht="14.25" customHeight="1">
      <c r="A43" s="193" t="s">
        <v>961</v>
      </c>
      <c r="B43" s="114" t="s">
        <v>454</v>
      </c>
      <c r="C43" s="173" t="s">
        <v>455</v>
      </c>
      <c r="D43" s="262"/>
      <c r="E43" s="267"/>
      <c r="F43" s="174"/>
      <c r="G43" s="174"/>
      <c r="H43" s="174"/>
      <c r="I43" s="174">
        <v>4387</v>
      </c>
      <c r="J43" s="269"/>
      <c r="K43" s="151"/>
      <c r="L43" s="151"/>
      <c r="M43" s="151"/>
      <c r="N43" s="151"/>
      <c r="O43" s="151"/>
      <c r="P43" s="151"/>
      <c r="Q43" s="151"/>
      <c r="R43" s="151"/>
      <c r="S43" s="151"/>
    </row>
    <row r="44" spans="1:19" ht="14.25" customHeight="1">
      <c r="A44" s="193" t="s">
        <v>882</v>
      </c>
      <c r="B44" s="114" t="s">
        <v>456</v>
      </c>
      <c r="C44" s="173" t="s">
        <v>457</v>
      </c>
      <c r="D44" s="262"/>
      <c r="E44" s="267"/>
      <c r="F44" s="174"/>
      <c r="G44" s="174"/>
      <c r="H44" s="174"/>
      <c r="I44" s="174">
        <v>2193</v>
      </c>
      <c r="J44" s="269"/>
      <c r="K44" s="151"/>
      <c r="L44" s="151"/>
      <c r="M44" s="151"/>
      <c r="N44" s="151"/>
      <c r="O44" s="151"/>
      <c r="P44" s="151"/>
      <c r="Q44" s="151"/>
      <c r="R44" s="151"/>
      <c r="S44" s="151"/>
    </row>
    <row r="45" spans="1:19" ht="14.25" customHeight="1">
      <c r="A45" s="193" t="s">
        <v>883</v>
      </c>
      <c r="B45" s="114" t="s">
        <v>187</v>
      </c>
      <c r="C45" s="173" t="s">
        <v>1565</v>
      </c>
      <c r="D45" s="262" t="s">
        <v>1566</v>
      </c>
      <c r="E45" s="267">
        <v>0.7</v>
      </c>
      <c r="F45" s="174">
        <v>2350000</v>
      </c>
      <c r="G45" s="174">
        <v>1097</v>
      </c>
      <c r="H45" s="174"/>
      <c r="I45" s="174">
        <v>1097</v>
      </c>
      <c r="J45" s="269"/>
      <c r="K45" s="151"/>
      <c r="L45" s="151"/>
      <c r="M45" s="151"/>
      <c r="N45" s="151"/>
      <c r="O45" s="151"/>
      <c r="P45" s="151"/>
      <c r="Q45" s="151"/>
      <c r="R45" s="151"/>
      <c r="S45" s="151"/>
    </row>
    <row r="46" spans="1:19" ht="14.25" customHeight="1">
      <c r="A46" s="193" t="s">
        <v>93</v>
      </c>
      <c r="B46" s="114" t="s">
        <v>188</v>
      </c>
      <c r="C46" s="173" t="s">
        <v>1567</v>
      </c>
      <c r="D46" s="262" t="s">
        <v>1566</v>
      </c>
      <c r="E46" s="267">
        <v>0.7</v>
      </c>
      <c r="F46" s="174">
        <v>2350000</v>
      </c>
      <c r="G46" s="174">
        <v>548</v>
      </c>
      <c r="H46" s="174"/>
      <c r="I46" s="174">
        <v>862</v>
      </c>
      <c r="J46" s="269"/>
      <c r="K46" s="151"/>
      <c r="L46" s="151"/>
      <c r="M46" s="151"/>
      <c r="N46" s="151"/>
      <c r="O46" s="151"/>
      <c r="P46" s="151"/>
      <c r="Q46" s="151"/>
      <c r="R46" s="151"/>
      <c r="S46" s="151"/>
    </row>
    <row r="47" spans="1:19" ht="14.25" customHeight="1">
      <c r="A47" s="193" t="s">
        <v>94</v>
      </c>
      <c r="B47" s="114" t="s">
        <v>189</v>
      </c>
      <c r="C47" s="173" t="s">
        <v>1568</v>
      </c>
      <c r="D47" s="262" t="s">
        <v>1566</v>
      </c>
      <c r="E47" s="174"/>
      <c r="F47" s="174">
        <v>98000</v>
      </c>
      <c r="G47" s="174">
        <v>653</v>
      </c>
      <c r="H47" s="174"/>
      <c r="I47" s="174">
        <v>653</v>
      </c>
      <c r="J47" s="269"/>
      <c r="K47" s="151"/>
      <c r="L47" s="151"/>
      <c r="M47" s="151"/>
      <c r="N47" s="151"/>
      <c r="O47" s="151"/>
      <c r="P47" s="151"/>
      <c r="Q47" s="151"/>
      <c r="R47" s="151"/>
      <c r="S47" s="151"/>
    </row>
    <row r="48" spans="1:19" ht="14.25" customHeight="1">
      <c r="A48" s="193" t="s">
        <v>1576</v>
      </c>
      <c r="B48" s="114" t="s">
        <v>190</v>
      </c>
      <c r="C48" s="173" t="s">
        <v>173</v>
      </c>
      <c r="D48" s="262" t="s">
        <v>1566</v>
      </c>
      <c r="E48" s="174"/>
      <c r="F48" s="174">
        <v>98000</v>
      </c>
      <c r="G48" s="174">
        <v>327</v>
      </c>
      <c r="H48" s="174"/>
      <c r="I48" s="174">
        <v>490</v>
      </c>
      <c r="J48" s="269"/>
      <c r="K48" s="151"/>
      <c r="L48" s="151"/>
      <c r="M48" s="151"/>
      <c r="N48" s="151"/>
      <c r="O48" s="151"/>
      <c r="P48" s="151"/>
      <c r="Q48" s="151"/>
      <c r="R48" s="151"/>
      <c r="S48" s="151"/>
    </row>
    <row r="49" spans="1:19" ht="14.25" customHeight="1">
      <c r="A49" s="193" t="s">
        <v>95</v>
      </c>
      <c r="B49" s="114" t="s">
        <v>191</v>
      </c>
      <c r="C49" s="173" t="s">
        <v>937</v>
      </c>
      <c r="D49" s="262"/>
      <c r="E49" s="210">
        <v>27</v>
      </c>
      <c r="F49" s="174">
        <v>64000</v>
      </c>
      <c r="G49" s="174">
        <v>1152</v>
      </c>
      <c r="H49" s="174"/>
      <c r="I49" s="174">
        <v>1195</v>
      </c>
      <c r="J49" s="269"/>
      <c r="K49" s="151"/>
      <c r="L49" s="151"/>
      <c r="M49" s="151"/>
      <c r="N49" s="151"/>
      <c r="O49" s="151"/>
      <c r="P49" s="151"/>
      <c r="Q49" s="151"/>
      <c r="R49" s="151"/>
      <c r="S49" s="151"/>
    </row>
    <row r="50" spans="1:19" ht="14.25" customHeight="1">
      <c r="A50" s="193" t="s">
        <v>566</v>
      </c>
      <c r="B50" s="114" t="s">
        <v>192</v>
      </c>
      <c r="C50" s="173" t="s">
        <v>938</v>
      </c>
      <c r="D50" s="262"/>
      <c r="E50" s="210">
        <v>28</v>
      </c>
      <c r="F50" s="174">
        <v>64000</v>
      </c>
      <c r="G50" s="174">
        <v>597</v>
      </c>
      <c r="H50" s="174"/>
      <c r="I50" s="174">
        <v>597</v>
      </c>
      <c r="J50" s="269"/>
      <c r="K50" s="151"/>
      <c r="L50" s="151"/>
      <c r="M50" s="151"/>
      <c r="N50" s="151"/>
      <c r="O50" s="151"/>
      <c r="P50" s="151"/>
      <c r="Q50" s="151"/>
      <c r="R50" s="151"/>
      <c r="S50" s="151"/>
    </row>
    <row r="51" spans="1:19" ht="14.25" customHeight="1">
      <c r="A51" s="193" t="s">
        <v>567</v>
      </c>
      <c r="B51" s="114" t="s">
        <v>193</v>
      </c>
      <c r="C51" s="173" t="s">
        <v>194</v>
      </c>
      <c r="D51" s="262"/>
      <c r="E51" s="210">
        <v>56</v>
      </c>
      <c r="F51" s="174">
        <v>6000</v>
      </c>
      <c r="G51" s="174">
        <v>336</v>
      </c>
      <c r="H51" s="174"/>
      <c r="I51" s="174"/>
      <c r="J51" s="269"/>
      <c r="K51" s="151"/>
      <c r="L51" s="151"/>
      <c r="M51" s="151"/>
      <c r="N51" s="151"/>
      <c r="O51" s="151"/>
      <c r="P51" s="151"/>
      <c r="Q51" s="151"/>
      <c r="R51" s="151"/>
      <c r="S51" s="151"/>
    </row>
    <row r="52" spans="1:19" ht="14.25" customHeight="1">
      <c r="A52" s="193" t="s">
        <v>568</v>
      </c>
      <c r="B52" s="114" t="s">
        <v>195</v>
      </c>
      <c r="C52" s="173" t="s">
        <v>196</v>
      </c>
      <c r="D52" s="262"/>
      <c r="E52" s="210">
        <v>10</v>
      </c>
      <c r="F52" s="174">
        <v>6000</v>
      </c>
      <c r="G52" s="174">
        <v>60</v>
      </c>
      <c r="H52" s="174"/>
      <c r="I52" s="174"/>
      <c r="J52" s="269"/>
      <c r="K52" s="151"/>
      <c r="L52" s="151"/>
      <c r="M52" s="151"/>
      <c r="N52" s="151"/>
      <c r="O52" s="151"/>
      <c r="P52" s="151"/>
      <c r="Q52" s="151"/>
      <c r="R52" s="151"/>
      <c r="S52" s="151"/>
    </row>
    <row r="53" spans="1:19" ht="14.25" customHeight="1">
      <c r="A53" s="193" t="s">
        <v>569</v>
      </c>
      <c r="B53" s="114" t="s">
        <v>197</v>
      </c>
      <c r="C53" s="173" t="s">
        <v>198</v>
      </c>
      <c r="D53" s="262"/>
      <c r="E53" s="210">
        <v>247</v>
      </c>
      <c r="F53" s="174">
        <v>1750</v>
      </c>
      <c r="G53" s="174">
        <v>432</v>
      </c>
      <c r="H53" s="174"/>
      <c r="I53" s="174"/>
      <c r="J53" s="269"/>
      <c r="K53" s="151"/>
      <c r="L53" s="151"/>
      <c r="M53" s="151"/>
      <c r="N53" s="151"/>
      <c r="O53" s="151"/>
      <c r="P53" s="151"/>
      <c r="Q53" s="151"/>
      <c r="R53" s="151"/>
      <c r="S53" s="151"/>
    </row>
    <row r="54" spans="1:19" ht="14.25" customHeight="1">
      <c r="A54" s="193" t="s">
        <v>570</v>
      </c>
      <c r="B54" s="114" t="s">
        <v>43</v>
      </c>
      <c r="C54" s="173" t="s">
        <v>199</v>
      </c>
      <c r="D54" s="262"/>
      <c r="E54" s="210">
        <v>168</v>
      </c>
      <c r="F54" s="174">
        <v>15300</v>
      </c>
      <c r="G54" s="174">
        <v>1714</v>
      </c>
      <c r="H54" s="174"/>
      <c r="I54" s="174">
        <v>1714</v>
      </c>
      <c r="J54" s="269"/>
      <c r="K54" s="151"/>
      <c r="L54" s="151"/>
      <c r="M54" s="151"/>
      <c r="N54" s="151"/>
      <c r="O54" s="151"/>
      <c r="P54" s="151"/>
      <c r="Q54" s="151"/>
      <c r="R54" s="151"/>
      <c r="S54" s="151"/>
    </row>
    <row r="55" spans="1:19" ht="14.25" customHeight="1">
      <c r="A55" s="193" t="s">
        <v>1690</v>
      </c>
      <c r="B55" s="114" t="s">
        <v>200</v>
      </c>
      <c r="C55" s="173" t="s">
        <v>201</v>
      </c>
      <c r="D55" s="262"/>
      <c r="E55" s="210">
        <v>6</v>
      </c>
      <c r="F55" s="174">
        <v>15300</v>
      </c>
      <c r="G55" s="174">
        <v>61</v>
      </c>
      <c r="H55" s="174"/>
      <c r="I55" s="174"/>
      <c r="J55" s="269"/>
      <c r="K55" s="151"/>
      <c r="L55" s="151"/>
      <c r="M55" s="151"/>
      <c r="N55" s="151"/>
      <c r="O55" s="151"/>
      <c r="P55" s="151"/>
      <c r="Q55" s="151"/>
      <c r="R55" s="151"/>
      <c r="S55" s="151"/>
    </row>
    <row r="56" spans="1:19" ht="14.25" customHeight="1">
      <c r="A56" s="193" t="s">
        <v>571</v>
      </c>
      <c r="B56" s="114" t="s">
        <v>202</v>
      </c>
      <c r="C56" s="173" t="s">
        <v>203</v>
      </c>
      <c r="D56" s="262"/>
      <c r="E56" s="210">
        <v>160</v>
      </c>
      <c r="F56" s="174">
        <v>15300</v>
      </c>
      <c r="G56" s="174">
        <v>816</v>
      </c>
      <c r="H56" s="174"/>
      <c r="I56" s="174">
        <v>765</v>
      </c>
      <c r="J56" s="269"/>
      <c r="K56" s="151"/>
      <c r="L56" s="151"/>
      <c r="M56" s="151"/>
      <c r="N56" s="151"/>
      <c r="O56" s="151"/>
      <c r="P56" s="151"/>
      <c r="Q56" s="151"/>
      <c r="R56" s="151"/>
      <c r="S56" s="151"/>
    </row>
    <row r="57" spans="1:19" ht="14.25" customHeight="1">
      <c r="A57" s="193" t="s">
        <v>572</v>
      </c>
      <c r="B57" s="114" t="s">
        <v>204</v>
      </c>
      <c r="C57" s="173" t="s">
        <v>1569</v>
      </c>
      <c r="D57" s="262"/>
      <c r="E57" s="174">
        <v>47</v>
      </c>
      <c r="F57" s="174">
        <v>12000</v>
      </c>
      <c r="G57" s="174">
        <v>564</v>
      </c>
      <c r="H57" s="174"/>
      <c r="I57" s="174">
        <v>540</v>
      </c>
      <c r="J57" s="269"/>
      <c r="K57" s="151"/>
      <c r="L57" s="151"/>
      <c r="M57" s="151"/>
      <c r="N57" s="151"/>
      <c r="O57" s="151"/>
      <c r="P57" s="151"/>
      <c r="Q57" s="151"/>
      <c r="R57" s="151"/>
      <c r="S57" s="151"/>
    </row>
    <row r="58" spans="1:19" ht="14.25" customHeight="1">
      <c r="A58" s="193" t="s">
        <v>573</v>
      </c>
      <c r="B58" s="114" t="s">
        <v>999</v>
      </c>
      <c r="C58" s="173" t="s">
        <v>897</v>
      </c>
      <c r="D58" s="262"/>
      <c r="E58" s="173"/>
      <c r="F58" s="174"/>
      <c r="G58" s="174"/>
      <c r="H58" s="174"/>
      <c r="I58" s="174">
        <v>265</v>
      </c>
      <c r="J58" s="269"/>
      <c r="K58" s="151"/>
      <c r="L58" s="151"/>
      <c r="M58" s="151"/>
      <c r="N58" s="151"/>
      <c r="O58" s="151"/>
      <c r="P58" s="151"/>
      <c r="Q58" s="151"/>
      <c r="R58" s="151"/>
      <c r="S58" s="151"/>
    </row>
    <row r="59" spans="1:19" ht="14.25" customHeight="1">
      <c r="A59" s="193" t="s">
        <v>1691</v>
      </c>
      <c r="B59" s="172" t="s">
        <v>893</v>
      </c>
      <c r="C59" s="172"/>
      <c r="D59" s="268"/>
      <c r="E59" s="171"/>
      <c r="F59" s="171"/>
      <c r="G59" s="171"/>
      <c r="H59" s="171">
        <f>SUM(G35:G58)</f>
        <v>62015</v>
      </c>
      <c r="I59" s="171">
        <f>SUM(I35:I58)</f>
        <v>61836</v>
      </c>
      <c r="J59" s="269">
        <f>H59/I59*100</f>
        <v>100.28947538650624</v>
      </c>
      <c r="K59" s="151"/>
      <c r="L59" s="151"/>
      <c r="M59" s="151"/>
      <c r="N59" s="151"/>
      <c r="O59" s="151"/>
      <c r="P59" s="151"/>
      <c r="Q59" s="151"/>
      <c r="R59" s="151"/>
      <c r="S59" s="151"/>
    </row>
    <row r="60" spans="1:19" ht="14.25" customHeight="1">
      <c r="A60" s="193" t="s">
        <v>1692</v>
      </c>
      <c r="B60" s="114" t="s">
        <v>205</v>
      </c>
      <c r="C60" s="173" t="s">
        <v>939</v>
      </c>
      <c r="D60" s="262"/>
      <c r="E60" s="174">
        <v>22</v>
      </c>
      <c r="F60" s="174">
        <v>10500</v>
      </c>
      <c r="G60" s="174">
        <v>154</v>
      </c>
      <c r="H60" s="174"/>
      <c r="I60" s="174"/>
      <c r="J60" s="269"/>
      <c r="K60" s="151"/>
      <c r="L60" s="151"/>
      <c r="M60" s="151"/>
      <c r="N60" s="151"/>
      <c r="O60" s="151"/>
      <c r="P60" s="151"/>
      <c r="Q60" s="151"/>
      <c r="R60" s="151"/>
      <c r="S60" s="151"/>
    </row>
    <row r="61" spans="1:19" ht="14.25" customHeight="1">
      <c r="A61" s="193" t="s">
        <v>574</v>
      </c>
      <c r="B61" s="114" t="s">
        <v>206</v>
      </c>
      <c r="C61" s="173" t="s">
        <v>940</v>
      </c>
      <c r="D61" s="262"/>
      <c r="E61" s="174">
        <v>22</v>
      </c>
      <c r="F61" s="174">
        <v>10500</v>
      </c>
      <c r="G61" s="174">
        <v>77</v>
      </c>
      <c r="H61" s="174"/>
      <c r="I61" s="174"/>
      <c r="J61" s="269"/>
      <c r="K61" s="151"/>
      <c r="L61" s="151"/>
      <c r="M61" s="151"/>
      <c r="N61" s="151"/>
      <c r="O61" s="151"/>
      <c r="P61" s="151"/>
      <c r="Q61" s="151"/>
      <c r="R61" s="151"/>
      <c r="S61" s="151"/>
    </row>
    <row r="62" spans="1:19" ht="14.25" customHeight="1">
      <c r="A62" s="193" t="s">
        <v>575</v>
      </c>
      <c r="B62" s="114" t="s">
        <v>207</v>
      </c>
      <c r="C62" s="173" t="s">
        <v>208</v>
      </c>
      <c r="D62" s="262"/>
      <c r="E62" s="174">
        <v>10</v>
      </c>
      <c r="F62" s="174">
        <v>26000</v>
      </c>
      <c r="G62" s="174">
        <v>173</v>
      </c>
      <c r="H62" s="174"/>
      <c r="I62" s="174"/>
      <c r="J62" s="269"/>
      <c r="K62" s="151"/>
      <c r="L62" s="151"/>
      <c r="M62" s="151"/>
      <c r="N62" s="151"/>
      <c r="O62" s="151"/>
      <c r="P62" s="151"/>
      <c r="Q62" s="151"/>
      <c r="R62" s="151"/>
      <c r="S62" s="151"/>
    </row>
    <row r="63" spans="1:19" ht="14.25" customHeight="1">
      <c r="A63" s="193" t="s">
        <v>576</v>
      </c>
      <c r="B63" s="114" t="s">
        <v>209</v>
      </c>
      <c r="C63" s="173" t="s">
        <v>210</v>
      </c>
      <c r="D63" s="262"/>
      <c r="E63" s="174">
        <v>10</v>
      </c>
      <c r="F63" s="174">
        <v>26000</v>
      </c>
      <c r="G63" s="174">
        <v>87</v>
      </c>
      <c r="H63" s="174"/>
      <c r="I63" s="174"/>
      <c r="J63" s="269"/>
      <c r="K63" s="151"/>
      <c r="L63" s="151"/>
      <c r="M63" s="151"/>
      <c r="N63" s="151"/>
      <c r="O63" s="151"/>
      <c r="P63" s="151"/>
      <c r="Q63" s="151"/>
      <c r="R63" s="151"/>
      <c r="S63" s="151"/>
    </row>
    <row r="64" spans="1:19" ht="17.25" customHeight="1">
      <c r="A64" s="193" t="s">
        <v>1693</v>
      </c>
      <c r="B64" s="172" t="s">
        <v>894</v>
      </c>
      <c r="C64" s="173"/>
      <c r="D64" s="262"/>
      <c r="E64" s="174"/>
      <c r="F64" s="174"/>
      <c r="G64" s="171"/>
      <c r="H64" s="171">
        <f>G60+G61+G62+G63</f>
        <v>491</v>
      </c>
      <c r="I64" s="171">
        <f>SUM(I60:I63)</f>
        <v>0</v>
      </c>
      <c r="J64" s="269"/>
      <c r="K64" s="151"/>
      <c r="L64" s="151"/>
      <c r="M64" s="151"/>
      <c r="N64" s="151"/>
      <c r="O64" s="151"/>
      <c r="P64" s="151"/>
      <c r="Q64" s="151"/>
      <c r="R64" s="151"/>
      <c r="S64" s="151"/>
    </row>
    <row r="65" spans="1:19" ht="14.25" customHeight="1">
      <c r="A65" s="193" t="s">
        <v>1694</v>
      </c>
      <c r="B65" s="422" t="s">
        <v>51</v>
      </c>
      <c r="C65" s="422"/>
      <c r="D65" s="268"/>
      <c r="E65" s="174"/>
      <c r="F65" s="174"/>
      <c r="G65" s="171"/>
      <c r="H65" s="171">
        <f>H59+H64</f>
        <v>62506</v>
      </c>
      <c r="I65" s="171">
        <f>I59+I64</f>
        <v>61836</v>
      </c>
      <c r="J65" s="269">
        <f>H65/I65*100</f>
        <v>101.08351122323565</v>
      </c>
      <c r="K65" s="151"/>
      <c r="L65" s="151"/>
      <c r="M65" s="151"/>
      <c r="N65" s="151"/>
      <c r="O65" s="151"/>
      <c r="P65" s="151"/>
      <c r="Q65" s="151"/>
      <c r="R65" s="151"/>
      <c r="S65" s="151"/>
    </row>
    <row r="66" spans="1:19" ht="13.5" customHeight="1">
      <c r="A66" s="193"/>
      <c r="B66" s="248"/>
      <c r="C66" s="248"/>
      <c r="D66" s="268"/>
      <c r="E66" s="174"/>
      <c r="F66" s="174"/>
      <c r="G66" s="174"/>
      <c r="H66" s="171"/>
      <c r="I66" s="174"/>
      <c r="J66" s="269"/>
      <c r="K66" s="151"/>
      <c r="L66" s="151"/>
      <c r="M66" s="151"/>
      <c r="N66" s="151"/>
      <c r="O66" s="151"/>
      <c r="P66" s="151"/>
      <c r="Q66" s="151"/>
      <c r="R66" s="151"/>
      <c r="S66" s="151"/>
    </row>
    <row r="67" spans="1:19" ht="14.25" customHeight="1">
      <c r="A67" s="193" t="s">
        <v>302</v>
      </c>
      <c r="B67" s="173"/>
      <c r="C67" s="172" t="s">
        <v>865</v>
      </c>
      <c r="D67" s="268"/>
      <c r="E67" s="174"/>
      <c r="F67" s="174"/>
      <c r="G67" s="174"/>
      <c r="H67" s="174"/>
      <c r="I67" s="174"/>
      <c r="J67" s="269"/>
      <c r="K67" s="151"/>
      <c r="L67" s="151"/>
      <c r="M67" s="151"/>
      <c r="N67" s="151"/>
      <c r="O67" s="151"/>
      <c r="P67" s="151"/>
      <c r="Q67" s="151"/>
      <c r="R67" s="151"/>
      <c r="S67" s="151"/>
    </row>
    <row r="68" spans="1:19" ht="14.25" customHeight="1">
      <c r="A68" s="193" t="s">
        <v>1695</v>
      </c>
      <c r="B68" s="114" t="s">
        <v>211</v>
      </c>
      <c r="C68" s="173" t="s">
        <v>941</v>
      </c>
      <c r="D68" s="262" t="s">
        <v>212</v>
      </c>
      <c r="E68" s="267">
        <v>1.5</v>
      </c>
      <c r="F68" s="174">
        <v>2350000</v>
      </c>
      <c r="G68" s="174">
        <v>2350</v>
      </c>
      <c r="H68" s="171"/>
      <c r="I68" s="174">
        <v>2350</v>
      </c>
      <c r="J68" s="269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1:19" ht="14.25" customHeight="1">
      <c r="A69" s="193" t="s">
        <v>1696</v>
      </c>
      <c r="B69" s="114" t="s">
        <v>1497</v>
      </c>
      <c r="C69" s="173" t="s">
        <v>942</v>
      </c>
      <c r="D69" s="262" t="s">
        <v>212</v>
      </c>
      <c r="E69" s="267">
        <v>3.5</v>
      </c>
      <c r="F69" s="174">
        <v>2350000</v>
      </c>
      <c r="G69" s="174">
        <v>2742</v>
      </c>
      <c r="H69" s="171"/>
      <c r="I69" s="174">
        <v>1175</v>
      </c>
      <c r="J69" s="269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1:19" ht="14.25" customHeight="1">
      <c r="A70" s="193" t="s">
        <v>1697</v>
      </c>
      <c r="B70" s="114" t="s">
        <v>213</v>
      </c>
      <c r="C70" s="173" t="s">
        <v>1217</v>
      </c>
      <c r="D70" s="262"/>
      <c r="E70" s="210">
        <v>29</v>
      </c>
      <c r="F70" s="174">
        <v>165000</v>
      </c>
      <c r="G70" s="174">
        <v>3190</v>
      </c>
      <c r="H70" s="173"/>
      <c r="I70" s="174">
        <v>3080</v>
      </c>
      <c r="J70" s="269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1:19" ht="14.25" customHeight="1">
      <c r="A71" s="193" t="s">
        <v>1698</v>
      </c>
      <c r="B71" s="114" t="s">
        <v>1216</v>
      </c>
      <c r="C71" s="173" t="s">
        <v>1000</v>
      </c>
      <c r="D71" s="262"/>
      <c r="E71" s="210"/>
      <c r="F71" s="174"/>
      <c r="G71" s="174"/>
      <c r="H71" s="173"/>
      <c r="I71" s="174">
        <v>1540</v>
      </c>
      <c r="J71" s="269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1:19" ht="19.5" customHeight="1">
      <c r="A72" s="193" t="s">
        <v>1699</v>
      </c>
      <c r="B72" s="422" t="s">
        <v>893</v>
      </c>
      <c r="C72" s="422"/>
      <c r="D72" s="268"/>
      <c r="E72" s="171"/>
      <c r="F72" s="171"/>
      <c r="G72" s="171"/>
      <c r="H72" s="171">
        <f>SUM(G68:G71)</f>
        <v>8282</v>
      </c>
      <c r="I72" s="171">
        <f>SUM(I68:I71)</f>
        <v>8145</v>
      </c>
      <c r="J72" s="269">
        <f>H72/I72*100</f>
        <v>101.68201350521792</v>
      </c>
      <c r="K72" s="151"/>
      <c r="L72" s="151"/>
      <c r="M72" s="151"/>
      <c r="N72" s="151"/>
      <c r="O72" s="151"/>
      <c r="P72" s="151"/>
      <c r="Q72" s="151"/>
      <c r="R72" s="151"/>
      <c r="S72" s="151"/>
    </row>
    <row r="73" spans="1:19" ht="14.25" customHeight="1">
      <c r="A73" s="193" t="s">
        <v>1700</v>
      </c>
      <c r="B73" s="114" t="s">
        <v>205</v>
      </c>
      <c r="C73" s="173" t="s">
        <v>1218</v>
      </c>
      <c r="D73" s="262"/>
      <c r="E73" s="174">
        <v>1</v>
      </c>
      <c r="F73" s="174">
        <v>10500</v>
      </c>
      <c r="G73" s="174">
        <v>7</v>
      </c>
      <c r="H73" s="174"/>
      <c r="I73" s="174"/>
      <c r="J73" s="269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1:19" ht="14.25" customHeight="1">
      <c r="A74" s="193" t="s">
        <v>1701</v>
      </c>
      <c r="B74" s="114" t="s">
        <v>206</v>
      </c>
      <c r="C74" s="173" t="s">
        <v>1219</v>
      </c>
      <c r="D74" s="262"/>
      <c r="E74" s="174">
        <v>1</v>
      </c>
      <c r="F74" s="174">
        <v>10500</v>
      </c>
      <c r="G74" s="174">
        <v>3</v>
      </c>
      <c r="H74" s="174"/>
      <c r="I74" s="174"/>
      <c r="J74" s="269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1:19" ht="17.25" customHeight="1">
      <c r="A75" s="193" t="s">
        <v>1702</v>
      </c>
      <c r="B75" s="172" t="s">
        <v>894</v>
      </c>
      <c r="C75" s="173"/>
      <c r="D75" s="262"/>
      <c r="E75" s="174"/>
      <c r="F75" s="174"/>
      <c r="G75" s="171"/>
      <c r="H75" s="171">
        <f>G73+G74</f>
        <v>10</v>
      </c>
      <c r="I75" s="171">
        <f>SUM(I73:I74)</f>
        <v>0</v>
      </c>
      <c r="J75" s="269"/>
      <c r="K75" s="151"/>
      <c r="L75" s="151"/>
      <c r="M75" s="151"/>
      <c r="N75" s="151"/>
      <c r="O75" s="151"/>
      <c r="P75" s="151"/>
      <c r="Q75" s="151"/>
      <c r="R75" s="151"/>
      <c r="S75" s="151"/>
    </row>
    <row r="76" spans="1:19" ht="14.25" customHeight="1">
      <c r="A76" s="193" t="s">
        <v>577</v>
      </c>
      <c r="B76" s="248" t="s">
        <v>52</v>
      </c>
      <c r="C76" s="248"/>
      <c r="D76" s="268"/>
      <c r="E76" s="174"/>
      <c r="F76" s="174"/>
      <c r="G76" s="171"/>
      <c r="H76" s="171">
        <f>H72+H75</f>
        <v>8292</v>
      </c>
      <c r="I76" s="171">
        <f>I72+I75</f>
        <v>8145</v>
      </c>
      <c r="J76" s="269">
        <f>H76/I76*100</f>
        <v>101.804788213628</v>
      </c>
      <c r="K76" s="151"/>
      <c r="L76" s="151"/>
      <c r="M76" s="151"/>
      <c r="N76" s="151"/>
      <c r="O76" s="151"/>
      <c r="P76" s="151"/>
      <c r="Q76" s="151"/>
      <c r="R76" s="151"/>
      <c r="S76" s="151"/>
    </row>
    <row r="77" spans="1:19" ht="14.25" customHeight="1">
      <c r="A77" s="193"/>
      <c r="B77" s="248"/>
      <c r="C77" s="248"/>
      <c r="D77" s="268"/>
      <c r="E77" s="174"/>
      <c r="F77" s="174"/>
      <c r="G77" s="171"/>
      <c r="H77" s="171"/>
      <c r="I77" s="171"/>
      <c r="J77" s="269"/>
      <c r="K77" s="151"/>
      <c r="L77" s="151"/>
      <c r="M77" s="151"/>
      <c r="N77" s="151"/>
      <c r="O77" s="151"/>
      <c r="P77" s="151"/>
      <c r="Q77" s="151"/>
      <c r="R77" s="151"/>
      <c r="S77" s="151"/>
    </row>
    <row r="78" spans="1:19" ht="14.25" customHeight="1">
      <c r="A78" s="193" t="s">
        <v>1703</v>
      </c>
      <c r="B78" s="422" t="s">
        <v>988</v>
      </c>
      <c r="C78" s="422"/>
      <c r="D78" s="268"/>
      <c r="E78" s="174"/>
      <c r="F78" s="174"/>
      <c r="G78" s="171"/>
      <c r="H78" s="171">
        <f>H65+H76</f>
        <v>70798</v>
      </c>
      <c r="I78" s="171">
        <f>I65+I76</f>
        <v>69981</v>
      </c>
      <c r="J78" s="269">
        <f>H78/I78*100</f>
        <v>101.16745973907204</v>
      </c>
      <c r="K78" s="151"/>
      <c r="L78" s="151"/>
      <c r="M78" s="151"/>
      <c r="N78" s="151"/>
      <c r="O78" s="151"/>
      <c r="P78" s="151"/>
      <c r="Q78" s="151"/>
      <c r="R78" s="151"/>
      <c r="S78" s="151"/>
    </row>
    <row r="79" spans="1:19" ht="23.25" customHeight="1">
      <c r="A79" s="193"/>
      <c r="B79" s="248"/>
      <c r="C79" s="248"/>
      <c r="D79" s="268"/>
      <c r="E79" s="174"/>
      <c r="F79" s="174"/>
      <c r="G79" s="174"/>
      <c r="H79" s="171"/>
      <c r="I79" s="174"/>
      <c r="J79" s="269"/>
      <c r="K79" s="151"/>
      <c r="L79" s="151"/>
      <c r="M79" s="151"/>
      <c r="N79" s="151"/>
      <c r="O79" s="151"/>
      <c r="P79" s="151"/>
      <c r="Q79" s="151"/>
      <c r="R79" s="151"/>
      <c r="S79" s="151"/>
    </row>
    <row r="80" spans="1:19" ht="14.25" customHeight="1">
      <c r="A80" s="193" t="s">
        <v>1704</v>
      </c>
      <c r="B80" s="173"/>
      <c r="C80" s="172" t="s">
        <v>1225</v>
      </c>
      <c r="D80" s="268"/>
      <c r="E80" s="174"/>
      <c r="F80" s="174"/>
      <c r="G80" s="174"/>
      <c r="H80" s="174"/>
      <c r="I80" s="174"/>
      <c r="J80" s="269"/>
      <c r="K80" s="151"/>
      <c r="L80" s="151"/>
      <c r="M80" s="151"/>
      <c r="N80" s="151"/>
      <c r="O80" s="151"/>
      <c r="P80" s="151"/>
      <c r="Q80" s="151"/>
      <c r="R80" s="151"/>
      <c r="S80" s="151"/>
    </row>
    <row r="81" spans="1:19" ht="14.25" customHeight="1">
      <c r="A81" s="193" t="s">
        <v>1705</v>
      </c>
      <c r="B81" s="114" t="s">
        <v>214</v>
      </c>
      <c r="C81" s="173" t="s">
        <v>379</v>
      </c>
      <c r="D81" s="262" t="s">
        <v>179</v>
      </c>
      <c r="E81" s="267">
        <v>4.7</v>
      </c>
      <c r="F81" s="174">
        <v>2350000</v>
      </c>
      <c r="G81" s="174">
        <v>7363</v>
      </c>
      <c r="H81" s="174"/>
      <c r="I81" s="174">
        <v>7990</v>
      </c>
      <c r="J81" s="269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 ht="14.25" customHeight="1">
      <c r="A82" s="193" t="s">
        <v>1706</v>
      </c>
      <c r="B82" s="114" t="s">
        <v>215</v>
      </c>
      <c r="C82" s="173" t="s">
        <v>380</v>
      </c>
      <c r="D82" s="262" t="s">
        <v>216</v>
      </c>
      <c r="E82" s="267">
        <v>3.5</v>
      </c>
      <c r="F82" s="174">
        <v>2350000</v>
      </c>
      <c r="G82" s="174">
        <v>5483</v>
      </c>
      <c r="H82" s="174"/>
      <c r="I82" s="174">
        <v>4386</v>
      </c>
      <c r="J82" s="269"/>
      <c r="K82" s="151"/>
      <c r="L82" s="151"/>
      <c r="M82" s="151"/>
      <c r="N82" s="151"/>
      <c r="O82" s="151"/>
      <c r="P82" s="151"/>
      <c r="Q82" s="151"/>
      <c r="R82" s="151"/>
      <c r="S82" s="151"/>
    </row>
    <row r="83" spans="1:19" ht="14.25" customHeight="1">
      <c r="A83" s="193" t="s">
        <v>1707</v>
      </c>
      <c r="B83" s="114" t="s">
        <v>217</v>
      </c>
      <c r="C83" s="173" t="s">
        <v>945</v>
      </c>
      <c r="D83" s="262" t="s">
        <v>174</v>
      </c>
      <c r="E83" s="267">
        <v>3.2</v>
      </c>
      <c r="F83" s="174">
        <v>2350000</v>
      </c>
      <c r="G83" s="174">
        <v>5013</v>
      </c>
      <c r="H83" s="174"/>
      <c r="I83" s="174">
        <v>5640</v>
      </c>
      <c r="J83" s="269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9" ht="14.25" customHeight="1">
      <c r="A84" s="193" t="s">
        <v>1708</v>
      </c>
      <c r="B84" s="114" t="s">
        <v>218</v>
      </c>
      <c r="C84" s="173" t="s">
        <v>381</v>
      </c>
      <c r="D84" s="262" t="s">
        <v>219</v>
      </c>
      <c r="E84" s="267">
        <v>5.8</v>
      </c>
      <c r="F84" s="174">
        <v>2350000</v>
      </c>
      <c r="G84" s="174">
        <v>9087</v>
      </c>
      <c r="H84" s="174"/>
      <c r="I84" s="174">
        <v>8617</v>
      </c>
      <c r="J84" s="269"/>
      <c r="K84" s="151"/>
      <c r="L84" s="151"/>
      <c r="M84" s="151"/>
      <c r="N84" s="151"/>
      <c r="O84" s="151"/>
      <c r="P84" s="151"/>
      <c r="Q84" s="151"/>
      <c r="R84" s="151"/>
      <c r="S84" s="151"/>
    </row>
    <row r="85" spans="1:19" ht="14.25" customHeight="1">
      <c r="A85" s="193" t="s">
        <v>1709</v>
      </c>
      <c r="B85" s="114" t="s">
        <v>175</v>
      </c>
      <c r="C85" s="173" t="s">
        <v>176</v>
      </c>
      <c r="D85" s="262"/>
      <c r="E85" s="267"/>
      <c r="F85" s="174"/>
      <c r="G85" s="174"/>
      <c r="H85" s="174"/>
      <c r="I85" s="174">
        <v>5483</v>
      </c>
      <c r="J85" s="269"/>
      <c r="K85" s="151"/>
      <c r="L85" s="151"/>
      <c r="M85" s="151"/>
      <c r="N85" s="151"/>
      <c r="O85" s="151"/>
      <c r="P85" s="151"/>
      <c r="Q85" s="151"/>
      <c r="R85" s="151"/>
      <c r="S85" s="151"/>
    </row>
    <row r="86" spans="1:19" ht="14.25" customHeight="1">
      <c r="A86" s="193" t="s">
        <v>1710</v>
      </c>
      <c r="B86" s="114" t="s">
        <v>220</v>
      </c>
      <c r="C86" s="173" t="s">
        <v>1650</v>
      </c>
      <c r="D86" s="262" t="s">
        <v>221</v>
      </c>
      <c r="E86" s="267">
        <v>6.7</v>
      </c>
      <c r="F86" s="174">
        <v>2350000</v>
      </c>
      <c r="G86" s="174">
        <v>10497</v>
      </c>
      <c r="H86" s="174"/>
      <c r="I86" s="174"/>
      <c r="J86" s="269"/>
      <c r="K86" s="151"/>
      <c r="L86" s="151"/>
      <c r="M86" s="151"/>
      <c r="N86" s="151"/>
      <c r="O86" s="151"/>
      <c r="P86" s="151"/>
      <c r="Q86" s="151"/>
      <c r="R86" s="151"/>
      <c r="S86" s="151"/>
    </row>
    <row r="87" spans="1:19" ht="14.25" customHeight="1">
      <c r="A87" s="193" t="s">
        <v>1577</v>
      </c>
      <c r="B87" s="114" t="s">
        <v>177</v>
      </c>
      <c r="C87" s="173" t="s">
        <v>178</v>
      </c>
      <c r="D87" s="262"/>
      <c r="E87" s="267"/>
      <c r="F87" s="174"/>
      <c r="G87" s="174"/>
      <c r="H87" s="174"/>
      <c r="I87" s="174">
        <v>6580</v>
      </c>
      <c r="J87" s="269"/>
      <c r="K87" s="151"/>
      <c r="L87" s="151"/>
      <c r="M87" s="151"/>
      <c r="N87" s="151"/>
      <c r="O87" s="151"/>
      <c r="P87" s="151"/>
      <c r="Q87" s="151"/>
      <c r="R87" s="151"/>
      <c r="S87" s="151"/>
    </row>
    <row r="88" spans="1:19" ht="14.25" customHeight="1">
      <c r="A88" s="193" t="s">
        <v>37</v>
      </c>
      <c r="B88" s="114" t="s">
        <v>222</v>
      </c>
      <c r="C88" s="173" t="s">
        <v>901</v>
      </c>
      <c r="D88" s="262" t="s">
        <v>223</v>
      </c>
      <c r="E88" s="267">
        <v>5.5</v>
      </c>
      <c r="F88" s="174">
        <v>2350000</v>
      </c>
      <c r="G88" s="174">
        <v>4308</v>
      </c>
      <c r="H88" s="174"/>
      <c r="I88" s="174">
        <v>3682</v>
      </c>
      <c r="J88" s="269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4.25" customHeight="1">
      <c r="A89" s="193" t="s">
        <v>1578</v>
      </c>
      <c r="B89" s="114" t="s">
        <v>224</v>
      </c>
      <c r="C89" s="173" t="s">
        <v>685</v>
      </c>
      <c r="D89" s="262" t="s">
        <v>225</v>
      </c>
      <c r="E89" s="267">
        <v>2</v>
      </c>
      <c r="F89" s="174">
        <v>2350000</v>
      </c>
      <c r="G89" s="174">
        <v>1567</v>
      </c>
      <c r="H89" s="174"/>
      <c r="I89" s="174">
        <v>2507</v>
      </c>
      <c r="J89" s="269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4.25" customHeight="1">
      <c r="A90" s="193" t="s">
        <v>1579</v>
      </c>
      <c r="B90" s="114" t="s">
        <v>226</v>
      </c>
      <c r="C90" s="173" t="s">
        <v>943</v>
      </c>
      <c r="D90" s="262" t="s">
        <v>216</v>
      </c>
      <c r="E90" s="267">
        <v>4</v>
      </c>
      <c r="F90" s="174">
        <v>2350000</v>
      </c>
      <c r="G90" s="174">
        <v>3133</v>
      </c>
      <c r="H90" s="174"/>
      <c r="I90" s="174">
        <v>2507</v>
      </c>
      <c r="J90" s="269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4.25" customHeight="1">
      <c r="A91" s="193" t="s">
        <v>1580</v>
      </c>
      <c r="B91" s="114" t="s">
        <v>227</v>
      </c>
      <c r="C91" s="173" t="s">
        <v>1651</v>
      </c>
      <c r="D91" s="262" t="s">
        <v>228</v>
      </c>
      <c r="E91" s="267">
        <v>6.3</v>
      </c>
      <c r="F91" s="174">
        <v>2350000</v>
      </c>
      <c r="G91" s="174">
        <v>4935</v>
      </c>
      <c r="H91" s="174"/>
      <c r="I91" s="174">
        <v>4308</v>
      </c>
      <c r="J91" s="269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4.25" customHeight="1">
      <c r="A92" s="193" t="s">
        <v>1581</v>
      </c>
      <c r="B92" s="114" t="s">
        <v>229</v>
      </c>
      <c r="C92" s="173" t="s">
        <v>230</v>
      </c>
      <c r="D92" s="262" t="s">
        <v>231</v>
      </c>
      <c r="E92" s="267">
        <v>6.4</v>
      </c>
      <c r="F92" s="174">
        <v>2350000</v>
      </c>
      <c r="G92" s="174">
        <v>5013</v>
      </c>
      <c r="H92" s="174"/>
      <c r="I92" s="174"/>
      <c r="J92" s="269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4.25" customHeight="1">
      <c r="A93" s="193" t="s">
        <v>1582</v>
      </c>
      <c r="B93" s="114" t="s">
        <v>542</v>
      </c>
      <c r="C93" s="173" t="s">
        <v>543</v>
      </c>
      <c r="D93" s="262"/>
      <c r="E93" s="267"/>
      <c r="F93" s="174"/>
      <c r="G93" s="174"/>
      <c r="H93" s="174"/>
      <c r="I93" s="174">
        <v>2507</v>
      </c>
      <c r="J93" s="269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4.25" customHeight="1">
      <c r="A94" s="193" t="s">
        <v>1583</v>
      </c>
      <c r="B94" s="114" t="s">
        <v>544</v>
      </c>
      <c r="C94" s="173" t="s">
        <v>545</v>
      </c>
      <c r="D94" s="262"/>
      <c r="E94" s="267"/>
      <c r="F94" s="174"/>
      <c r="G94" s="174"/>
      <c r="H94" s="174"/>
      <c r="I94" s="174">
        <v>2741</v>
      </c>
      <c r="J94" s="269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4.25" customHeight="1">
      <c r="A95" s="193" t="s">
        <v>524</v>
      </c>
      <c r="B95" s="114" t="s">
        <v>232</v>
      </c>
      <c r="C95" s="114" t="s">
        <v>233</v>
      </c>
      <c r="D95" s="262"/>
      <c r="E95" s="174">
        <v>6</v>
      </c>
      <c r="F95" s="174">
        <v>179200</v>
      </c>
      <c r="G95" s="174">
        <v>717</v>
      </c>
      <c r="H95" s="174"/>
      <c r="I95" s="174"/>
      <c r="J95" s="269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4.25" customHeight="1">
      <c r="A96" s="193" t="s">
        <v>525</v>
      </c>
      <c r="B96" s="114" t="s">
        <v>546</v>
      </c>
      <c r="C96" s="173" t="s">
        <v>547</v>
      </c>
      <c r="D96" s="262"/>
      <c r="E96" s="174"/>
      <c r="F96" s="174"/>
      <c r="G96" s="174"/>
      <c r="H96" s="174"/>
      <c r="I96" s="174">
        <v>1075</v>
      </c>
      <c r="J96" s="269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4.25" customHeight="1">
      <c r="A97" s="193" t="s">
        <v>526</v>
      </c>
      <c r="B97" s="114" t="s">
        <v>1149</v>
      </c>
      <c r="C97" s="173" t="s">
        <v>1150</v>
      </c>
      <c r="D97" s="262"/>
      <c r="E97" s="174"/>
      <c r="F97" s="174"/>
      <c r="G97" s="174"/>
      <c r="H97" s="174"/>
      <c r="I97" s="174">
        <v>597</v>
      </c>
      <c r="J97" s="269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4.25" customHeight="1">
      <c r="A98" s="193" t="s">
        <v>527</v>
      </c>
      <c r="B98" s="114" t="s">
        <v>234</v>
      </c>
      <c r="C98" s="173" t="s">
        <v>548</v>
      </c>
      <c r="D98" s="262"/>
      <c r="E98" s="174">
        <v>1</v>
      </c>
      <c r="F98" s="174">
        <v>134400</v>
      </c>
      <c r="G98" s="174">
        <v>90</v>
      </c>
      <c r="H98" s="174"/>
      <c r="I98" s="174">
        <v>359</v>
      </c>
      <c r="J98" s="269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4.25" customHeight="1">
      <c r="A99" s="193" t="s">
        <v>528</v>
      </c>
      <c r="B99" s="114" t="s">
        <v>235</v>
      </c>
      <c r="C99" s="173" t="s">
        <v>236</v>
      </c>
      <c r="D99" s="262"/>
      <c r="E99" s="174">
        <v>6</v>
      </c>
      <c r="F99" s="174">
        <v>156800</v>
      </c>
      <c r="G99" s="174">
        <v>314</v>
      </c>
      <c r="H99" s="174"/>
      <c r="I99" s="174">
        <v>179</v>
      </c>
      <c r="J99" s="269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4.25" customHeight="1">
      <c r="A100" s="193" t="s">
        <v>529</v>
      </c>
      <c r="B100" s="114" t="s">
        <v>237</v>
      </c>
      <c r="C100" s="173" t="s">
        <v>477</v>
      </c>
      <c r="D100" s="262" t="s">
        <v>238</v>
      </c>
      <c r="E100" s="267">
        <v>1.6</v>
      </c>
      <c r="F100" s="174">
        <v>2350000</v>
      </c>
      <c r="G100" s="174">
        <v>2507</v>
      </c>
      <c r="H100" s="174"/>
      <c r="I100" s="174">
        <v>2194</v>
      </c>
      <c r="J100" s="269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4.25" customHeight="1">
      <c r="A101" s="193" t="s">
        <v>530</v>
      </c>
      <c r="B101" s="114" t="s">
        <v>239</v>
      </c>
      <c r="C101" s="270" t="s">
        <v>1618</v>
      </c>
      <c r="D101" s="262" t="s">
        <v>238</v>
      </c>
      <c r="E101" s="267">
        <v>3.3</v>
      </c>
      <c r="F101" s="174">
        <v>2350000</v>
      </c>
      <c r="G101" s="174">
        <v>2585</v>
      </c>
      <c r="H101" s="174"/>
      <c r="I101" s="174">
        <v>1097</v>
      </c>
      <c r="J101" s="269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4.25" customHeight="1">
      <c r="A102" s="193" t="s">
        <v>38</v>
      </c>
      <c r="B102" s="114" t="s">
        <v>240</v>
      </c>
      <c r="C102" s="173" t="s">
        <v>478</v>
      </c>
      <c r="D102" s="262" t="s">
        <v>241</v>
      </c>
      <c r="E102" s="267">
        <v>0.1</v>
      </c>
      <c r="F102" s="174">
        <v>2350000</v>
      </c>
      <c r="G102" s="174">
        <v>157</v>
      </c>
      <c r="H102" s="174"/>
      <c r="I102" s="174">
        <v>313</v>
      </c>
      <c r="J102" s="269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4.25" customHeight="1">
      <c r="A103" s="193" t="s">
        <v>531</v>
      </c>
      <c r="B103" s="114" t="s">
        <v>242</v>
      </c>
      <c r="C103" s="173" t="s">
        <v>1652</v>
      </c>
      <c r="D103" s="262" t="s">
        <v>241</v>
      </c>
      <c r="E103" s="267">
        <v>0.2</v>
      </c>
      <c r="F103" s="174">
        <v>2350000</v>
      </c>
      <c r="G103" s="174">
        <v>157</v>
      </c>
      <c r="H103" s="174"/>
      <c r="I103" s="174">
        <v>156</v>
      </c>
      <c r="J103" s="269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spans="1:19" ht="14.25" customHeight="1">
      <c r="A104" s="193" t="s">
        <v>532</v>
      </c>
      <c r="B104" s="114" t="s">
        <v>243</v>
      </c>
      <c r="C104" s="173" t="s">
        <v>1619</v>
      </c>
      <c r="D104" s="262" t="s">
        <v>244</v>
      </c>
      <c r="E104" s="267">
        <v>1.8</v>
      </c>
      <c r="F104" s="174">
        <v>2350000</v>
      </c>
      <c r="G104" s="174">
        <v>2820</v>
      </c>
      <c r="H104" s="174"/>
      <c r="I104" s="174">
        <v>2663</v>
      </c>
      <c r="J104" s="269"/>
      <c r="K104" s="151"/>
      <c r="L104" s="151"/>
      <c r="M104" s="151"/>
      <c r="N104" s="151"/>
      <c r="O104" s="151"/>
      <c r="P104" s="151"/>
      <c r="Q104" s="151"/>
      <c r="R104" s="151"/>
      <c r="S104" s="151"/>
    </row>
    <row r="105" spans="1:19" ht="14.25" customHeight="1">
      <c r="A105" s="193" t="s">
        <v>533</v>
      </c>
      <c r="B105" s="114" t="s">
        <v>245</v>
      </c>
      <c r="C105" s="173" t="s">
        <v>1620</v>
      </c>
      <c r="D105" s="262" t="s">
        <v>246</v>
      </c>
      <c r="E105" s="267">
        <v>0.1</v>
      </c>
      <c r="F105" s="174">
        <v>2350000</v>
      </c>
      <c r="G105" s="174">
        <v>157</v>
      </c>
      <c r="H105" s="174"/>
      <c r="I105" s="174">
        <v>313</v>
      </c>
      <c r="J105" s="269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1:19" ht="14.25" customHeight="1">
      <c r="A106" s="193" t="s">
        <v>534</v>
      </c>
      <c r="B106" s="114" t="s">
        <v>247</v>
      </c>
      <c r="C106" s="173" t="s">
        <v>1658</v>
      </c>
      <c r="D106" s="262" t="s">
        <v>244</v>
      </c>
      <c r="E106" s="267">
        <v>1.8</v>
      </c>
      <c r="F106" s="174">
        <v>2350000</v>
      </c>
      <c r="G106" s="174">
        <v>1410</v>
      </c>
      <c r="H106" s="174"/>
      <c r="I106" s="174">
        <v>1410</v>
      </c>
      <c r="J106" s="269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ht="14.25" customHeight="1">
      <c r="A107" s="193" t="s">
        <v>535</v>
      </c>
      <c r="B107" s="114" t="s">
        <v>248</v>
      </c>
      <c r="C107" s="173" t="s">
        <v>1659</v>
      </c>
      <c r="D107" s="262" t="s">
        <v>246</v>
      </c>
      <c r="E107" s="267">
        <v>0.1</v>
      </c>
      <c r="F107" s="174">
        <v>2350000</v>
      </c>
      <c r="G107" s="174">
        <v>78</v>
      </c>
      <c r="H107" s="174"/>
      <c r="I107" s="174">
        <v>157</v>
      </c>
      <c r="J107" s="269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9" ht="14.25" customHeight="1">
      <c r="A108" s="193" t="s">
        <v>536</v>
      </c>
      <c r="B108" s="114" t="s">
        <v>249</v>
      </c>
      <c r="C108" s="173" t="s">
        <v>1141</v>
      </c>
      <c r="D108" s="262"/>
      <c r="E108" s="210">
        <v>73</v>
      </c>
      <c r="F108" s="174">
        <v>44900</v>
      </c>
      <c r="G108" s="174">
        <v>2185</v>
      </c>
      <c r="H108" s="174"/>
      <c r="I108" s="174">
        <v>2036</v>
      </c>
      <c r="J108" s="269"/>
      <c r="K108" s="151"/>
      <c r="L108" s="151"/>
      <c r="M108" s="151"/>
      <c r="N108" s="151"/>
      <c r="O108" s="151"/>
      <c r="P108" s="151"/>
      <c r="Q108" s="151"/>
      <c r="R108" s="151"/>
      <c r="S108" s="151"/>
    </row>
    <row r="109" spans="1:19" ht="14.25" customHeight="1">
      <c r="A109" s="193" t="s">
        <v>537</v>
      </c>
      <c r="B109" s="114" t="s">
        <v>250</v>
      </c>
      <c r="C109" s="271" t="s">
        <v>1142</v>
      </c>
      <c r="D109" s="262"/>
      <c r="E109" s="210">
        <v>12</v>
      </c>
      <c r="F109" s="174">
        <v>17600</v>
      </c>
      <c r="G109" s="174">
        <v>141</v>
      </c>
      <c r="H109" s="174"/>
      <c r="I109" s="174">
        <v>246</v>
      </c>
      <c r="J109" s="269"/>
      <c r="K109" s="151"/>
      <c r="L109" s="151"/>
      <c r="M109" s="151"/>
      <c r="N109" s="151"/>
      <c r="O109" s="151"/>
      <c r="P109" s="151"/>
      <c r="Q109" s="151"/>
      <c r="R109" s="151"/>
      <c r="S109" s="151"/>
    </row>
    <row r="110" spans="1:19" ht="14.25" customHeight="1">
      <c r="A110" s="193" t="s">
        <v>538</v>
      </c>
      <c r="B110" s="114" t="s">
        <v>1143</v>
      </c>
      <c r="C110" s="173" t="s">
        <v>138</v>
      </c>
      <c r="D110" s="262"/>
      <c r="E110" s="174"/>
      <c r="F110" s="174"/>
      <c r="G110" s="174"/>
      <c r="H110" s="174"/>
      <c r="I110" s="174">
        <v>1018</v>
      </c>
      <c r="J110" s="269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ht="14.25" customHeight="1">
      <c r="A111" s="193" t="s">
        <v>539</v>
      </c>
      <c r="B111" s="114" t="s">
        <v>1529</v>
      </c>
      <c r="C111" s="173" t="s">
        <v>1530</v>
      </c>
      <c r="D111" s="262"/>
      <c r="E111" s="174"/>
      <c r="F111" s="174"/>
      <c r="G111" s="174"/>
      <c r="H111" s="174"/>
      <c r="I111" s="174">
        <v>123</v>
      </c>
      <c r="J111" s="269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ht="14.25" customHeight="1">
      <c r="A112" s="193" t="s">
        <v>540</v>
      </c>
      <c r="B112" s="114" t="s">
        <v>197</v>
      </c>
      <c r="C112" s="173" t="s">
        <v>198</v>
      </c>
      <c r="D112" s="262"/>
      <c r="E112" s="174">
        <v>364</v>
      </c>
      <c r="F112" s="174">
        <v>1750</v>
      </c>
      <c r="G112" s="174">
        <v>637</v>
      </c>
      <c r="H112" s="174"/>
      <c r="I112" s="174"/>
      <c r="J112" s="269"/>
      <c r="K112" s="151"/>
      <c r="L112" s="151"/>
      <c r="M112" s="151"/>
      <c r="N112" s="151"/>
      <c r="O112" s="151"/>
      <c r="P112" s="151"/>
      <c r="Q112" s="151"/>
      <c r="R112" s="151"/>
      <c r="S112" s="151"/>
    </row>
    <row r="113" spans="1:19" ht="14.25" customHeight="1">
      <c r="A113" s="193" t="s">
        <v>541</v>
      </c>
      <c r="B113" s="114" t="s">
        <v>251</v>
      </c>
      <c r="C113" s="173" t="s">
        <v>787</v>
      </c>
      <c r="D113" s="262"/>
      <c r="E113" s="174">
        <v>41</v>
      </c>
      <c r="F113" s="174">
        <v>36300</v>
      </c>
      <c r="G113" s="174">
        <v>992</v>
      </c>
      <c r="H113" s="174"/>
      <c r="I113" s="174">
        <v>774</v>
      </c>
      <c r="J113" s="269"/>
      <c r="K113" s="151"/>
      <c r="L113" s="151"/>
      <c r="M113" s="151"/>
      <c r="N113" s="151"/>
      <c r="O113" s="151"/>
      <c r="P113" s="151"/>
      <c r="Q113" s="151"/>
      <c r="R113" s="151"/>
      <c r="S113" s="151"/>
    </row>
    <row r="114" spans="1:19" ht="14.25" customHeight="1">
      <c r="A114" s="193" t="s">
        <v>92</v>
      </c>
      <c r="B114" s="114" t="s">
        <v>1531</v>
      </c>
      <c r="C114" s="173" t="s">
        <v>788</v>
      </c>
      <c r="D114" s="262"/>
      <c r="E114" s="174"/>
      <c r="F114" s="174"/>
      <c r="G114" s="174"/>
      <c r="H114" s="174"/>
      <c r="I114" s="174">
        <v>363</v>
      </c>
      <c r="J114" s="269"/>
      <c r="K114" s="151"/>
      <c r="L114" s="151"/>
      <c r="M114" s="151"/>
      <c r="N114" s="151"/>
      <c r="O114" s="151"/>
      <c r="P114" s="151"/>
      <c r="Q114" s="151"/>
      <c r="R114" s="151"/>
      <c r="S114" s="151"/>
    </row>
    <row r="115" spans="1:19" ht="14.25" customHeight="1">
      <c r="A115" s="193" t="s">
        <v>1368</v>
      </c>
      <c r="B115" s="114" t="s">
        <v>1151</v>
      </c>
      <c r="C115" s="173" t="s">
        <v>1152</v>
      </c>
      <c r="D115" s="262"/>
      <c r="E115" s="174"/>
      <c r="F115" s="174"/>
      <c r="G115" s="174"/>
      <c r="H115" s="174"/>
      <c r="I115" s="174">
        <v>315</v>
      </c>
      <c r="J115" s="269"/>
      <c r="K115" s="151"/>
      <c r="L115" s="151"/>
      <c r="M115" s="151"/>
      <c r="N115" s="151"/>
      <c r="O115" s="151"/>
      <c r="P115" s="151"/>
      <c r="Q115" s="151"/>
      <c r="R115" s="151"/>
      <c r="S115" s="151"/>
    </row>
    <row r="116" spans="1:19" ht="14.25" customHeight="1">
      <c r="A116" s="193" t="s">
        <v>1369</v>
      </c>
      <c r="B116" s="114" t="s">
        <v>1153</v>
      </c>
      <c r="C116" s="173" t="s">
        <v>1154</v>
      </c>
      <c r="D116" s="262"/>
      <c r="E116" s="174"/>
      <c r="F116" s="174"/>
      <c r="G116" s="174"/>
      <c r="H116" s="174"/>
      <c r="I116" s="174">
        <v>363</v>
      </c>
      <c r="J116" s="269"/>
      <c r="K116" s="151"/>
      <c r="L116" s="151"/>
      <c r="M116" s="151"/>
      <c r="N116" s="151"/>
      <c r="O116" s="151"/>
      <c r="P116" s="151"/>
      <c r="Q116" s="151"/>
      <c r="R116" s="151"/>
      <c r="S116" s="151"/>
    </row>
    <row r="117" spans="1:19" ht="14.25" customHeight="1">
      <c r="A117" s="193" t="s">
        <v>1370</v>
      </c>
      <c r="B117" s="114" t="s">
        <v>252</v>
      </c>
      <c r="C117" s="173" t="s">
        <v>253</v>
      </c>
      <c r="D117" s="262"/>
      <c r="E117" s="174">
        <v>19</v>
      </c>
      <c r="F117" s="174">
        <v>36300</v>
      </c>
      <c r="G117" s="174">
        <v>460</v>
      </c>
      <c r="H117" s="174"/>
      <c r="I117" s="174"/>
      <c r="J117" s="269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ht="14.25" customHeight="1">
      <c r="A118" s="193" t="s">
        <v>1371</v>
      </c>
      <c r="B118" s="114" t="s">
        <v>254</v>
      </c>
      <c r="C118" s="173" t="s">
        <v>1155</v>
      </c>
      <c r="D118" s="262"/>
      <c r="E118" s="174"/>
      <c r="F118" s="174"/>
      <c r="G118" s="174"/>
      <c r="H118" s="174"/>
      <c r="I118" s="174">
        <v>218</v>
      </c>
      <c r="J118" s="269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ht="14.25" customHeight="1">
      <c r="A119" s="193" t="s">
        <v>746</v>
      </c>
      <c r="B119" s="114" t="s">
        <v>255</v>
      </c>
      <c r="C119" s="173" t="s">
        <v>256</v>
      </c>
      <c r="D119" s="262"/>
      <c r="E119" s="174">
        <v>6</v>
      </c>
      <c r="F119" s="174">
        <v>36300</v>
      </c>
      <c r="G119" s="174">
        <v>145</v>
      </c>
      <c r="H119" s="174"/>
      <c r="I119" s="174"/>
      <c r="J119" s="269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9" ht="14.25" customHeight="1">
      <c r="A120" s="193" t="s">
        <v>747</v>
      </c>
      <c r="B120" s="114" t="s">
        <v>257</v>
      </c>
      <c r="C120" s="173" t="s">
        <v>1156</v>
      </c>
      <c r="D120" s="262"/>
      <c r="E120" s="174"/>
      <c r="F120" s="174"/>
      <c r="G120" s="174"/>
      <c r="H120" s="174"/>
      <c r="I120" s="174">
        <v>72</v>
      </c>
      <c r="J120" s="269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ht="14.25" customHeight="1">
      <c r="A121" s="193" t="s">
        <v>748</v>
      </c>
      <c r="B121" s="114" t="s">
        <v>258</v>
      </c>
      <c r="C121" s="173" t="s">
        <v>789</v>
      </c>
      <c r="D121" s="262"/>
      <c r="E121" s="174">
        <v>132</v>
      </c>
      <c r="F121" s="174">
        <v>12000</v>
      </c>
      <c r="G121" s="174">
        <v>1584</v>
      </c>
      <c r="H121" s="174"/>
      <c r="I121" s="174">
        <v>1060</v>
      </c>
      <c r="J121" s="269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ht="14.25" customHeight="1">
      <c r="A122" s="193" t="s">
        <v>749</v>
      </c>
      <c r="B122" s="114" t="s">
        <v>790</v>
      </c>
      <c r="C122" s="173" t="s">
        <v>989</v>
      </c>
      <c r="D122" s="262"/>
      <c r="E122" s="174"/>
      <c r="F122" s="174"/>
      <c r="G122" s="174"/>
      <c r="H122" s="174"/>
      <c r="I122" s="174">
        <v>355</v>
      </c>
      <c r="J122" s="269"/>
      <c r="K122" s="151"/>
      <c r="L122" s="151"/>
      <c r="M122" s="151"/>
      <c r="N122" s="151"/>
      <c r="O122" s="151"/>
      <c r="P122" s="151"/>
      <c r="Q122" s="151"/>
      <c r="R122" s="151"/>
      <c r="S122" s="151"/>
    </row>
    <row r="123" spans="1:19" ht="14.25" customHeight="1">
      <c r="A123" s="193" t="s">
        <v>750</v>
      </c>
      <c r="B123" s="172" t="s">
        <v>893</v>
      </c>
      <c r="C123" s="172"/>
      <c r="D123" s="268"/>
      <c r="E123" s="171"/>
      <c r="F123" s="171"/>
      <c r="G123" s="171"/>
      <c r="H123" s="171">
        <f>SUM(G81:G122)</f>
        <v>73535</v>
      </c>
      <c r="I123" s="171">
        <f>SUM(I81:I122)</f>
        <v>74404</v>
      </c>
      <c r="J123" s="269">
        <f>H123/I123*100</f>
        <v>98.83205204021289</v>
      </c>
      <c r="K123" s="151"/>
      <c r="L123" s="151"/>
      <c r="M123" s="151"/>
      <c r="N123" s="151"/>
      <c r="O123" s="151"/>
      <c r="P123" s="151"/>
      <c r="Q123" s="151"/>
      <c r="R123" s="151"/>
      <c r="S123" s="151"/>
    </row>
    <row r="124" spans="1:19" ht="14.25" customHeight="1">
      <c r="A124" s="193" t="s">
        <v>1277</v>
      </c>
      <c r="B124" s="114" t="s">
        <v>205</v>
      </c>
      <c r="C124" s="173" t="s">
        <v>1570</v>
      </c>
      <c r="D124" s="262"/>
      <c r="E124" s="174">
        <v>48</v>
      </c>
      <c r="F124" s="174">
        <v>10500</v>
      </c>
      <c r="G124" s="174">
        <v>336</v>
      </c>
      <c r="H124" s="174"/>
      <c r="I124" s="174"/>
      <c r="J124" s="269"/>
      <c r="K124" s="151"/>
      <c r="L124" s="151"/>
      <c r="M124" s="151"/>
      <c r="N124" s="151"/>
      <c r="O124" s="151"/>
      <c r="P124" s="151"/>
      <c r="Q124" s="151"/>
      <c r="R124" s="151"/>
      <c r="S124" s="151"/>
    </row>
    <row r="125" spans="1:19" ht="14.25" customHeight="1">
      <c r="A125" s="193" t="s">
        <v>751</v>
      </c>
      <c r="B125" s="114" t="s">
        <v>206</v>
      </c>
      <c r="C125" s="173" t="s">
        <v>461</v>
      </c>
      <c r="D125" s="262"/>
      <c r="E125" s="174">
        <v>48</v>
      </c>
      <c r="F125" s="174">
        <v>10500</v>
      </c>
      <c r="G125" s="174">
        <v>168</v>
      </c>
      <c r="H125" s="174"/>
      <c r="I125" s="174"/>
      <c r="J125" s="269"/>
      <c r="K125" s="151"/>
      <c r="L125" s="151"/>
      <c r="M125" s="151"/>
      <c r="N125" s="151"/>
      <c r="O125" s="151"/>
      <c r="P125" s="151"/>
      <c r="Q125" s="151"/>
      <c r="R125" s="151"/>
      <c r="S125" s="151"/>
    </row>
    <row r="126" spans="1:19" ht="14.25" customHeight="1">
      <c r="A126" s="193" t="s">
        <v>752</v>
      </c>
      <c r="B126" s="114" t="s">
        <v>259</v>
      </c>
      <c r="C126" s="173" t="s">
        <v>1498</v>
      </c>
      <c r="D126" s="262"/>
      <c r="E126" s="174">
        <v>4</v>
      </c>
      <c r="F126" s="174">
        <v>1200000</v>
      </c>
      <c r="G126" s="174">
        <v>3200</v>
      </c>
      <c r="H126" s="174"/>
      <c r="I126" s="174">
        <v>2400</v>
      </c>
      <c r="J126" s="269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9" ht="14.25" customHeight="1">
      <c r="A127" s="193" t="s">
        <v>753</v>
      </c>
      <c r="B127" s="114" t="s">
        <v>260</v>
      </c>
      <c r="C127" s="173" t="s">
        <v>1499</v>
      </c>
      <c r="D127" s="262"/>
      <c r="E127" s="174">
        <v>4</v>
      </c>
      <c r="F127" s="174">
        <v>1200000</v>
      </c>
      <c r="G127" s="174">
        <v>1600</v>
      </c>
      <c r="H127" s="174"/>
      <c r="I127" s="174">
        <v>1200</v>
      </c>
      <c r="J127" s="269"/>
      <c r="K127" s="151"/>
      <c r="L127" s="151"/>
      <c r="M127" s="151"/>
      <c r="N127" s="151"/>
      <c r="O127" s="151"/>
      <c r="P127" s="151"/>
      <c r="Q127" s="151"/>
      <c r="R127" s="151"/>
      <c r="S127" s="151"/>
    </row>
    <row r="128" spans="1:19" ht="14.25" customHeight="1">
      <c r="A128" s="193" t="s">
        <v>754</v>
      </c>
      <c r="B128" s="114" t="s">
        <v>261</v>
      </c>
      <c r="C128" s="173" t="s">
        <v>262</v>
      </c>
      <c r="D128" s="262" t="s">
        <v>1622</v>
      </c>
      <c r="E128" s="174">
        <v>17</v>
      </c>
      <c r="F128" s="174">
        <v>26000</v>
      </c>
      <c r="G128" s="174">
        <v>295</v>
      </c>
      <c r="H128" s="174"/>
      <c r="I128" s="174"/>
      <c r="J128" s="269"/>
      <c r="K128" s="151"/>
      <c r="L128" s="151"/>
      <c r="M128" s="151"/>
      <c r="N128" s="151"/>
      <c r="O128" s="151"/>
      <c r="P128" s="151"/>
      <c r="Q128" s="151"/>
      <c r="R128" s="151"/>
      <c r="S128" s="151"/>
    </row>
    <row r="129" spans="1:19" ht="14.25" customHeight="1">
      <c r="A129" s="193" t="s">
        <v>755</v>
      </c>
      <c r="B129" s="114" t="s">
        <v>263</v>
      </c>
      <c r="C129" s="173" t="s">
        <v>264</v>
      </c>
      <c r="D129" s="262"/>
      <c r="E129" s="174">
        <v>17</v>
      </c>
      <c r="F129" s="174">
        <v>26000</v>
      </c>
      <c r="G129" s="174">
        <v>147</v>
      </c>
      <c r="H129" s="174"/>
      <c r="I129" s="174"/>
      <c r="J129" s="269"/>
      <c r="K129" s="151"/>
      <c r="L129" s="151"/>
      <c r="M129" s="151"/>
      <c r="N129" s="151"/>
      <c r="O129" s="151"/>
      <c r="P129" s="151"/>
      <c r="Q129" s="151"/>
      <c r="R129" s="151"/>
      <c r="S129" s="151"/>
    </row>
    <row r="130" spans="1:19" ht="14.25" customHeight="1">
      <c r="A130" s="193" t="s">
        <v>1278</v>
      </c>
      <c r="B130" s="172" t="s">
        <v>894</v>
      </c>
      <c r="C130" s="173"/>
      <c r="D130" s="262"/>
      <c r="E130" s="174"/>
      <c r="F130" s="174"/>
      <c r="G130" s="171"/>
      <c r="H130" s="171">
        <f>SUM(G124:G129)</f>
        <v>5746</v>
      </c>
      <c r="I130" s="171">
        <f>SUM(I124:I129)</f>
        <v>3600</v>
      </c>
      <c r="J130" s="269">
        <f>H130/I130*100</f>
        <v>159.61111111111111</v>
      </c>
      <c r="K130" s="151"/>
      <c r="L130" s="151"/>
      <c r="M130" s="151"/>
      <c r="N130" s="151"/>
      <c r="O130" s="151"/>
      <c r="P130" s="151"/>
      <c r="Q130" s="151"/>
      <c r="R130" s="151"/>
      <c r="S130" s="151"/>
    </row>
    <row r="131" spans="1:19" ht="14.25" customHeight="1">
      <c r="A131" s="193" t="s">
        <v>1279</v>
      </c>
      <c r="B131" s="422" t="s">
        <v>596</v>
      </c>
      <c r="C131" s="422"/>
      <c r="D131" s="268"/>
      <c r="E131" s="174"/>
      <c r="F131" s="174"/>
      <c r="G131" s="171"/>
      <c r="H131" s="171">
        <f>H123+H130</f>
        <v>79281</v>
      </c>
      <c r="I131" s="171">
        <f>I123+I130</f>
        <v>78004</v>
      </c>
      <c r="J131" s="269">
        <f>H131/I131*100</f>
        <v>101.63709553356237</v>
      </c>
      <c r="K131" s="151"/>
      <c r="L131" s="151"/>
      <c r="M131" s="151"/>
      <c r="N131" s="151"/>
      <c r="O131" s="151"/>
      <c r="P131" s="151"/>
      <c r="Q131" s="151"/>
      <c r="R131" s="151"/>
      <c r="S131" s="151"/>
    </row>
    <row r="132" spans="1:19" ht="28.5" customHeight="1">
      <c r="A132" s="193"/>
      <c r="B132" s="173"/>
      <c r="C132" s="172"/>
      <c r="D132" s="268"/>
      <c r="E132" s="174"/>
      <c r="F132" s="174"/>
      <c r="G132" s="174"/>
      <c r="H132" s="171"/>
      <c r="I132" s="174"/>
      <c r="J132" s="269"/>
      <c r="K132" s="151"/>
      <c r="L132" s="151"/>
      <c r="M132" s="151"/>
      <c r="N132" s="151"/>
      <c r="O132" s="151"/>
      <c r="P132" s="151"/>
      <c r="Q132" s="151"/>
      <c r="R132" s="151"/>
      <c r="S132" s="151"/>
    </row>
    <row r="133" spans="1:19" ht="14.25" customHeight="1">
      <c r="A133" s="193" t="s">
        <v>1280</v>
      </c>
      <c r="B133" s="173"/>
      <c r="C133" s="212" t="s">
        <v>1739</v>
      </c>
      <c r="D133" s="268"/>
      <c r="E133" s="174"/>
      <c r="F133" s="174"/>
      <c r="G133" s="174"/>
      <c r="H133" s="174"/>
      <c r="I133" s="174"/>
      <c r="J133" s="269"/>
      <c r="K133" s="151"/>
      <c r="L133" s="151"/>
      <c r="M133" s="151"/>
      <c r="N133" s="151"/>
      <c r="O133" s="151"/>
      <c r="P133" s="151"/>
      <c r="Q133" s="151"/>
      <c r="R133" s="151"/>
      <c r="S133" s="151"/>
    </row>
    <row r="134" spans="1:19" ht="14.25" customHeight="1">
      <c r="A134" s="193" t="s">
        <v>756</v>
      </c>
      <c r="B134" s="114" t="s">
        <v>265</v>
      </c>
      <c r="C134" s="173" t="s">
        <v>1056</v>
      </c>
      <c r="D134" s="262" t="s">
        <v>266</v>
      </c>
      <c r="E134" s="267">
        <v>13.9</v>
      </c>
      <c r="F134" s="174">
        <v>2350000</v>
      </c>
      <c r="G134" s="174">
        <v>21777</v>
      </c>
      <c r="H134" s="174"/>
      <c r="I134" s="174">
        <v>20524</v>
      </c>
      <c r="J134" s="269"/>
      <c r="K134" s="151"/>
      <c r="L134" s="151"/>
      <c r="M134" s="151"/>
      <c r="N134" s="151"/>
      <c r="O134" s="151"/>
      <c r="P134" s="151"/>
      <c r="Q134" s="151"/>
      <c r="R134" s="151"/>
      <c r="S134" s="151"/>
    </row>
    <row r="135" spans="1:19" ht="14.25" customHeight="1">
      <c r="A135" s="193" t="s">
        <v>757</v>
      </c>
      <c r="B135" s="114" t="s">
        <v>267</v>
      </c>
      <c r="C135" s="173" t="s">
        <v>48</v>
      </c>
      <c r="D135" s="262" t="s">
        <v>268</v>
      </c>
      <c r="E135" s="267">
        <v>13.3</v>
      </c>
      <c r="F135" s="174">
        <v>2350000</v>
      </c>
      <c r="G135" s="174">
        <v>10418</v>
      </c>
      <c r="H135" s="174"/>
      <c r="I135" s="174">
        <v>9948</v>
      </c>
      <c r="J135" s="269"/>
      <c r="K135" s="151"/>
      <c r="L135" s="151"/>
      <c r="M135" s="151"/>
      <c r="N135" s="151"/>
      <c r="O135" s="151"/>
      <c r="P135" s="151"/>
      <c r="Q135" s="151"/>
      <c r="R135" s="151"/>
      <c r="S135" s="151"/>
    </row>
    <row r="136" spans="1:19" ht="14.25" customHeight="1">
      <c r="A136" s="193" t="s">
        <v>715</v>
      </c>
      <c r="B136" s="114" t="s">
        <v>269</v>
      </c>
      <c r="C136" s="173" t="s">
        <v>49</v>
      </c>
      <c r="D136" s="262"/>
      <c r="E136" s="210">
        <v>1</v>
      </c>
      <c r="F136" s="174">
        <v>358400</v>
      </c>
      <c r="G136" s="174">
        <v>239</v>
      </c>
      <c r="H136" s="174"/>
      <c r="I136" s="174"/>
      <c r="J136" s="269"/>
      <c r="K136" s="151"/>
      <c r="L136" s="151"/>
      <c r="M136" s="151"/>
      <c r="N136" s="151"/>
      <c r="O136" s="151"/>
      <c r="P136" s="151"/>
      <c r="Q136" s="151"/>
      <c r="R136" s="151"/>
      <c r="S136" s="151"/>
    </row>
    <row r="137" spans="1:19" ht="14.25" customHeight="1">
      <c r="A137" s="193" t="s">
        <v>716</v>
      </c>
      <c r="B137" s="114" t="s">
        <v>270</v>
      </c>
      <c r="C137" s="173" t="s">
        <v>50</v>
      </c>
      <c r="D137" s="262"/>
      <c r="E137" s="210">
        <v>1</v>
      </c>
      <c r="F137" s="174">
        <v>358400</v>
      </c>
      <c r="G137" s="174">
        <v>119</v>
      </c>
      <c r="H137" s="174"/>
      <c r="I137" s="174"/>
      <c r="J137" s="269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ht="14.25" customHeight="1">
      <c r="A138" s="193" t="s">
        <v>717</v>
      </c>
      <c r="B138" s="114" t="s">
        <v>271</v>
      </c>
      <c r="C138" s="173" t="s">
        <v>1055</v>
      </c>
      <c r="D138" s="262"/>
      <c r="E138" s="210">
        <v>5</v>
      </c>
      <c r="F138" s="174">
        <v>179200</v>
      </c>
      <c r="G138" s="174">
        <v>597</v>
      </c>
      <c r="H138" s="174"/>
      <c r="I138" s="174">
        <v>359</v>
      </c>
      <c r="J138" s="269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ht="14.25" customHeight="1">
      <c r="A139" s="193" t="s">
        <v>718</v>
      </c>
      <c r="B139" s="114" t="s">
        <v>272</v>
      </c>
      <c r="C139" s="173" t="s">
        <v>1123</v>
      </c>
      <c r="D139" s="262"/>
      <c r="E139" s="174">
        <v>3</v>
      </c>
      <c r="F139" s="174">
        <v>179200</v>
      </c>
      <c r="G139" s="174">
        <v>179</v>
      </c>
      <c r="H139" s="174"/>
      <c r="I139" s="174">
        <v>179</v>
      </c>
      <c r="J139" s="269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9" ht="14.25" customHeight="1">
      <c r="A140" s="193" t="s">
        <v>719</v>
      </c>
      <c r="B140" s="114" t="s">
        <v>273</v>
      </c>
      <c r="C140" s="173" t="s">
        <v>115</v>
      </c>
      <c r="D140" s="262"/>
      <c r="E140" s="174">
        <v>13</v>
      </c>
      <c r="F140" s="174">
        <v>36300</v>
      </c>
      <c r="G140" s="174">
        <v>315</v>
      </c>
      <c r="H140" s="174"/>
      <c r="I140" s="174">
        <v>169</v>
      </c>
      <c r="J140" s="269"/>
      <c r="K140" s="151"/>
      <c r="L140" s="151"/>
      <c r="M140" s="151"/>
      <c r="N140" s="151"/>
      <c r="O140" s="151"/>
      <c r="P140" s="151"/>
      <c r="Q140" s="151"/>
      <c r="R140" s="151"/>
      <c r="S140" s="151"/>
    </row>
    <row r="141" spans="1:19" ht="14.25" customHeight="1">
      <c r="A141" s="193" t="s">
        <v>720</v>
      </c>
      <c r="B141" s="114" t="s">
        <v>1161</v>
      </c>
      <c r="C141" s="173" t="s">
        <v>116</v>
      </c>
      <c r="D141" s="262"/>
      <c r="E141" s="174"/>
      <c r="F141" s="174"/>
      <c r="G141" s="174"/>
      <c r="H141" s="174"/>
      <c r="I141" s="174">
        <v>85</v>
      </c>
      <c r="J141" s="269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9" ht="14.25" customHeight="1">
      <c r="A142" s="193" t="s">
        <v>721</v>
      </c>
      <c r="B142" s="172" t="s">
        <v>893</v>
      </c>
      <c r="C142" s="172"/>
      <c r="D142" s="268"/>
      <c r="E142" s="171"/>
      <c r="F142" s="171"/>
      <c r="G142" s="171"/>
      <c r="H142" s="171">
        <f>SUM(G134:G141)</f>
        <v>33644</v>
      </c>
      <c r="I142" s="171">
        <f>SUM(I134:I141)</f>
        <v>31264</v>
      </c>
      <c r="J142" s="269">
        <f>H142/I142*100</f>
        <v>107.61258955987718</v>
      </c>
      <c r="K142" s="151"/>
      <c r="L142" s="151"/>
      <c r="M142" s="151"/>
      <c r="N142" s="151"/>
      <c r="O142" s="151"/>
      <c r="P142" s="151"/>
      <c r="Q142" s="151"/>
      <c r="R142" s="151"/>
      <c r="S142" s="151"/>
    </row>
    <row r="143" spans="1:19" ht="14.25" customHeight="1">
      <c r="A143" s="193" t="s">
        <v>722</v>
      </c>
      <c r="B143" s="114" t="s">
        <v>274</v>
      </c>
      <c r="C143" s="173" t="s">
        <v>939</v>
      </c>
      <c r="D143" s="262"/>
      <c r="E143" s="174">
        <v>17</v>
      </c>
      <c r="F143" s="174">
        <v>10500</v>
      </c>
      <c r="G143" s="174">
        <v>119</v>
      </c>
      <c r="H143" s="174"/>
      <c r="I143" s="174"/>
      <c r="J143" s="269"/>
      <c r="K143" s="151"/>
      <c r="L143" s="151"/>
      <c r="M143" s="151"/>
      <c r="N143" s="151"/>
      <c r="O143" s="151"/>
      <c r="P143" s="151"/>
      <c r="Q143" s="151"/>
      <c r="R143" s="151"/>
      <c r="S143" s="151"/>
    </row>
    <row r="144" spans="1:19" ht="14.25" customHeight="1">
      <c r="A144" s="193" t="s">
        <v>723</v>
      </c>
      <c r="B144" s="114" t="s">
        <v>275</v>
      </c>
      <c r="C144" s="173" t="s">
        <v>940</v>
      </c>
      <c r="D144" s="262"/>
      <c r="E144" s="174">
        <v>17</v>
      </c>
      <c r="F144" s="174">
        <v>10500</v>
      </c>
      <c r="G144" s="174">
        <v>60</v>
      </c>
      <c r="H144" s="174"/>
      <c r="I144" s="174"/>
      <c r="J144" s="269"/>
      <c r="K144" s="151"/>
      <c r="L144" s="151"/>
      <c r="M144" s="151"/>
      <c r="N144" s="151"/>
      <c r="O144" s="151"/>
      <c r="P144" s="151"/>
      <c r="Q144" s="151"/>
      <c r="R144" s="151"/>
      <c r="S144" s="151"/>
    </row>
    <row r="145" spans="1:19" ht="14.25" customHeight="1">
      <c r="A145" s="193" t="s">
        <v>724</v>
      </c>
      <c r="B145" s="172" t="s">
        <v>894</v>
      </c>
      <c r="C145" s="173"/>
      <c r="D145" s="262"/>
      <c r="E145" s="174"/>
      <c r="F145" s="174"/>
      <c r="G145" s="171"/>
      <c r="H145" s="171">
        <f>G143+G144</f>
        <v>179</v>
      </c>
      <c r="I145" s="171">
        <f>SUM(I143:I144)</f>
        <v>0</v>
      </c>
      <c r="J145" s="269"/>
      <c r="K145" s="151"/>
      <c r="L145" s="151"/>
      <c r="M145" s="151"/>
      <c r="N145" s="151"/>
      <c r="O145" s="151"/>
      <c r="P145" s="151"/>
      <c r="Q145" s="151"/>
      <c r="R145" s="151"/>
      <c r="S145" s="151"/>
    </row>
    <row r="146" spans="1:19" ht="14.25" customHeight="1">
      <c r="A146" s="193" t="s">
        <v>725</v>
      </c>
      <c r="B146" s="422" t="s">
        <v>1740</v>
      </c>
      <c r="C146" s="422"/>
      <c r="D146" s="268"/>
      <c r="E146" s="174"/>
      <c r="F146" s="174"/>
      <c r="G146" s="171"/>
      <c r="H146" s="171">
        <f>H142+H145</f>
        <v>33823</v>
      </c>
      <c r="I146" s="171">
        <f>I142+I145</f>
        <v>31264</v>
      </c>
      <c r="J146" s="269">
        <f>H146/I146*100</f>
        <v>108.18513306038895</v>
      </c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9" ht="14.25" customHeight="1">
      <c r="A147" s="193"/>
      <c r="B147" s="173"/>
      <c r="C147" s="173"/>
      <c r="D147" s="262"/>
      <c r="E147" s="174"/>
      <c r="F147" s="174"/>
      <c r="G147" s="174"/>
      <c r="H147" s="174"/>
      <c r="I147" s="174"/>
      <c r="J147" s="269"/>
      <c r="K147" s="151"/>
      <c r="L147" s="151"/>
      <c r="M147" s="151"/>
      <c r="N147" s="151"/>
      <c r="O147" s="151"/>
      <c r="P147" s="151"/>
      <c r="Q147" s="151"/>
      <c r="R147" s="151"/>
      <c r="S147" s="151"/>
    </row>
    <row r="148" spans="1:19" ht="14.25" customHeight="1">
      <c r="A148" s="193" t="s">
        <v>726</v>
      </c>
      <c r="B148" s="173"/>
      <c r="C148" s="172" t="s">
        <v>1741</v>
      </c>
      <c r="D148" s="268"/>
      <c r="E148" s="174"/>
      <c r="F148" s="174"/>
      <c r="G148" s="174"/>
      <c r="H148" s="171"/>
      <c r="I148" s="174"/>
      <c r="J148" s="269"/>
      <c r="K148" s="151"/>
      <c r="L148" s="151"/>
      <c r="M148" s="151"/>
      <c r="N148" s="151"/>
      <c r="O148" s="151"/>
      <c r="P148" s="151"/>
      <c r="Q148" s="151"/>
      <c r="R148" s="151"/>
      <c r="S148" s="151"/>
    </row>
    <row r="149" spans="1:19" ht="14.25" customHeight="1">
      <c r="A149" s="193" t="s">
        <v>1281</v>
      </c>
      <c r="B149" s="114" t="s">
        <v>1162</v>
      </c>
      <c r="C149" s="173" t="s">
        <v>791</v>
      </c>
      <c r="D149" s="262"/>
      <c r="E149" s="174">
        <v>12382</v>
      </c>
      <c r="F149" s="174"/>
      <c r="G149" s="174">
        <v>4891</v>
      </c>
      <c r="H149" s="171"/>
      <c r="I149" s="174">
        <v>4111</v>
      </c>
      <c r="J149" s="269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9" ht="14.25" customHeight="1">
      <c r="A150" s="193" t="s">
        <v>1282</v>
      </c>
      <c r="B150" s="114" t="s">
        <v>1163</v>
      </c>
      <c r="C150" s="173" t="s">
        <v>916</v>
      </c>
      <c r="D150" s="262"/>
      <c r="E150" s="174">
        <v>12382</v>
      </c>
      <c r="F150" s="174"/>
      <c r="G150" s="174">
        <v>4891</v>
      </c>
      <c r="H150" s="171"/>
      <c r="I150" s="174">
        <v>4111</v>
      </c>
      <c r="J150" s="269"/>
      <c r="K150" s="151"/>
      <c r="L150" s="151"/>
      <c r="M150" s="151"/>
      <c r="N150" s="151"/>
      <c r="O150" s="151"/>
      <c r="P150" s="151"/>
      <c r="Q150" s="151"/>
      <c r="R150" s="151"/>
      <c r="S150" s="151"/>
    </row>
    <row r="151" spans="1:19" ht="14.25" customHeight="1">
      <c r="A151" s="193" t="s">
        <v>1283</v>
      </c>
      <c r="B151" s="114" t="s">
        <v>1057</v>
      </c>
      <c r="C151" s="173" t="s">
        <v>1059</v>
      </c>
      <c r="D151" s="262"/>
      <c r="E151" s="210"/>
      <c r="F151" s="174"/>
      <c r="G151" s="174"/>
      <c r="H151" s="171"/>
      <c r="I151" s="174">
        <v>1772</v>
      </c>
      <c r="J151" s="269"/>
      <c r="K151" s="151"/>
      <c r="L151" s="151"/>
      <c r="M151" s="151"/>
      <c r="N151" s="151"/>
      <c r="O151" s="151"/>
      <c r="P151" s="151"/>
      <c r="Q151" s="151"/>
      <c r="R151" s="151"/>
      <c r="S151" s="151"/>
    </row>
    <row r="152" spans="1:19" ht="14.25" customHeight="1">
      <c r="A152" s="193" t="s">
        <v>1284</v>
      </c>
      <c r="B152" s="114" t="s">
        <v>1058</v>
      </c>
      <c r="C152" s="173" t="s">
        <v>1060</v>
      </c>
      <c r="D152" s="262"/>
      <c r="E152" s="210"/>
      <c r="F152" s="174"/>
      <c r="G152" s="174"/>
      <c r="H152" s="171"/>
      <c r="I152" s="174">
        <v>1583</v>
      </c>
      <c r="J152" s="269"/>
      <c r="K152" s="151"/>
      <c r="L152" s="151"/>
      <c r="M152" s="151"/>
      <c r="N152" s="151"/>
      <c r="O152" s="151"/>
      <c r="P152" s="151"/>
      <c r="Q152" s="151"/>
      <c r="R152" s="151"/>
      <c r="S152" s="151"/>
    </row>
    <row r="153" spans="1:19" ht="14.25" customHeight="1">
      <c r="A153" s="193" t="s">
        <v>1285</v>
      </c>
      <c r="B153" s="114" t="s">
        <v>276</v>
      </c>
      <c r="C153" s="173" t="s">
        <v>786</v>
      </c>
      <c r="D153" s="262"/>
      <c r="E153" s="210">
        <v>55</v>
      </c>
      <c r="F153" s="174">
        <v>55360</v>
      </c>
      <c r="G153" s="174">
        <v>3045</v>
      </c>
      <c r="H153" s="171"/>
      <c r="I153" s="174">
        <v>2491</v>
      </c>
      <c r="J153" s="269"/>
      <c r="K153" s="151"/>
      <c r="L153" s="151"/>
      <c r="M153" s="151"/>
      <c r="N153" s="151"/>
      <c r="O153" s="151"/>
      <c r="P153" s="151"/>
      <c r="Q153" s="151"/>
      <c r="R153" s="151"/>
      <c r="S153" s="151"/>
    </row>
    <row r="154" spans="1:19" ht="14.25" customHeight="1">
      <c r="A154" s="193" t="s">
        <v>1286</v>
      </c>
      <c r="B154" s="114" t="s">
        <v>277</v>
      </c>
      <c r="C154" s="173" t="s">
        <v>278</v>
      </c>
      <c r="D154" s="262"/>
      <c r="E154" s="210">
        <v>40</v>
      </c>
      <c r="F154" s="174">
        <v>166080</v>
      </c>
      <c r="G154" s="174">
        <v>6643</v>
      </c>
      <c r="H154" s="171"/>
      <c r="I154" s="174">
        <v>3654</v>
      </c>
      <c r="J154" s="269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9" ht="14.25" customHeight="1">
      <c r="A155" s="193" t="s">
        <v>1287</v>
      </c>
      <c r="B155" s="114" t="s">
        <v>279</v>
      </c>
      <c r="C155" s="173" t="s">
        <v>1061</v>
      </c>
      <c r="D155" s="262"/>
      <c r="E155" s="210">
        <v>22</v>
      </c>
      <c r="F155" s="174">
        <v>88580</v>
      </c>
      <c r="G155" s="174">
        <v>1949</v>
      </c>
      <c r="H155" s="171"/>
      <c r="I155" s="174">
        <v>1240</v>
      </c>
      <c r="J155" s="269"/>
      <c r="K155" s="151"/>
      <c r="L155" s="151"/>
      <c r="M155" s="151"/>
      <c r="N155" s="151"/>
      <c r="O155" s="151"/>
      <c r="P155" s="151"/>
      <c r="Q155" s="151"/>
      <c r="R155" s="151"/>
      <c r="S155" s="151"/>
    </row>
    <row r="156" spans="1:19" ht="14.25" customHeight="1">
      <c r="A156" s="193" t="s">
        <v>1288</v>
      </c>
      <c r="B156" s="114" t="s">
        <v>280</v>
      </c>
      <c r="C156" s="173" t="s">
        <v>281</v>
      </c>
      <c r="D156" s="262"/>
      <c r="E156" s="210">
        <v>4</v>
      </c>
      <c r="F156" s="174">
        <v>710650</v>
      </c>
      <c r="G156" s="174">
        <v>2842</v>
      </c>
      <c r="H156" s="171"/>
      <c r="I156" s="174"/>
      <c r="J156" s="269"/>
      <c r="K156" s="151"/>
      <c r="L156" s="151"/>
      <c r="M156" s="151"/>
      <c r="N156" s="151"/>
      <c r="O156" s="151"/>
      <c r="P156" s="151"/>
      <c r="Q156" s="151"/>
      <c r="R156" s="151"/>
      <c r="S156" s="151"/>
    </row>
    <row r="157" spans="1:19" ht="14.25" customHeight="1">
      <c r="A157" s="193" t="s">
        <v>1289</v>
      </c>
      <c r="B157" s="114" t="s">
        <v>282</v>
      </c>
      <c r="C157" s="173" t="s">
        <v>283</v>
      </c>
      <c r="D157" s="262"/>
      <c r="E157" s="174">
        <v>53</v>
      </c>
      <c r="F157" s="174">
        <v>635650</v>
      </c>
      <c r="G157" s="174">
        <v>33689</v>
      </c>
      <c r="H157" s="171"/>
      <c r="I157" s="174">
        <v>36232</v>
      </c>
      <c r="J157" s="269"/>
      <c r="K157" s="151"/>
      <c r="L157" s="151"/>
      <c r="M157" s="151"/>
      <c r="N157" s="151"/>
      <c r="O157" s="151"/>
      <c r="P157" s="151"/>
      <c r="Q157" s="151"/>
      <c r="R157" s="151"/>
      <c r="S157" s="151"/>
    </row>
    <row r="158" spans="1:19" ht="14.25" customHeight="1">
      <c r="A158" s="193" t="s">
        <v>1290</v>
      </c>
      <c r="B158" s="172" t="s">
        <v>893</v>
      </c>
      <c r="C158" s="172"/>
      <c r="D158" s="268"/>
      <c r="E158" s="171"/>
      <c r="F158" s="171"/>
      <c r="G158" s="171"/>
      <c r="H158" s="171">
        <f>SUM(G149:G157)</f>
        <v>57950</v>
      </c>
      <c r="I158" s="171">
        <f>SUM(I149:I157)</f>
        <v>55194</v>
      </c>
      <c r="J158" s="269">
        <f>H158/I158*100</f>
        <v>104.99329637279415</v>
      </c>
      <c r="K158" s="151"/>
      <c r="L158" s="151"/>
      <c r="M158" s="151"/>
      <c r="N158" s="151"/>
      <c r="O158" s="151"/>
      <c r="P158" s="151"/>
      <c r="Q158" s="151"/>
      <c r="R158" s="151"/>
      <c r="S158" s="151"/>
    </row>
    <row r="159" spans="1:19" ht="14.25" customHeight="1">
      <c r="A159" s="193" t="s">
        <v>1291</v>
      </c>
      <c r="B159" s="114" t="s">
        <v>1164</v>
      </c>
      <c r="C159" s="173" t="s">
        <v>1165</v>
      </c>
      <c r="D159" s="262"/>
      <c r="E159" s="174">
        <v>27</v>
      </c>
      <c r="F159" s="174">
        <v>9400</v>
      </c>
      <c r="G159" s="174">
        <v>254</v>
      </c>
      <c r="H159" s="174"/>
      <c r="I159" s="174">
        <v>235</v>
      </c>
      <c r="J159" s="269"/>
      <c r="K159" s="151"/>
      <c r="L159" s="151"/>
      <c r="M159" s="151"/>
      <c r="N159" s="151"/>
      <c r="O159" s="151"/>
      <c r="P159" s="151"/>
      <c r="Q159" s="151"/>
      <c r="R159" s="151"/>
      <c r="S159" s="151"/>
    </row>
    <row r="160" spans="1:19" ht="14.25" customHeight="1">
      <c r="A160" s="193" t="s">
        <v>1292</v>
      </c>
      <c r="B160" s="172" t="s">
        <v>894</v>
      </c>
      <c r="C160" s="173"/>
      <c r="D160" s="262"/>
      <c r="E160" s="174"/>
      <c r="F160" s="174"/>
      <c r="G160" s="171"/>
      <c r="H160" s="171">
        <f>SUM(G159)</f>
        <v>254</v>
      </c>
      <c r="I160" s="171">
        <f>SUM(I159)</f>
        <v>235</v>
      </c>
      <c r="J160" s="269">
        <f>H160/I160*100</f>
        <v>108.08510638297872</v>
      </c>
      <c r="K160" s="151"/>
      <c r="L160" s="151"/>
      <c r="M160" s="151"/>
      <c r="N160" s="151"/>
      <c r="O160" s="151"/>
      <c r="P160" s="151"/>
      <c r="Q160" s="151"/>
      <c r="R160" s="151"/>
      <c r="S160" s="151"/>
    </row>
    <row r="161" spans="1:19" ht="14.25" customHeight="1">
      <c r="A161" s="193" t="s">
        <v>1293</v>
      </c>
      <c r="B161" s="422" t="s">
        <v>1426</v>
      </c>
      <c r="C161" s="422"/>
      <c r="D161" s="268"/>
      <c r="E161" s="174"/>
      <c r="F161" s="174"/>
      <c r="G161" s="171"/>
      <c r="H161" s="171">
        <f>SUM(H158:H160)</f>
        <v>58204</v>
      </c>
      <c r="I161" s="171">
        <f>SUM(I158+I160)</f>
        <v>55429</v>
      </c>
      <c r="J161" s="269">
        <f>H161/I161*100</f>
        <v>105.00640458965525</v>
      </c>
      <c r="K161" s="151"/>
      <c r="L161" s="151"/>
      <c r="M161" s="151"/>
      <c r="N161" s="151"/>
      <c r="O161" s="151"/>
      <c r="P161" s="151"/>
      <c r="Q161" s="151"/>
      <c r="R161" s="151"/>
      <c r="S161" s="151"/>
    </row>
    <row r="162" spans="1:19" ht="14.25" customHeight="1">
      <c r="A162" s="193"/>
      <c r="B162" s="248"/>
      <c r="C162" s="248"/>
      <c r="D162" s="268"/>
      <c r="E162" s="174"/>
      <c r="F162" s="174"/>
      <c r="G162" s="174"/>
      <c r="H162" s="171"/>
      <c r="I162" s="174"/>
      <c r="J162" s="269"/>
      <c r="K162" s="151"/>
      <c r="L162" s="151"/>
      <c r="M162" s="151"/>
      <c r="N162" s="151"/>
      <c r="O162" s="151"/>
      <c r="P162" s="151"/>
      <c r="Q162" s="151"/>
      <c r="R162" s="151"/>
      <c r="S162" s="151"/>
    </row>
    <row r="163" spans="1:19" ht="14.25" customHeight="1">
      <c r="A163" s="193" t="s">
        <v>1294</v>
      </c>
      <c r="B163" s="248"/>
      <c r="C163" s="248" t="s">
        <v>1534</v>
      </c>
      <c r="D163" s="268"/>
      <c r="E163" s="174"/>
      <c r="F163" s="174"/>
      <c r="G163" s="174"/>
      <c r="H163" s="171"/>
      <c r="I163" s="174"/>
      <c r="J163" s="269"/>
      <c r="K163" s="151"/>
      <c r="L163" s="151"/>
      <c r="M163" s="151"/>
      <c r="N163" s="151"/>
      <c r="O163" s="151"/>
      <c r="P163" s="151"/>
      <c r="Q163" s="151"/>
      <c r="R163" s="151"/>
      <c r="S163" s="151"/>
    </row>
    <row r="164" spans="1:19" ht="14.25" customHeight="1">
      <c r="A164" s="193" t="s">
        <v>1295</v>
      </c>
      <c r="B164" s="114" t="s">
        <v>890</v>
      </c>
      <c r="C164" s="173" t="s">
        <v>469</v>
      </c>
      <c r="D164" s="262"/>
      <c r="E164" s="210"/>
      <c r="F164" s="174"/>
      <c r="G164" s="174"/>
      <c r="H164" s="174"/>
      <c r="I164" s="174"/>
      <c r="J164" s="269"/>
      <c r="K164" s="151"/>
      <c r="L164" s="151"/>
      <c r="M164" s="151"/>
      <c r="N164" s="151"/>
      <c r="O164" s="151"/>
      <c r="P164" s="151"/>
      <c r="Q164" s="151"/>
      <c r="R164" s="151"/>
      <c r="S164" s="151"/>
    </row>
    <row r="165" spans="1:19" ht="14.25" customHeight="1">
      <c r="A165" s="193" t="s">
        <v>1296</v>
      </c>
      <c r="B165" s="172" t="s">
        <v>893</v>
      </c>
      <c r="C165" s="249"/>
      <c r="D165" s="262"/>
      <c r="E165" s="174"/>
      <c r="F165" s="174"/>
      <c r="G165" s="171"/>
      <c r="H165" s="171">
        <f>G164</f>
        <v>0</v>
      </c>
      <c r="I165" s="171">
        <f>SUM(I164)</f>
        <v>0</v>
      </c>
      <c r="J165" s="269"/>
      <c r="K165" s="151"/>
      <c r="L165" s="151"/>
      <c r="M165" s="151"/>
      <c r="N165" s="151"/>
      <c r="O165" s="151"/>
      <c r="P165" s="151"/>
      <c r="Q165" s="151"/>
      <c r="R165" s="151"/>
      <c r="S165" s="151"/>
    </row>
    <row r="166" spans="1:19" ht="14.25" customHeight="1">
      <c r="A166" s="193" t="s">
        <v>1297</v>
      </c>
      <c r="B166" s="172" t="s">
        <v>1307</v>
      </c>
      <c r="C166" s="249"/>
      <c r="D166" s="262"/>
      <c r="E166" s="174"/>
      <c r="F166" s="174"/>
      <c r="G166" s="171"/>
      <c r="H166" s="171"/>
      <c r="I166" s="171"/>
      <c r="J166" s="269"/>
      <c r="K166" s="151"/>
      <c r="L166" s="151"/>
      <c r="M166" s="151"/>
      <c r="N166" s="151"/>
      <c r="O166" s="151"/>
      <c r="P166" s="151"/>
      <c r="Q166" s="151"/>
      <c r="R166" s="151"/>
      <c r="S166" s="151"/>
    </row>
    <row r="167" spans="1:19" ht="14.25" customHeight="1">
      <c r="A167" s="193"/>
      <c r="B167" s="173"/>
      <c r="C167" s="173"/>
      <c r="D167" s="262"/>
      <c r="E167" s="174"/>
      <c r="F167" s="174"/>
      <c r="G167" s="174"/>
      <c r="H167" s="174"/>
      <c r="I167" s="174"/>
      <c r="J167" s="269"/>
      <c r="K167" s="151"/>
      <c r="L167" s="151"/>
      <c r="M167" s="151"/>
      <c r="N167" s="151"/>
      <c r="O167" s="151"/>
      <c r="P167" s="151"/>
      <c r="Q167" s="151"/>
      <c r="R167" s="151"/>
      <c r="S167" s="151"/>
    </row>
    <row r="168" spans="1:19" ht="14.25" customHeight="1">
      <c r="A168" s="193" t="s">
        <v>1298</v>
      </c>
      <c r="B168" s="173"/>
      <c r="C168" s="172" t="s">
        <v>934</v>
      </c>
      <c r="D168" s="268"/>
      <c r="E168" s="171"/>
      <c r="F168" s="171"/>
      <c r="G168" s="171"/>
      <c r="H168" s="171">
        <f>H23+H32+H78+H131+H146+H161+H166</f>
        <v>804655</v>
      </c>
      <c r="I168" s="171">
        <f>I23+I32+I78+I131+I146+I161+I166</f>
        <v>529759</v>
      </c>
      <c r="J168" s="269">
        <f>H168/I168*100</f>
        <v>151.89076542352277</v>
      </c>
      <c r="K168" s="151"/>
      <c r="L168" s="151"/>
      <c r="M168" s="151"/>
      <c r="N168" s="151"/>
      <c r="O168" s="151"/>
      <c r="P168" s="151"/>
      <c r="Q168" s="151"/>
      <c r="R168" s="151"/>
      <c r="S168" s="151"/>
    </row>
    <row r="169" spans="1:19" ht="14.25" customHeight="1">
      <c r="A169" s="193" t="s">
        <v>1299</v>
      </c>
      <c r="B169" s="173"/>
      <c r="C169" s="173" t="s">
        <v>935</v>
      </c>
      <c r="D169" s="262"/>
      <c r="E169" s="174"/>
      <c r="F169" s="174"/>
      <c r="G169" s="174"/>
      <c r="H169" s="174">
        <f>H21+H32+H59+H72+H123+H142+H158+H165</f>
        <v>797975</v>
      </c>
      <c r="I169" s="174">
        <f>I21+I32+I59+I72+I123+I142+I158+I165</f>
        <v>525924</v>
      </c>
      <c r="J169" s="269">
        <f>H169/I169*100</f>
        <v>151.72819646945186</v>
      </c>
      <c r="K169" s="151"/>
      <c r="L169" s="151"/>
      <c r="M169" s="151"/>
      <c r="N169" s="151"/>
      <c r="O169" s="151"/>
      <c r="P169" s="151"/>
      <c r="Q169" s="151"/>
      <c r="R169" s="151"/>
      <c r="S169" s="151"/>
    </row>
    <row r="170" spans="1:19" s="154" customFormat="1" ht="14.25" customHeight="1">
      <c r="A170" s="193" t="s">
        <v>1300</v>
      </c>
      <c r="B170" s="172"/>
      <c r="C170" s="173" t="s">
        <v>936</v>
      </c>
      <c r="D170" s="262"/>
      <c r="E170" s="171"/>
      <c r="F170" s="171"/>
      <c r="G170" s="174"/>
      <c r="H170" s="174">
        <f>H22+H64+H75+H130+H145+H160</f>
        <v>6680</v>
      </c>
      <c r="I170" s="174">
        <f>I22+I64+I75+I130+I145+I160</f>
        <v>3835</v>
      </c>
      <c r="J170" s="269">
        <f>H170/I170*100</f>
        <v>174.1851368970013</v>
      </c>
      <c r="K170" s="151"/>
      <c r="L170" s="157"/>
      <c r="M170" s="157"/>
      <c r="N170" s="157"/>
      <c r="O170" s="157"/>
      <c r="P170" s="157"/>
      <c r="Q170" s="157"/>
      <c r="R170" s="157"/>
      <c r="S170" s="157"/>
    </row>
    <row r="171" spans="5:19" ht="13.5" customHeight="1"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</row>
    <row r="172" spans="5:19" ht="13.5" customHeight="1"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</row>
    <row r="173" spans="5:19" ht="13.5" customHeight="1"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</row>
    <row r="174" spans="5:19" ht="13.5" customHeight="1"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</row>
    <row r="175" spans="5:19" ht="13.5" customHeight="1"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</row>
    <row r="176" spans="5:19" ht="13.5" customHeight="1"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</row>
    <row r="177" spans="5:19" ht="13.5" customHeight="1"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</row>
    <row r="178" spans="5:19" ht="13.5" customHeight="1"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</row>
    <row r="179" spans="5:19" ht="13.5" customHeight="1"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</row>
    <row r="180" spans="5:19" ht="13.5" customHeight="1"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</row>
    <row r="181" spans="5:19" ht="13.5" customHeight="1"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</row>
    <row r="182" spans="5:19" ht="13.5" customHeight="1"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</row>
    <row r="183" spans="5:19" ht="13.5" customHeight="1"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</row>
    <row r="184" spans="5:19" ht="13.5" customHeight="1"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</row>
    <row r="185" spans="5:19" ht="13.5" customHeight="1"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</row>
    <row r="186" spans="5:19" ht="13.5" customHeight="1"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</row>
    <row r="187" spans="5:19" ht="13.5" customHeight="1"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</row>
    <row r="188" spans="5:19" ht="13.5" customHeight="1"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</row>
    <row r="189" spans="5:19" ht="13.5" customHeight="1"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</row>
    <row r="190" spans="5:19" ht="13.5" customHeight="1"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</row>
    <row r="191" spans="5:19" ht="13.5" customHeight="1"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</row>
    <row r="192" spans="5:19" ht="13.5" customHeight="1"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</row>
    <row r="193" spans="5:19" ht="13.5" customHeight="1"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</row>
    <row r="194" spans="5:19" ht="13.5" customHeight="1"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</row>
    <row r="195" spans="5:19" ht="13.5" customHeight="1"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</row>
    <row r="196" spans="5:19" ht="13.5" customHeight="1"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</row>
    <row r="197" spans="5:19" ht="13.5" customHeight="1"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</row>
    <row r="198" spans="5:19" ht="13.5" customHeight="1"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</row>
    <row r="199" spans="5:19" ht="13.5" customHeight="1"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</row>
    <row r="200" spans="5:19" ht="13.5" customHeight="1"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</row>
    <row r="201" spans="5:19" ht="13.5" customHeight="1"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</row>
    <row r="202" spans="5:19" ht="13.5" customHeight="1"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</row>
    <row r="203" spans="5:19" ht="13.5" customHeight="1"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</row>
    <row r="204" spans="5:19" ht="13.5" customHeight="1"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</row>
    <row r="205" spans="5:19" ht="13.5" customHeight="1"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</row>
    <row r="206" spans="5:19" ht="13.5" customHeight="1"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</row>
    <row r="207" spans="5:19" ht="13.5" customHeight="1"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</row>
    <row r="208" spans="5:19" ht="13.5" customHeight="1"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</row>
    <row r="209" spans="5:19" ht="13.5" customHeight="1"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</row>
    <row r="210" spans="5:19" ht="13.5" customHeight="1"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</row>
    <row r="211" spans="5:19" ht="13.5" customHeight="1"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</row>
    <row r="212" spans="5:19" ht="13.5" customHeight="1"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</row>
    <row r="213" spans="5:19" ht="13.5" customHeight="1"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</row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</sheetData>
  <mergeCells count="22">
    <mergeCell ref="D6:E6"/>
    <mergeCell ref="A6:A9"/>
    <mergeCell ref="B7:B9"/>
    <mergeCell ref="C7:C9"/>
    <mergeCell ref="B2:J2"/>
    <mergeCell ref="B3:J3"/>
    <mergeCell ref="B4:J4"/>
    <mergeCell ref="F1:J1"/>
    <mergeCell ref="I7:J8"/>
    <mergeCell ref="F8:F9"/>
    <mergeCell ref="G8:G9"/>
    <mergeCell ref="H8:H9"/>
    <mergeCell ref="D7:H7"/>
    <mergeCell ref="D8:E9"/>
    <mergeCell ref="B131:C131"/>
    <mergeCell ref="B146:C146"/>
    <mergeCell ref="B161:C161"/>
    <mergeCell ref="B23:C23"/>
    <mergeCell ref="B65:C65"/>
    <mergeCell ref="B72:C72"/>
    <mergeCell ref="B78:C78"/>
    <mergeCell ref="B32:C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E172"/>
  <sheetViews>
    <sheetView workbookViewId="0" topLeftCell="A88">
      <selection activeCell="A6" sqref="A6:A7"/>
    </sheetView>
  </sheetViews>
  <sheetFormatPr defaultColWidth="9.140625" defaultRowHeight="14.25" customHeight="1"/>
  <cols>
    <col min="1" max="1" width="3.7109375" style="143" customWidth="1"/>
    <col min="2" max="2" width="60.421875" style="143" bestFit="1" customWidth="1"/>
    <col min="3" max="3" width="10.00390625" style="143" customWidth="1"/>
    <col min="4" max="4" width="11.8515625" style="143" customWidth="1"/>
    <col min="5" max="5" width="11.421875" style="143" customWidth="1"/>
    <col min="6" max="16384" width="9.140625" style="143" customWidth="1"/>
  </cols>
  <sheetData>
    <row r="1" spans="2:5" ht="14.25" customHeight="1">
      <c r="B1" s="420" t="s">
        <v>1271</v>
      </c>
      <c r="C1" s="420"/>
      <c r="D1" s="420"/>
      <c r="E1" s="420"/>
    </row>
    <row r="2" spans="2:5" ht="14.25" customHeight="1">
      <c r="B2" s="444" t="s">
        <v>122</v>
      </c>
      <c r="C2" s="444"/>
      <c r="D2" s="444"/>
      <c r="E2" s="444"/>
    </row>
    <row r="3" spans="2:5" s="154" customFormat="1" ht="14.25" customHeight="1">
      <c r="B3" s="444" t="s">
        <v>810</v>
      </c>
      <c r="C3" s="444"/>
      <c r="D3" s="444"/>
      <c r="E3" s="444"/>
    </row>
    <row r="4" spans="2:5" s="154" customFormat="1" ht="14.25" customHeight="1">
      <c r="B4" s="444" t="s">
        <v>1459</v>
      </c>
      <c r="C4" s="444"/>
      <c r="D4" s="444"/>
      <c r="E4" s="444"/>
    </row>
    <row r="5" spans="2:5" s="154" customFormat="1" ht="14.25" customHeight="1">
      <c r="B5" s="444" t="s">
        <v>322</v>
      </c>
      <c r="C5" s="444"/>
      <c r="D5" s="444"/>
      <c r="E5" s="444"/>
    </row>
    <row r="6" spans="1:5" ht="14.25" customHeight="1">
      <c r="A6" s="429"/>
      <c r="B6" s="144" t="s">
        <v>1071</v>
      </c>
      <c r="C6" s="144" t="s">
        <v>1072</v>
      </c>
      <c r="D6" s="144" t="s">
        <v>1073</v>
      </c>
      <c r="E6" s="144" t="s">
        <v>1074</v>
      </c>
    </row>
    <row r="7" spans="1:5" s="158" customFormat="1" ht="30" customHeight="1">
      <c r="A7" s="429"/>
      <c r="B7" s="127" t="s">
        <v>323</v>
      </c>
      <c r="C7" s="118" t="s">
        <v>1255</v>
      </c>
      <c r="D7" s="118" t="s">
        <v>1256</v>
      </c>
      <c r="E7" s="118" t="s">
        <v>1268</v>
      </c>
    </row>
    <row r="8" spans="1:5" s="158" customFormat="1" ht="9.75" customHeight="1">
      <c r="A8" s="193"/>
      <c r="B8" s="159"/>
      <c r="C8" s="160"/>
      <c r="D8" s="160"/>
      <c r="E8" s="160"/>
    </row>
    <row r="9" spans="1:2" s="158" customFormat="1" ht="14.25" customHeight="1">
      <c r="A9" s="193" t="s">
        <v>794</v>
      </c>
      <c r="B9" s="161" t="s">
        <v>829</v>
      </c>
    </row>
    <row r="10" spans="1:4" s="158" customFormat="1" ht="14.25" customHeight="1">
      <c r="A10" s="193" t="s">
        <v>800</v>
      </c>
      <c r="B10" s="162" t="s">
        <v>412</v>
      </c>
      <c r="C10" s="163"/>
      <c r="D10" s="163"/>
    </row>
    <row r="11" spans="1:5" s="158" customFormat="1" ht="14.25" customHeight="1">
      <c r="A11" s="193" t="s">
        <v>410</v>
      </c>
      <c r="B11" s="164" t="s">
        <v>413</v>
      </c>
      <c r="C11" s="163"/>
      <c r="D11" s="163"/>
      <c r="E11" s="12"/>
    </row>
    <row r="12" spans="1:5" s="158" customFormat="1" ht="14.25" customHeight="1">
      <c r="A12" s="193" t="s">
        <v>562</v>
      </c>
      <c r="B12" s="165" t="s">
        <v>414</v>
      </c>
      <c r="C12" s="151">
        <v>500</v>
      </c>
      <c r="D12" s="151">
        <v>535</v>
      </c>
      <c r="E12" s="2"/>
    </row>
    <row r="13" spans="1:5" s="158" customFormat="1" ht="14.25" customHeight="1">
      <c r="A13" s="193" t="s">
        <v>1722</v>
      </c>
      <c r="B13" s="143" t="s">
        <v>415</v>
      </c>
      <c r="C13" s="151"/>
      <c r="D13" s="151">
        <v>288</v>
      </c>
      <c r="E13" s="151">
        <v>2000</v>
      </c>
    </row>
    <row r="14" spans="1:5" s="158" customFormat="1" ht="14.25" customHeight="1">
      <c r="A14" s="193" t="s">
        <v>131</v>
      </c>
      <c r="B14" s="143" t="s">
        <v>390</v>
      </c>
      <c r="C14" s="151">
        <v>5244</v>
      </c>
      <c r="D14" s="151">
        <v>9145</v>
      </c>
      <c r="E14" s="151">
        <v>8000</v>
      </c>
    </row>
    <row r="15" spans="1:5" s="158" customFormat="1" ht="14.25" customHeight="1">
      <c r="A15" s="193" t="s">
        <v>912</v>
      </c>
      <c r="B15" s="154" t="s">
        <v>1667</v>
      </c>
      <c r="C15" s="157">
        <f>SUM(C12:C14)</f>
        <v>5744</v>
      </c>
      <c r="D15" s="157">
        <f>SUM(D12:D14)</f>
        <v>9968</v>
      </c>
      <c r="E15" s="157">
        <f>SUM(E12:E14)</f>
        <v>10000</v>
      </c>
    </row>
    <row r="16" spans="1:5" s="158" customFormat="1" ht="12.75" customHeight="1">
      <c r="A16" s="193"/>
      <c r="C16" s="163"/>
      <c r="D16" s="17"/>
      <c r="E16" s="17"/>
    </row>
    <row r="17" spans="1:5" s="158" customFormat="1" ht="14.25" customHeight="1">
      <c r="A17" s="193" t="s">
        <v>914</v>
      </c>
      <c r="B17" s="166" t="s">
        <v>1409</v>
      </c>
      <c r="C17" s="163"/>
      <c r="D17" s="163"/>
      <c r="E17" s="17"/>
    </row>
    <row r="18" spans="1:5" ht="14.25" customHeight="1">
      <c r="A18" s="193" t="s">
        <v>915</v>
      </c>
      <c r="B18" s="143" t="s">
        <v>416</v>
      </c>
      <c r="C18" s="151">
        <v>1575</v>
      </c>
      <c r="D18" s="151">
        <v>1260</v>
      </c>
      <c r="E18" s="151">
        <v>1200</v>
      </c>
    </row>
    <row r="19" spans="1:5" s="158" customFormat="1" ht="14.25" customHeight="1">
      <c r="A19" s="193" t="s">
        <v>650</v>
      </c>
      <c r="B19" s="154" t="s">
        <v>386</v>
      </c>
      <c r="C19" s="157">
        <f>SUM(C18:C18)</f>
        <v>1575</v>
      </c>
      <c r="D19" s="157">
        <f>SUM(D18:D18)</f>
        <v>1260</v>
      </c>
      <c r="E19" s="157">
        <f>SUM(E18:E18)</f>
        <v>1200</v>
      </c>
    </row>
    <row r="20" spans="1:5" s="158" customFormat="1" ht="11.25" customHeight="1">
      <c r="A20" s="193"/>
      <c r="C20" s="163"/>
      <c r="D20" s="163"/>
      <c r="E20" s="17"/>
    </row>
    <row r="21" spans="1:5" ht="14.25" customHeight="1">
      <c r="A21" s="193" t="s">
        <v>652</v>
      </c>
      <c r="B21" s="166" t="s">
        <v>387</v>
      </c>
      <c r="C21" s="151"/>
      <c r="D21" s="151"/>
      <c r="E21" s="2"/>
    </row>
    <row r="22" spans="1:5" ht="14.25" customHeight="1">
      <c r="A22" s="193" t="s">
        <v>1746</v>
      </c>
      <c r="B22" s="143" t="s">
        <v>388</v>
      </c>
      <c r="C22" s="151">
        <v>471</v>
      </c>
      <c r="D22" s="151">
        <v>3</v>
      </c>
      <c r="E22" s="151">
        <v>0</v>
      </c>
    </row>
    <row r="23" spans="1:5" ht="14.25" customHeight="1">
      <c r="A23" s="193" t="s">
        <v>1749</v>
      </c>
      <c r="B23" s="143" t="s">
        <v>1591</v>
      </c>
      <c r="C23" s="151"/>
      <c r="D23" s="151"/>
      <c r="E23" s="151"/>
    </row>
    <row r="24" spans="1:5" ht="14.25" customHeight="1">
      <c r="A24" s="193" t="s">
        <v>1750</v>
      </c>
      <c r="B24" s="154" t="s">
        <v>389</v>
      </c>
      <c r="C24" s="157">
        <f>SUM(C22:C23)</f>
        <v>471</v>
      </c>
      <c r="D24" s="157">
        <f>SUM(D22:D23)</f>
        <v>3</v>
      </c>
      <c r="E24" s="157">
        <f>SUM(E22:E23)</f>
        <v>0</v>
      </c>
    </row>
    <row r="25" spans="1:5" ht="12.75" customHeight="1">
      <c r="A25" s="193"/>
      <c r="C25" s="151"/>
      <c r="D25" s="2"/>
      <c r="E25" s="2"/>
    </row>
    <row r="26" spans="1:5" s="154" customFormat="1" ht="14.25" customHeight="1">
      <c r="A26" s="193" t="s">
        <v>1751</v>
      </c>
      <c r="B26" s="166" t="s">
        <v>1592</v>
      </c>
      <c r="C26" s="157"/>
      <c r="D26" s="157"/>
      <c r="E26" s="5"/>
    </row>
    <row r="27" spans="1:5" s="154" customFormat="1" ht="14.25" customHeight="1">
      <c r="A27" s="193" t="s">
        <v>1753</v>
      </c>
      <c r="B27" s="143" t="s">
        <v>767</v>
      </c>
      <c r="C27" s="157"/>
      <c r="D27" s="151">
        <v>164921</v>
      </c>
      <c r="E27" s="151">
        <v>306283</v>
      </c>
    </row>
    <row r="28" spans="1:5" ht="14.25" customHeight="1">
      <c r="A28" s="193" t="s">
        <v>1754</v>
      </c>
      <c r="B28" s="114" t="s">
        <v>1158</v>
      </c>
      <c r="C28" s="151">
        <v>2300</v>
      </c>
      <c r="D28" s="151">
        <v>680</v>
      </c>
      <c r="E28" s="2"/>
    </row>
    <row r="29" spans="1:5" ht="14.25" customHeight="1">
      <c r="A29" s="193" t="s">
        <v>1755</v>
      </c>
      <c r="B29" s="143" t="s">
        <v>1159</v>
      </c>
      <c r="C29" s="151">
        <v>3132</v>
      </c>
      <c r="D29" s="151">
        <v>800</v>
      </c>
      <c r="E29" s="151">
        <v>0</v>
      </c>
    </row>
    <row r="30" spans="1:5" ht="14.25" customHeight="1">
      <c r="A30" s="193" t="s">
        <v>1247</v>
      </c>
      <c r="B30" s="169" t="s">
        <v>139</v>
      </c>
      <c r="C30" s="151">
        <v>2724</v>
      </c>
      <c r="D30" s="151">
        <v>4843</v>
      </c>
      <c r="E30" s="2"/>
    </row>
    <row r="31" spans="1:5" ht="14.25" customHeight="1">
      <c r="A31" s="193" t="s">
        <v>1248</v>
      </c>
      <c r="B31" s="170" t="s">
        <v>135</v>
      </c>
      <c r="C31" s="151"/>
      <c r="D31" s="151">
        <v>15799</v>
      </c>
      <c r="E31" s="151">
        <v>63195</v>
      </c>
    </row>
    <row r="32" spans="1:5" ht="14.25" customHeight="1">
      <c r="A32" s="193" t="s">
        <v>1249</v>
      </c>
      <c r="B32" s="170" t="s">
        <v>1455</v>
      </c>
      <c r="C32" s="151"/>
      <c r="D32" s="151">
        <v>28000</v>
      </c>
      <c r="E32" s="151">
        <v>52000</v>
      </c>
    </row>
    <row r="33" spans="1:5" ht="14.25" customHeight="1">
      <c r="A33" s="193" t="s">
        <v>1250</v>
      </c>
      <c r="B33" s="170" t="s">
        <v>136</v>
      </c>
      <c r="C33" s="151"/>
      <c r="D33" s="151">
        <v>23235</v>
      </c>
      <c r="E33" s="151">
        <v>34852</v>
      </c>
    </row>
    <row r="34" spans="1:5" ht="14.25" customHeight="1">
      <c r="A34" s="193" t="s">
        <v>1251</v>
      </c>
      <c r="B34" s="170" t="s">
        <v>1571</v>
      </c>
      <c r="C34" s="151"/>
      <c r="D34" s="151"/>
      <c r="E34" s="151">
        <v>120</v>
      </c>
    </row>
    <row r="35" spans="1:5" ht="14.25" customHeight="1">
      <c r="A35" s="193" t="s">
        <v>1252</v>
      </c>
      <c r="B35" s="154" t="s">
        <v>1222</v>
      </c>
      <c r="C35" s="157">
        <f>SUM(C26:C34)</f>
        <v>8156</v>
      </c>
      <c r="D35" s="157">
        <f>SUM(D26:D34)</f>
        <v>238278</v>
      </c>
      <c r="E35" s="157">
        <f>SUM(E26:E34)</f>
        <v>456450</v>
      </c>
    </row>
    <row r="36" spans="1:5" ht="11.25" customHeight="1">
      <c r="A36" s="193"/>
      <c r="B36" s="154"/>
      <c r="C36" s="157"/>
      <c r="D36" s="157"/>
      <c r="E36" s="5"/>
    </row>
    <row r="37" spans="1:5" ht="14.25" customHeight="1">
      <c r="A37" s="193" t="s">
        <v>1253</v>
      </c>
      <c r="B37" s="166" t="s">
        <v>1018</v>
      </c>
      <c r="C37" s="151"/>
      <c r="D37" s="2"/>
      <c r="E37" s="2"/>
    </row>
    <row r="38" spans="1:5" ht="14.25" customHeight="1">
      <c r="A38" s="193" t="s">
        <v>956</v>
      </c>
      <c r="B38" s="154" t="s">
        <v>1223</v>
      </c>
      <c r="C38" s="157">
        <v>0</v>
      </c>
      <c r="D38" s="157">
        <v>0</v>
      </c>
      <c r="E38" s="157">
        <v>0</v>
      </c>
    </row>
    <row r="39" spans="1:5" ht="11.25" customHeight="1">
      <c r="A39" s="193"/>
      <c r="B39" s="154"/>
      <c r="C39" s="157"/>
      <c r="D39" s="5"/>
      <c r="E39" s="157"/>
    </row>
    <row r="40" spans="1:5" s="158" customFormat="1" ht="14.25" customHeight="1">
      <c r="A40" s="193" t="s">
        <v>957</v>
      </c>
      <c r="B40" s="166" t="s">
        <v>391</v>
      </c>
      <c r="C40" s="163"/>
      <c r="D40" s="163"/>
      <c r="E40" s="163"/>
    </row>
    <row r="41" spans="1:5" s="158" customFormat="1" ht="14.25" customHeight="1">
      <c r="A41" s="193" t="s">
        <v>958</v>
      </c>
      <c r="B41" s="143" t="s">
        <v>1224</v>
      </c>
      <c r="C41" s="151">
        <v>3971</v>
      </c>
      <c r="D41" s="151">
        <v>4008</v>
      </c>
      <c r="E41" s="151">
        <v>3174</v>
      </c>
    </row>
    <row r="42" spans="1:5" s="158" customFormat="1" ht="14.25" customHeight="1">
      <c r="A42" s="193" t="s">
        <v>959</v>
      </c>
      <c r="B42" s="154" t="s">
        <v>1663</v>
      </c>
      <c r="C42" s="157">
        <f>SUM(C41:C41)</f>
        <v>3971</v>
      </c>
      <c r="D42" s="157">
        <f>SUM(D41:D41)</f>
        <v>4008</v>
      </c>
      <c r="E42" s="157">
        <f>SUM(E41:E41)</f>
        <v>3174</v>
      </c>
    </row>
    <row r="43" spans="1:5" s="158" customFormat="1" ht="11.25" customHeight="1">
      <c r="A43" s="193"/>
      <c r="B43" s="154"/>
      <c r="C43" s="157"/>
      <c r="D43" s="157"/>
      <c r="E43" s="157"/>
    </row>
    <row r="44" spans="1:5" s="158" customFormat="1" ht="14.25" customHeight="1">
      <c r="A44" s="193" t="s">
        <v>960</v>
      </c>
      <c r="B44" s="166" t="s">
        <v>463</v>
      </c>
      <c r="C44" s="157"/>
      <c r="D44" s="5"/>
      <c r="E44" s="157"/>
    </row>
    <row r="45" spans="1:5" s="158" customFormat="1" ht="14.25" customHeight="1">
      <c r="A45" s="193" t="s">
        <v>961</v>
      </c>
      <c r="B45" s="143" t="s">
        <v>464</v>
      </c>
      <c r="C45" s="151">
        <v>6699</v>
      </c>
      <c r="D45" s="2"/>
      <c r="E45" s="2"/>
    </row>
    <row r="46" spans="1:5" s="158" customFormat="1" ht="14.25" customHeight="1">
      <c r="A46" s="193" t="s">
        <v>882</v>
      </c>
      <c r="B46" s="143" t="s">
        <v>1456</v>
      </c>
      <c r="C46" s="151">
        <v>11000</v>
      </c>
      <c r="D46" s="151"/>
      <c r="E46" s="2"/>
    </row>
    <row r="47" spans="1:5" s="158" customFormat="1" ht="14.25" customHeight="1">
      <c r="A47" s="193" t="s">
        <v>883</v>
      </c>
      <c r="B47" s="143" t="s">
        <v>485</v>
      </c>
      <c r="C47" s="151">
        <v>580</v>
      </c>
      <c r="D47" s="151"/>
      <c r="E47" s="2"/>
    </row>
    <row r="48" spans="1:5" s="158" customFormat="1" ht="14.25" customHeight="1">
      <c r="A48" s="193" t="s">
        <v>93</v>
      </c>
      <c r="B48" s="143" t="s">
        <v>486</v>
      </c>
      <c r="C48" s="151">
        <v>2350</v>
      </c>
      <c r="D48" s="151">
        <v>2000</v>
      </c>
      <c r="E48" s="2"/>
    </row>
    <row r="49" spans="1:5" s="158" customFormat="1" ht="14.25" customHeight="1">
      <c r="A49" s="193" t="s">
        <v>94</v>
      </c>
      <c r="B49" s="154" t="s">
        <v>1427</v>
      </c>
      <c r="C49" s="157">
        <f>SUM(C45:C48)</f>
        <v>20629</v>
      </c>
      <c r="D49" s="157">
        <f>SUM(D45:D48)</f>
        <v>2000</v>
      </c>
      <c r="E49" s="157">
        <f>SUM(E45:E48)</f>
        <v>0</v>
      </c>
    </row>
    <row r="50" spans="1:5" s="158" customFormat="1" ht="9.75" customHeight="1">
      <c r="A50" s="193"/>
      <c r="B50" s="143"/>
      <c r="C50" s="157"/>
      <c r="D50" s="157"/>
      <c r="E50" s="5"/>
    </row>
    <row r="51" spans="1:5" s="158" customFormat="1" ht="14.25" customHeight="1">
      <c r="A51" s="193" t="s">
        <v>1576</v>
      </c>
      <c r="B51" s="154" t="s">
        <v>1590</v>
      </c>
      <c r="C51" s="171">
        <v>231098</v>
      </c>
      <c r="D51" s="171">
        <v>718848</v>
      </c>
      <c r="E51" s="157"/>
    </row>
    <row r="52" spans="1:5" s="158" customFormat="1" ht="14.25" customHeight="1">
      <c r="A52" s="193" t="s">
        <v>95</v>
      </c>
      <c r="B52" s="154" t="s">
        <v>1664</v>
      </c>
      <c r="C52" s="157">
        <f>C15+C19+C24+C42+C35+C38+C49+C51</f>
        <v>271644</v>
      </c>
      <c r="D52" s="157">
        <f>D15+D19+D24+D42+D35+D38+D49+D51</f>
        <v>974365</v>
      </c>
      <c r="E52" s="157">
        <f>E15+E19+E24+E42+E35+E38+E49+E51</f>
        <v>470824</v>
      </c>
    </row>
    <row r="53" spans="1:5" s="158" customFormat="1" ht="12" customHeight="1">
      <c r="A53" s="193"/>
      <c r="B53" s="154"/>
      <c r="C53" s="157"/>
      <c r="D53" s="5"/>
      <c r="E53" s="157"/>
    </row>
    <row r="54" spans="1:5" s="158" customFormat="1" ht="14.25" customHeight="1">
      <c r="A54" s="193" t="s">
        <v>566</v>
      </c>
      <c r="B54" s="172" t="s">
        <v>86</v>
      </c>
      <c r="C54" s="171"/>
      <c r="D54" s="7"/>
      <c r="E54" s="7"/>
    </row>
    <row r="55" spans="1:5" s="158" customFormat="1" ht="14.25" customHeight="1">
      <c r="A55" s="193" t="s">
        <v>567</v>
      </c>
      <c r="B55" s="173" t="s">
        <v>1406</v>
      </c>
      <c r="C55" s="174"/>
      <c r="D55" s="174"/>
      <c r="E55" s="174"/>
    </row>
    <row r="56" spans="1:5" s="158" customFormat="1" ht="14.25" customHeight="1">
      <c r="A56" s="193" t="s">
        <v>568</v>
      </c>
      <c r="B56" s="143" t="s">
        <v>1602</v>
      </c>
      <c r="C56" s="174">
        <v>3789</v>
      </c>
      <c r="D56" s="174"/>
      <c r="E56" s="174">
        <v>21500</v>
      </c>
    </row>
    <row r="57" spans="1:5" s="158" customFormat="1" ht="14.25" customHeight="1">
      <c r="A57" s="193" t="s">
        <v>569</v>
      </c>
      <c r="B57" s="154" t="s">
        <v>1385</v>
      </c>
      <c r="C57" s="157">
        <f>SUM(C55:C56)</f>
        <v>3789</v>
      </c>
      <c r="D57" s="157">
        <f>SUM(D55:D56)</f>
        <v>0</v>
      </c>
      <c r="E57" s="157">
        <f>SUM(E55:E56)</f>
        <v>21500</v>
      </c>
    </row>
    <row r="58" spans="1:5" s="158" customFormat="1" ht="18" customHeight="1">
      <c r="A58" s="193"/>
      <c r="B58" s="154"/>
      <c r="C58" s="157"/>
      <c r="D58" s="5"/>
      <c r="E58" s="5"/>
    </row>
    <row r="59" spans="1:5" ht="14.25" customHeight="1">
      <c r="A59" s="193" t="s">
        <v>570</v>
      </c>
      <c r="B59" s="154" t="s">
        <v>1386</v>
      </c>
      <c r="C59" s="151"/>
      <c r="D59" s="2"/>
      <c r="E59" s="7"/>
    </row>
    <row r="60" spans="1:5" ht="14.25" customHeight="1">
      <c r="A60" s="193" t="s">
        <v>1690</v>
      </c>
      <c r="B60" s="166" t="s">
        <v>1018</v>
      </c>
      <c r="C60" s="151"/>
      <c r="D60" s="2"/>
      <c r="E60" s="7"/>
    </row>
    <row r="61" spans="1:5" ht="14.25" customHeight="1">
      <c r="A61" s="193" t="s">
        <v>571</v>
      </c>
      <c r="B61" s="143" t="s">
        <v>662</v>
      </c>
      <c r="C61" s="151"/>
      <c r="D61" s="2"/>
      <c r="E61" s="7"/>
    </row>
    <row r="62" spans="1:5" ht="14.25" customHeight="1">
      <c r="A62" s="193" t="s">
        <v>572</v>
      </c>
      <c r="B62" s="143" t="s">
        <v>1407</v>
      </c>
      <c r="C62" s="151"/>
      <c r="D62" s="2"/>
      <c r="E62" s="10"/>
    </row>
    <row r="63" spans="1:5" ht="14.25" customHeight="1">
      <c r="A63" s="193" t="s">
        <v>573</v>
      </c>
      <c r="B63" s="154" t="s">
        <v>1223</v>
      </c>
      <c r="C63" s="157">
        <f>SUM(C61:C62)</f>
        <v>0</v>
      </c>
      <c r="D63" s="157">
        <f>SUM(D61:D62)</f>
        <v>0</v>
      </c>
      <c r="E63" s="157">
        <f>SUM(E61:E62)</f>
        <v>0</v>
      </c>
    </row>
    <row r="64" spans="1:5" ht="14.25" customHeight="1">
      <c r="A64" s="193" t="s">
        <v>1691</v>
      </c>
      <c r="B64" s="143" t="s">
        <v>1602</v>
      </c>
      <c r="C64" s="151">
        <v>1400</v>
      </c>
      <c r="D64" s="151">
        <v>1000</v>
      </c>
      <c r="E64" s="151"/>
    </row>
    <row r="65" spans="1:5" ht="14.25" customHeight="1">
      <c r="A65" s="193" t="s">
        <v>1692</v>
      </c>
      <c r="B65" s="173" t="s">
        <v>1665</v>
      </c>
      <c r="C65" s="174">
        <v>1832</v>
      </c>
      <c r="D65" s="10"/>
      <c r="E65" s="10"/>
    </row>
    <row r="66" spans="1:5" ht="14.25" customHeight="1">
      <c r="A66" s="193" t="s">
        <v>574</v>
      </c>
      <c r="B66" s="172" t="s">
        <v>1668</v>
      </c>
      <c r="C66" s="171">
        <f>SUM(C63:C65)</f>
        <v>3232</v>
      </c>
      <c r="D66" s="171">
        <f>SUM(D63:D65)</f>
        <v>1000</v>
      </c>
      <c r="E66" s="171">
        <f>SUM(E63:E65)</f>
        <v>0</v>
      </c>
    </row>
    <row r="67" spans="1:5" ht="14.25" customHeight="1">
      <c r="A67" s="193"/>
      <c r="C67" s="157"/>
      <c r="D67" s="5"/>
      <c r="E67" s="7"/>
    </row>
    <row r="68" spans="1:5" ht="14.25" customHeight="1">
      <c r="A68" s="193" t="s">
        <v>575</v>
      </c>
      <c r="B68" s="172" t="s">
        <v>1225</v>
      </c>
      <c r="C68" s="171"/>
      <c r="D68" s="7"/>
      <c r="E68" s="7"/>
    </row>
    <row r="69" spans="1:5" ht="14.25" customHeight="1">
      <c r="A69" s="193" t="s">
        <v>576</v>
      </c>
      <c r="B69" s="143" t="s">
        <v>1602</v>
      </c>
      <c r="C69" s="171">
        <v>1480</v>
      </c>
      <c r="D69" s="171">
        <v>1000</v>
      </c>
      <c r="E69" s="171">
        <v>0</v>
      </c>
    </row>
    <row r="70" spans="1:5" ht="14.25" customHeight="1">
      <c r="A70" s="193"/>
      <c r="C70" s="171"/>
      <c r="D70" s="7"/>
      <c r="E70" s="7"/>
    </row>
    <row r="71" spans="1:5" s="154" customFormat="1" ht="14.25" customHeight="1">
      <c r="A71" s="193" t="s">
        <v>1693</v>
      </c>
      <c r="B71" s="154" t="s">
        <v>1612</v>
      </c>
      <c r="C71" s="171"/>
      <c r="D71" s="7"/>
      <c r="E71" s="7"/>
    </row>
    <row r="72" spans="1:5" ht="14.25" customHeight="1">
      <c r="A72" s="193" t="s">
        <v>1694</v>
      </c>
      <c r="B72" s="143" t="s">
        <v>1602</v>
      </c>
      <c r="C72" s="174">
        <v>599</v>
      </c>
      <c r="D72" s="10"/>
      <c r="E72" s="7"/>
    </row>
    <row r="73" spans="1:5" ht="14.25" customHeight="1">
      <c r="A73" s="193" t="s">
        <v>302</v>
      </c>
      <c r="B73" s="173" t="s">
        <v>1665</v>
      </c>
      <c r="C73" s="171"/>
      <c r="D73" s="10"/>
      <c r="E73" s="7"/>
    </row>
    <row r="74" spans="1:5" ht="14.25" customHeight="1">
      <c r="A74" s="193" t="s">
        <v>1695</v>
      </c>
      <c r="B74" s="154" t="s">
        <v>1613</v>
      </c>
      <c r="C74" s="171">
        <f>SUM(C72:C73)</f>
        <v>599</v>
      </c>
      <c r="D74" s="171">
        <f>SUM(D72:D73)</f>
        <v>0</v>
      </c>
      <c r="E74" s="171">
        <f>SUM(E72:E73)</f>
        <v>0</v>
      </c>
    </row>
    <row r="75" spans="1:5" ht="14.25" customHeight="1">
      <c r="A75" s="193"/>
      <c r="C75" s="171"/>
      <c r="D75" s="7"/>
      <c r="E75" s="7"/>
    </row>
    <row r="76" spans="1:5" ht="14.25" customHeight="1">
      <c r="A76" s="193" t="s">
        <v>1696</v>
      </c>
      <c r="B76" s="154" t="s">
        <v>1741</v>
      </c>
      <c r="C76" s="157"/>
      <c r="D76" s="5"/>
      <c r="E76" s="2"/>
    </row>
    <row r="77" spans="1:5" ht="14.25" customHeight="1">
      <c r="A77" s="193" t="s">
        <v>1697</v>
      </c>
      <c r="B77" s="166" t="s">
        <v>1018</v>
      </c>
      <c r="C77" s="157"/>
      <c r="D77" s="5"/>
      <c r="E77" s="2"/>
    </row>
    <row r="78" spans="1:5" ht="14.25" customHeight="1">
      <c r="A78" s="193" t="s">
        <v>1698</v>
      </c>
      <c r="B78" s="143" t="s">
        <v>443</v>
      </c>
      <c r="C78" s="157"/>
      <c r="D78" s="5"/>
      <c r="E78" s="151"/>
    </row>
    <row r="79" spans="1:5" ht="14.25" customHeight="1">
      <c r="A79" s="193" t="s">
        <v>1699</v>
      </c>
      <c r="B79" s="143" t="s">
        <v>1404</v>
      </c>
      <c r="C79" s="151"/>
      <c r="D79" s="2"/>
      <c r="E79" s="151">
        <v>5000</v>
      </c>
    </row>
    <row r="80" spans="1:5" ht="14.25" customHeight="1">
      <c r="A80" s="193" t="s">
        <v>1700</v>
      </c>
      <c r="B80" s="143" t="s">
        <v>1666</v>
      </c>
      <c r="C80" s="151"/>
      <c r="D80" s="2"/>
      <c r="E80" s="2"/>
    </row>
    <row r="81" spans="1:5" ht="14.25" customHeight="1">
      <c r="A81" s="193" t="s">
        <v>1701</v>
      </c>
      <c r="B81" s="154" t="s">
        <v>1223</v>
      </c>
      <c r="C81" s="157">
        <f>SUM(C79:C80)</f>
        <v>0</v>
      </c>
      <c r="D81" s="157">
        <f>SUM(D79:D80)</f>
        <v>0</v>
      </c>
      <c r="E81" s="157">
        <f>SUM(E78:E80)</f>
        <v>5000</v>
      </c>
    </row>
    <row r="82" spans="1:5" ht="14.25" customHeight="1">
      <c r="A82" s="193" t="s">
        <v>1702</v>
      </c>
      <c r="B82" s="143" t="s">
        <v>1602</v>
      </c>
      <c r="C82" s="151">
        <v>873</v>
      </c>
      <c r="D82" s="2"/>
      <c r="E82" s="151">
        <v>7500</v>
      </c>
    </row>
    <row r="83" spans="1:5" ht="14.25" customHeight="1">
      <c r="A83" s="193" t="s">
        <v>577</v>
      </c>
      <c r="B83" s="173" t="s">
        <v>1665</v>
      </c>
      <c r="C83" s="174"/>
      <c r="D83" s="174"/>
      <c r="E83" s="151"/>
    </row>
    <row r="84" spans="1:5" ht="14.25" customHeight="1">
      <c r="A84" s="193" t="s">
        <v>1703</v>
      </c>
      <c r="B84" s="154" t="s">
        <v>1669</v>
      </c>
      <c r="C84" s="157">
        <f>SUM(C81:C83)</f>
        <v>873</v>
      </c>
      <c r="D84" s="157">
        <f>SUM(D81:D83)</f>
        <v>0</v>
      </c>
      <c r="E84" s="157">
        <f>SUM(E81:E83)</f>
        <v>12500</v>
      </c>
    </row>
    <row r="85" spans="1:5" ht="14.25" customHeight="1">
      <c r="A85" s="193"/>
      <c r="B85" s="154"/>
      <c r="C85" s="157"/>
      <c r="D85" s="5"/>
      <c r="E85" s="5"/>
    </row>
    <row r="86" spans="1:5" ht="14.25" customHeight="1">
      <c r="A86" s="193" t="s">
        <v>1704</v>
      </c>
      <c r="B86" s="154" t="s">
        <v>1534</v>
      </c>
      <c r="C86" s="157"/>
      <c r="D86" s="5"/>
      <c r="E86" s="5"/>
    </row>
    <row r="87" spans="1:5" ht="14.25" customHeight="1">
      <c r="A87" s="193" t="s">
        <v>1705</v>
      </c>
      <c r="B87" s="143" t="s">
        <v>1602</v>
      </c>
      <c r="C87" s="151">
        <v>1279</v>
      </c>
      <c r="D87" s="151">
        <v>200</v>
      </c>
      <c r="E87" s="151">
        <v>10120</v>
      </c>
    </row>
    <row r="88" spans="1:5" s="154" customFormat="1" ht="14.25" customHeight="1">
      <c r="A88" s="125" t="s">
        <v>1706</v>
      </c>
      <c r="B88" s="154" t="s">
        <v>594</v>
      </c>
      <c r="C88" s="157">
        <f>SUM(C87:C87)</f>
        <v>1279</v>
      </c>
      <c r="D88" s="157">
        <f>SUM(D87:D87)</f>
        <v>200</v>
      </c>
      <c r="E88" s="157">
        <f>SUM(E87:E87)</f>
        <v>10120</v>
      </c>
    </row>
    <row r="89" spans="1:5" ht="14.25" customHeight="1">
      <c r="A89" s="193"/>
      <c r="B89" s="154"/>
      <c r="C89" s="157"/>
      <c r="D89" s="5"/>
      <c r="E89" s="5"/>
    </row>
    <row r="90" spans="1:5" ht="14.25" customHeight="1">
      <c r="A90" s="193" t="s">
        <v>1707</v>
      </c>
      <c r="B90" s="154" t="s">
        <v>460</v>
      </c>
      <c r="C90" s="157">
        <f>C88+C84+C69+C66+C57+C74</f>
        <v>11252</v>
      </c>
      <c r="D90" s="157">
        <f>D88+D84+D69+D66+D57+D74</f>
        <v>2200</v>
      </c>
      <c r="E90" s="157">
        <f>E88+E84+E69+E66+E57+E74</f>
        <v>44120</v>
      </c>
    </row>
    <row r="91" spans="1:5" ht="14.25" customHeight="1">
      <c r="A91" s="193" t="s">
        <v>1708</v>
      </c>
      <c r="B91" s="154" t="s">
        <v>1166</v>
      </c>
      <c r="C91" s="157">
        <f>C52+C90</f>
        <v>282896</v>
      </c>
      <c r="D91" s="157">
        <f>D52+D90</f>
        <v>976565</v>
      </c>
      <c r="E91" s="157">
        <f>E52+E90</f>
        <v>514944</v>
      </c>
    </row>
    <row r="92" spans="1:5" s="154" customFormat="1" ht="14.25" customHeight="1">
      <c r="A92" s="193" t="s">
        <v>1709</v>
      </c>
      <c r="B92" s="154" t="s">
        <v>1167</v>
      </c>
      <c r="C92" s="157">
        <f>C87+C69+C56+C64+C72+C82</f>
        <v>9420</v>
      </c>
      <c r="D92" s="157">
        <f>D87+D69+D56+D64+D72+D82</f>
        <v>2200</v>
      </c>
      <c r="E92" s="157">
        <f>E87+E69+E56+E64+E72+E82</f>
        <v>39120</v>
      </c>
    </row>
    <row r="93" spans="1:5" s="154" customFormat="1" ht="14.25" customHeight="1">
      <c r="A93" s="193"/>
      <c r="C93" s="157"/>
      <c r="D93" s="5"/>
      <c r="E93" s="5"/>
    </row>
    <row r="94" spans="1:5" ht="14.25" customHeight="1">
      <c r="A94" s="193" t="s">
        <v>1710</v>
      </c>
      <c r="B94" s="172" t="s">
        <v>1239</v>
      </c>
      <c r="C94" s="171">
        <f>C91-C92</f>
        <v>273476</v>
      </c>
      <c r="D94" s="171">
        <f>D91-D92</f>
        <v>974365</v>
      </c>
      <c r="E94" s="171">
        <f>E91-E92</f>
        <v>475824</v>
      </c>
    </row>
    <row r="95" spans="1:5" ht="14.25" customHeight="1">
      <c r="A95" s="193"/>
      <c r="C95" s="151"/>
      <c r="D95" s="2"/>
      <c r="E95" s="2"/>
    </row>
    <row r="96" spans="1:5" ht="14.25" customHeight="1">
      <c r="A96" s="193" t="s">
        <v>1577</v>
      </c>
      <c r="B96" s="172" t="s">
        <v>944</v>
      </c>
      <c r="C96" s="171">
        <f>C65+C83+C51-C50+C83+C73</f>
        <v>232930</v>
      </c>
      <c r="D96" s="171">
        <f>D65+D83+D51-D50+D83+D73</f>
        <v>718848</v>
      </c>
      <c r="E96" s="171">
        <f>E65+E83+E51-E50+E83+E73</f>
        <v>0</v>
      </c>
    </row>
    <row r="97" spans="1:5" ht="14.25" customHeight="1">
      <c r="A97" s="193"/>
      <c r="C97" s="151"/>
      <c r="D97" s="2"/>
      <c r="E97" s="2"/>
    </row>
    <row r="98" spans="1:5" ht="31.5">
      <c r="A98" s="193" t="s">
        <v>37</v>
      </c>
      <c r="B98" s="175" t="s">
        <v>523</v>
      </c>
      <c r="C98" s="157">
        <f>C94-C96</f>
        <v>40546</v>
      </c>
      <c r="D98" s="157">
        <f>D94-D96</f>
        <v>255517</v>
      </c>
      <c r="E98" s="157">
        <f>E94-E96</f>
        <v>475824</v>
      </c>
    </row>
    <row r="99" spans="3:5" ht="14.25" customHeight="1">
      <c r="C99" s="151"/>
      <c r="D99" s="151"/>
      <c r="E99" s="151"/>
    </row>
    <row r="100" spans="3:5" ht="14.25" customHeight="1">
      <c r="C100" s="151"/>
      <c r="D100" s="151"/>
      <c r="E100" s="151"/>
    </row>
    <row r="101" spans="3:4" ht="14.25" customHeight="1">
      <c r="C101" s="151"/>
      <c r="D101" s="151"/>
    </row>
    <row r="102" spans="3:4" ht="14.25" customHeight="1">
      <c r="C102" s="151"/>
      <c r="D102" s="151"/>
    </row>
    <row r="103" spans="3:4" ht="14.25" customHeight="1">
      <c r="C103" s="151"/>
      <c r="D103" s="151"/>
    </row>
    <row r="104" spans="3:4" ht="14.25" customHeight="1">
      <c r="C104" s="151"/>
      <c r="D104" s="151"/>
    </row>
    <row r="105" spans="3:4" ht="14.25" customHeight="1">
      <c r="C105" s="151"/>
      <c r="D105" s="151"/>
    </row>
    <row r="106" spans="3:4" ht="14.25" customHeight="1">
      <c r="C106" s="151"/>
      <c r="D106" s="151"/>
    </row>
    <row r="107" spans="3:4" ht="14.25" customHeight="1">
      <c r="C107" s="151"/>
      <c r="D107" s="151"/>
    </row>
    <row r="108" spans="3:4" ht="14.25" customHeight="1">
      <c r="C108" s="151"/>
      <c r="D108" s="151"/>
    </row>
    <row r="109" spans="3:4" ht="14.25" customHeight="1">
      <c r="C109" s="151"/>
      <c r="D109" s="151"/>
    </row>
    <row r="110" spans="3:4" ht="14.25" customHeight="1">
      <c r="C110" s="151"/>
      <c r="D110" s="151"/>
    </row>
    <row r="111" spans="3:4" ht="14.25" customHeight="1">
      <c r="C111" s="151"/>
      <c r="D111" s="151"/>
    </row>
    <row r="112" spans="3:4" ht="14.25" customHeight="1">
      <c r="C112" s="151"/>
      <c r="D112" s="151"/>
    </row>
    <row r="113" spans="3:4" ht="14.25" customHeight="1">
      <c r="C113" s="151"/>
      <c r="D113" s="151"/>
    </row>
    <row r="114" spans="3:4" ht="14.25" customHeight="1">
      <c r="C114" s="151"/>
      <c r="D114" s="151"/>
    </row>
    <row r="115" spans="3:4" ht="14.25" customHeight="1">
      <c r="C115" s="151"/>
      <c r="D115" s="151"/>
    </row>
    <row r="116" spans="3:4" ht="14.25" customHeight="1">
      <c r="C116" s="151"/>
      <c r="D116" s="151"/>
    </row>
    <row r="117" spans="3:4" ht="14.25" customHeight="1">
      <c r="C117" s="151"/>
      <c r="D117" s="151"/>
    </row>
    <row r="118" spans="3:4" ht="14.25" customHeight="1">
      <c r="C118" s="151"/>
      <c r="D118" s="151"/>
    </row>
    <row r="119" spans="3:4" ht="14.25" customHeight="1">
      <c r="C119" s="151"/>
      <c r="D119" s="151"/>
    </row>
    <row r="120" spans="3:4" ht="14.25" customHeight="1">
      <c r="C120" s="151"/>
      <c r="D120" s="151"/>
    </row>
    <row r="121" spans="3:4" ht="14.25" customHeight="1">
      <c r="C121" s="151"/>
      <c r="D121" s="151"/>
    </row>
    <row r="122" spans="3:4" ht="14.25" customHeight="1">
      <c r="C122" s="151"/>
      <c r="D122" s="151"/>
    </row>
    <row r="123" spans="3:4" ht="14.25" customHeight="1">
      <c r="C123" s="151"/>
      <c r="D123" s="151"/>
    </row>
    <row r="124" spans="3:4" ht="14.25" customHeight="1">
      <c r="C124" s="151"/>
      <c r="D124" s="151"/>
    </row>
    <row r="125" spans="3:4" ht="14.25" customHeight="1">
      <c r="C125" s="151"/>
      <c r="D125" s="151"/>
    </row>
    <row r="126" spans="3:4" ht="14.25" customHeight="1">
      <c r="C126" s="151"/>
      <c r="D126" s="151"/>
    </row>
    <row r="127" spans="3:4" ht="14.25" customHeight="1">
      <c r="C127" s="151"/>
      <c r="D127" s="151"/>
    </row>
    <row r="128" spans="3:4" ht="14.25" customHeight="1">
      <c r="C128" s="151"/>
      <c r="D128" s="151"/>
    </row>
    <row r="129" spans="3:4" ht="14.25" customHeight="1">
      <c r="C129" s="151"/>
      <c r="D129" s="151"/>
    </row>
    <row r="130" spans="3:4" ht="14.25" customHeight="1">
      <c r="C130" s="151"/>
      <c r="D130" s="151"/>
    </row>
    <row r="131" spans="3:4" ht="14.25" customHeight="1">
      <c r="C131" s="151"/>
      <c r="D131" s="151"/>
    </row>
    <row r="132" spans="3:4" ht="14.25" customHeight="1">
      <c r="C132" s="151"/>
      <c r="D132" s="151"/>
    </row>
    <row r="133" spans="3:4" ht="14.25" customHeight="1">
      <c r="C133" s="151"/>
      <c r="D133" s="151"/>
    </row>
    <row r="134" spans="3:4" ht="14.25" customHeight="1">
      <c r="C134" s="151"/>
      <c r="D134" s="151"/>
    </row>
    <row r="135" spans="3:4" ht="14.25" customHeight="1">
      <c r="C135" s="151"/>
      <c r="D135" s="151"/>
    </row>
    <row r="136" spans="3:4" ht="14.25" customHeight="1">
      <c r="C136" s="151"/>
      <c r="D136" s="151"/>
    </row>
    <row r="137" spans="3:4" ht="14.25" customHeight="1">
      <c r="C137" s="151"/>
      <c r="D137" s="151"/>
    </row>
    <row r="138" spans="3:4" ht="14.25" customHeight="1">
      <c r="C138" s="151"/>
      <c r="D138" s="151"/>
    </row>
    <row r="139" spans="3:4" ht="14.25" customHeight="1">
      <c r="C139" s="151"/>
      <c r="D139" s="151"/>
    </row>
    <row r="140" spans="3:4" ht="14.25" customHeight="1">
      <c r="C140" s="151"/>
      <c r="D140" s="151"/>
    </row>
    <row r="141" spans="3:4" ht="14.25" customHeight="1">
      <c r="C141" s="151"/>
      <c r="D141" s="151"/>
    </row>
    <row r="142" spans="3:4" ht="14.25" customHeight="1">
      <c r="C142" s="151"/>
      <c r="D142" s="151"/>
    </row>
    <row r="143" spans="3:4" ht="14.25" customHeight="1">
      <c r="C143" s="151"/>
      <c r="D143" s="151"/>
    </row>
    <row r="144" spans="3:4" ht="14.25" customHeight="1">
      <c r="C144" s="151"/>
      <c r="D144" s="151"/>
    </row>
    <row r="145" spans="3:4" ht="14.25" customHeight="1">
      <c r="C145" s="151"/>
      <c r="D145" s="151"/>
    </row>
    <row r="146" spans="3:4" ht="14.25" customHeight="1">
      <c r="C146" s="151"/>
      <c r="D146" s="151"/>
    </row>
    <row r="147" spans="3:4" ht="14.25" customHeight="1">
      <c r="C147" s="151"/>
      <c r="D147" s="151"/>
    </row>
    <row r="148" spans="3:4" ht="14.25" customHeight="1">
      <c r="C148" s="151"/>
      <c r="D148" s="151"/>
    </row>
    <row r="149" spans="3:4" ht="14.25" customHeight="1">
      <c r="C149" s="151"/>
      <c r="D149" s="151"/>
    </row>
    <row r="150" spans="3:4" ht="14.25" customHeight="1">
      <c r="C150" s="151"/>
      <c r="D150" s="151"/>
    </row>
    <row r="151" spans="3:4" ht="14.25" customHeight="1">
      <c r="C151" s="151"/>
      <c r="D151" s="151"/>
    </row>
    <row r="152" spans="3:4" ht="14.25" customHeight="1">
      <c r="C152" s="151"/>
      <c r="D152" s="151"/>
    </row>
    <row r="153" spans="3:4" ht="14.25" customHeight="1">
      <c r="C153" s="151"/>
      <c r="D153" s="151"/>
    </row>
    <row r="154" spans="3:4" ht="14.25" customHeight="1">
      <c r="C154" s="151"/>
      <c r="D154" s="151"/>
    </row>
    <row r="155" spans="3:4" ht="14.25" customHeight="1">
      <c r="C155" s="151"/>
      <c r="D155" s="151"/>
    </row>
    <row r="156" spans="3:4" ht="14.25" customHeight="1">
      <c r="C156" s="151"/>
      <c r="D156" s="151"/>
    </row>
    <row r="157" spans="3:4" ht="14.25" customHeight="1">
      <c r="C157" s="151"/>
      <c r="D157" s="151"/>
    </row>
    <row r="158" spans="3:4" ht="14.25" customHeight="1">
      <c r="C158" s="151"/>
      <c r="D158" s="151"/>
    </row>
    <row r="159" spans="3:4" ht="14.25" customHeight="1">
      <c r="C159" s="151"/>
      <c r="D159" s="151"/>
    </row>
    <row r="160" spans="3:4" ht="14.25" customHeight="1">
      <c r="C160" s="151"/>
      <c r="D160" s="151"/>
    </row>
    <row r="161" spans="3:4" ht="14.25" customHeight="1">
      <c r="C161" s="151"/>
      <c r="D161" s="151"/>
    </row>
    <row r="162" spans="3:4" ht="14.25" customHeight="1">
      <c r="C162" s="151"/>
      <c r="D162" s="151"/>
    </row>
    <row r="163" spans="3:4" ht="14.25" customHeight="1">
      <c r="C163" s="151"/>
      <c r="D163" s="151"/>
    </row>
    <row r="164" spans="3:4" ht="14.25" customHeight="1">
      <c r="C164" s="151"/>
      <c r="D164" s="151"/>
    </row>
    <row r="165" spans="3:4" ht="14.25" customHeight="1">
      <c r="C165" s="151"/>
      <c r="D165" s="151"/>
    </row>
    <row r="166" spans="3:4" ht="14.25" customHeight="1">
      <c r="C166" s="151"/>
      <c r="D166" s="151"/>
    </row>
    <row r="167" spans="3:4" ht="14.25" customHeight="1">
      <c r="C167" s="151"/>
      <c r="D167" s="151"/>
    </row>
    <row r="168" spans="3:4" ht="14.25" customHeight="1">
      <c r="C168" s="151"/>
      <c r="D168" s="151"/>
    </row>
    <row r="169" spans="3:4" ht="14.25" customHeight="1">
      <c r="C169" s="151"/>
      <c r="D169" s="151"/>
    </row>
    <row r="170" spans="3:4" ht="14.25" customHeight="1">
      <c r="C170" s="151"/>
      <c r="D170" s="151"/>
    </row>
    <row r="171" spans="3:4" ht="14.25" customHeight="1">
      <c r="C171" s="151"/>
      <c r="D171" s="151"/>
    </row>
    <row r="172" spans="3:4" ht="14.25" customHeight="1">
      <c r="C172" s="151"/>
      <c r="D172" s="151"/>
    </row>
  </sheetData>
  <mergeCells count="6">
    <mergeCell ref="A6:A7"/>
    <mergeCell ref="B1:E1"/>
    <mergeCell ref="B4:E4"/>
    <mergeCell ref="B2:E2"/>
    <mergeCell ref="B3:E3"/>
    <mergeCell ref="B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F99"/>
  <sheetViews>
    <sheetView workbookViewId="0" topLeftCell="A1">
      <selection activeCell="A7" sqref="A7:A8"/>
    </sheetView>
  </sheetViews>
  <sheetFormatPr defaultColWidth="9.140625" defaultRowHeight="12.75"/>
  <cols>
    <col min="1" max="1" width="3.8515625" style="37" customWidth="1"/>
    <col min="2" max="2" width="64.7109375" style="37" customWidth="1"/>
    <col min="3" max="3" width="8.57421875" style="37" customWidth="1"/>
    <col min="4" max="16384" width="9.140625" style="37" customWidth="1"/>
  </cols>
  <sheetData>
    <row r="1" spans="1:5" ht="15.75">
      <c r="A1" s="173"/>
      <c r="B1" s="420" t="s">
        <v>605</v>
      </c>
      <c r="C1" s="420"/>
      <c r="D1" s="420"/>
      <c r="E1" s="420"/>
    </row>
    <row r="2" spans="1:5" ht="14.25">
      <c r="A2" s="410" t="s">
        <v>122</v>
      </c>
      <c r="B2" s="410"/>
      <c r="C2" s="410"/>
      <c r="D2" s="410"/>
      <c r="E2" s="410"/>
    </row>
    <row r="3" spans="1:5" ht="14.25">
      <c r="A3" s="410" t="s">
        <v>810</v>
      </c>
      <c r="B3" s="410"/>
      <c r="C3" s="410"/>
      <c r="D3" s="410"/>
      <c r="E3" s="410"/>
    </row>
    <row r="4" spans="1:5" ht="14.25">
      <c r="A4" s="410" t="s">
        <v>320</v>
      </c>
      <c r="B4" s="410"/>
      <c r="C4" s="410"/>
      <c r="D4" s="410"/>
      <c r="E4" s="410"/>
    </row>
    <row r="5" spans="1:5" ht="14.25">
      <c r="A5" s="416" t="s">
        <v>322</v>
      </c>
      <c r="B5" s="416"/>
      <c r="C5" s="416"/>
      <c r="D5" s="416"/>
      <c r="E5" s="416"/>
    </row>
    <row r="6" spans="1:5" ht="14.25">
      <c r="A6" s="322"/>
      <c r="B6" s="322"/>
      <c r="C6" s="322"/>
      <c r="D6" s="322"/>
      <c r="E6" s="322"/>
    </row>
    <row r="7" spans="1:5" ht="14.25">
      <c r="A7" s="415"/>
      <c r="B7" s="291" t="s">
        <v>1071</v>
      </c>
      <c r="C7" s="177" t="s">
        <v>1072</v>
      </c>
      <c r="D7" s="177" t="s">
        <v>1073</v>
      </c>
      <c r="E7" s="177" t="s">
        <v>1074</v>
      </c>
    </row>
    <row r="8" spans="1:5" s="245" customFormat="1" ht="42.75" customHeight="1">
      <c r="A8" s="415"/>
      <c r="B8" s="247" t="s">
        <v>323</v>
      </c>
      <c r="C8" s="247" t="s">
        <v>1255</v>
      </c>
      <c r="D8" s="177" t="s">
        <v>1256</v>
      </c>
      <c r="E8" s="177" t="s">
        <v>1257</v>
      </c>
    </row>
    <row r="9" spans="1:5" ht="14.25" customHeight="1">
      <c r="A9" s="339" t="s">
        <v>794</v>
      </c>
      <c r="B9" s="292" t="s">
        <v>66</v>
      </c>
      <c r="C9" s="22"/>
      <c r="D9" s="22"/>
      <c r="E9" s="22"/>
    </row>
    <row r="10" spans="1:5" ht="15">
      <c r="A10" s="339" t="s">
        <v>800</v>
      </c>
      <c r="B10" s="293" t="s">
        <v>1533</v>
      </c>
      <c r="C10" s="36"/>
      <c r="D10" s="1"/>
      <c r="E10" s="1"/>
    </row>
    <row r="11" spans="1:5" ht="15">
      <c r="A11" s="339" t="s">
        <v>410</v>
      </c>
      <c r="B11" s="173" t="s">
        <v>581</v>
      </c>
      <c r="C11" s="1"/>
      <c r="D11" s="173"/>
      <c r="E11" s="1"/>
    </row>
    <row r="12" spans="1:5" ht="15">
      <c r="A12" s="339" t="s">
        <v>562</v>
      </c>
      <c r="B12" s="173" t="s">
        <v>582</v>
      </c>
      <c r="C12" s="174">
        <v>18727</v>
      </c>
      <c r="D12" s="174">
        <v>15548</v>
      </c>
      <c r="E12" s="174">
        <v>18000</v>
      </c>
    </row>
    <row r="13" spans="1:5" ht="15">
      <c r="A13" s="339" t="s">
        <v>1722</v>
      </c>
      <c r="B13" s="173" t="s">
        <v>583</v>
      </c>
      <c r="C13" s="174">
        <v>24970</v>
      </c>
      <c r="D13" s="174">
        <v>20730</v>
      </c>
      <c r="E13" s="174">
        <v>23000</v>
      </c>
    </row>
    <row r="14" spans="1:5" ht="15">
      <c r="A14" s="339" t="s">
        <v>131</v>
      </c>
      <c r="B14" s="173" t="s">
        <v>990</v>
      </c>
      <c r="C14" s="174">
        <v>2000</v>
      </c>
      <c r="D14" s="174">
        <v>2000</v>
      </c>
      <c r="E14" s="210">
        <v>2000</v>
      </c>
    </row>
    <row r="15" spans="1:5" ht="15">
      <c r="A15" s="339" t="s">
        <v>912</v>
      </c>
      <c r="B15" s="173" t="s">
        <v>1230</v>
      </c>
      <c r="C15" s="174"/>
      <c r="D15" s="174"/>
      <c r="E15" s="174">
        <v>500</v>
      </c>
    </row>
    <row r="16" spans="1:5" s="245" customFormat="1" ht="15">
      <c r="A16" s="339" t="s">
        <v>914</v>
      </c>
      <c r="B16" s="173" t="s">
        <v>1429</v>
      </c>
      <c r="C16" s="174">
        <v>440</v>
      </c>
      <c r="D16" s="174"/>
      <c r="E16" s="210"/>
    </row>
    <row r="17" spans="1:5" ht="15">
      <c r="A17" s="339" t="s">
        <v>915</v>
      </c>
      <c r="B17" s="173" t="s">
        <v>373</v>
      </c>
      <c r="C17" s="174">
        <v>991</v>
      </c>
      <c r="D17" s="174">
        <v>994</v>
      </c>
      <c r="E17" s="210">
        <v>996</v>
      </c>
    </row>
    <row r="18" spans="1:5" s="245" customFormat="1" ht="15">
      <c r="A18" s="339" t="s">
        <v>650</v>
      </c>
      <c r="B18" s="173" t="s">
        <v>900</v>
      </c>
      <c r="C18" s="174">
        <v>100</v>
      </c>
      <c r="D18" s="174"/>
      <c r="E18" s="174"/>
    </row>
    <row r="19" spans="1:5" s="245" customFormat="1" ht="15">
      <c r="A19" s="339" t="s">
        <v>652</v>
      </c>
      <c r="B19" s="173" t="s">
        <v>423</v>
      </c>
      <c r="C19" s="174">
        <v>20</v>
      </c>
      <c r="D19" s="174"/>
      <c r="E19" s="174"/>
    </row>
    <row r="20" spans="1:5" s="245" customFormat="1" ht="15">
      <c r="A20" s="339" t="s">
        <v>1746</v>
      </c>
      <c r="B20" s="173" t="s">
        <v>424</v>
      </c>
      <c r="C20" s="174">
        <v>50</v>
      </c>
      <c r="D20" s="174">
        <v>20</v>
      </c>
      <c r="E20" s="174"/>
    </row>
    <row r="21" spans="1:5" s="245" customFormat="1" ht="15">
      <c r="A21" s="339" t="s">
        <v>1749</v>
      </c>
      <c r="B21" s="186" t="s">
        <v>1631</v>
      </c>
      <c r="C21" s="174">
        <v>74</v>
      </c>
      <c r="D21" s="174"/>
      <c r="E21" s="174"/>
    </row>
    <row r="22" spans="1:5" s="245" customFormat="1" ht="15">
      <c r="A22" s="339" t="s">
        <v>1750</v>
      </c>
      <c r="B22" s="186" t="s">
        <v>487</v>
      </c>
      <c r="C22" s="174"/>
      <c r="D22" s="174">
        <v>500</v>
      </c>
      <c r="E22" s="174"/>
    </row>
    <row r="23" spans="1:5" s="245" customFormat="1" ht="15">
      <c r="A23" s="339" t="s">
        <v>1751</v>
      </c>
      <c r="B23" s="186" t="s">
        <v>488</v>
      </c>
      <c r="C23" s="174"/>
      <c r="D23" s="174">
        <v>50</v>
      </c>
      <c r="E23" s="174"/>
    </row>
    <row r="24" spans="1:5" s="245" customFormat="1" ht="15">
      <c r="A24" s="339" t="s">
        <v>1753</v>
      </c>
      <c r="B24" s="186" t="s">
        <v>489</v>
      </c>
      <c r="C24" s="174"/>
      <c r="D24" s="174">
        <v>1000</v>
      </c>
      <c r="E24" s="174"/>
    </row>
    <row r="25" spans="1:5" ht="30">
      <c r="A25" s="461" t="s">
        <v>1754</v>
      </c>
      <c r="B25" s="186" t="s">
        <v>1085</v>
      </c>
      <c r="C25" s="10"/>
      <c r="D25" s="174"/>
      <c r="E25" s="174">
        <v>1050</v>
      </c>
    </row>
    <row r="26" spans="1:5" ht="15" customHeight="1">
      <c r="A26" s="339" t="s">
        <v>1755</v>
      </c>
      <c r="B26" s="293" t="s">
        <v>1533</v>
      </c>
      <c r="C26" s="171">
        <f>SUM(C12:C25)</f>
        <v>47372</v>
      </c>
      <c r="D26" s="171">
        <f>SUM(D12:D25)</f>
        <v>40842</v>
      </c>
      <c r="E26" s="171">
        <f>SUM(E12:E25)</f>
        <v>45546</v>
      </c>
    </row>
    <row r="27" spans="1:5" ht="15">
      <c r="A27" s="339"/>
      <c r="B27" s="1"/>
      <c r="C27" s="7"/>
      <c r="D27" s="7"/>
      <c r="E27" s="7"/>
    </row>
    <row r="28" spans="1:5" ht="15">
      <c r="A28" s="339" t="s">
        <v>1247</v>
      </c>
      <c r="B28" s="293" t="s">
        <v>303</v>
      </c>
      <c r="C28" s="38"/>
      <c r="D28" s="10"/>
      <c r="E28" s="10"/>
    </row>
    <row r="29" spans="1:5" s="245" customFormat="1" ht="18.75" customHeight="1">
      <c r="A29" s="339" t="s">
        <v>1248</v>
      </c>
      <c r="B29" s="249" t="s">
        <v>621</v>
      </c>
      <c r="C29" s="210">
        <v>45000</v>
      </c>
      <c r="D29" s="174">
        <v>42700</v>
      </c>
      <c r="E29" s="174">
        <v>5000</v>
      </c>
    </row>
    <row r="30" spans="1:5" s="245" customFormat="1" ht="15">
      <c r="A30" s="339" t="s">
        <v>1249</v>
      </c>
      <c r="B30" s="249" t="s">
        <v>1220</v>
      </c>
      <c r="C30" s="210">
        <v>3150</v>
      </c>
      <c r="D30" s="174">
        <v>3380</v>
      </c>
      <c r="E30" s="174">
        <v>3675</v>
      </c>
    </row>
    <row r="31" spans="1:5" s="245" customFormat="1" ht="15">
      <c r="A31" s="339" t="s">
        <v>1250</v>
      </c>
      <c r="B31" s="249" t="s">
        <v>664</v>
      </c>
      <c r="C31" s="210">
        <v>700</v>
      </c>
      <c r="D31" s="174">
        <v>1000</v>
      </c>
      <c r="E31" s="174"/>
    </row>
    <row r="32" spans="1:5" s="245" customFormat="1" ht="15">
      <c r="A32" s="339" t="s">
        <v>1251</v>
      </c>
      <c r="B32" s="249" t="s">
        <v>968</v>
      </c>
      <c r="C32" s="174">
        <v>1200</v>
      </c>
      <c r="D32" s="174">
        <v>1200</v>
      </c>
      <c r="E32" s="174"/>
    </row>
    <row r="33" spans="1:5" s="245" customFormat="1" ht="15">
      <c r="A33" s="339" t="s">
        <v>1252</v>
      </c>
      <c r="B33" s="249" t="s">
        <v>969</v>
      </c>
      <c r="C33" s="174">
        <v>200</v>
      </c>
      <c r="D33" s="174">
        <v>300</v>
      </c>
      <c r="E33" s="174"/>
    </row>
    <row r="34" spans="1:5" s="245" customFormat="1" ht="15">
      <c r="A34" s="339" t="s">
        <v>1253</v>
      </c>
      <c r="B34" s="173" t="s">
        <v>903</v>
      </c>
      <c r="C34" s="174">
        <v>600</v>
      </c>
      <c r="D34" s="174">
        <v>600</v>
      </c>
      <c r="E34" s="174"/>
    </row>
    <row r="35" spans="1:5" s="245" customFormat="1" ht="15">
      <c r="A35" s="339" t="s">
        <v>956</v>
      </c>
      <c r="B35" s="173" t="s">
        <v>970</v>
      </c>
      <c r="C35" s="174">
        <v>200</v>
      </c>
      <c r="D35" s="174">
        <v>200</v>
      </c>
      <c r="E35" s="174"/>
    </row>
    <row r="36" spans="1:5" s="245" customFormat="1" ht="15">
      <c r="A36" s="339" t="s">
        <v>957</v>
      </c>
      <c r="B36" s="173" t="s">
        <v>971</v>
      </c>
      <c r="C36" s="174">
        <v>500</v>
      </c>
      <c r="D36" s="174">
        <v>300</v>
      </c>
      <c r="E36" s="174"/>
    </row>
    <row r="37" spans="1:5" s="245" customFormat="1" ht="15">
      <c r="A37" s="339" t="s">
        <v>958</v>
      </c>
      <c r="B37" s="173" t="s">
        <v>665</v>
      </c>
      <c r="C37" s="174">
        <v>435</v>
      </c>
      <c r="D37" s="174">
        <v>850</v>
      </c>
      <c r="E37" s="174"/>
    </row>
    <row r="38" spans="1:5" s="245" customFormat="1" ht="15">
      <c r="A38" s="339" t="s">
        <v>959</v>
      </c>
      <c r="B38" s="173" t="s">
        <v>1628</v>
      </c>
      <c r="C38" s="174">
        <v>550</v>
      </c>
      <c r="D38" s="174">
        <v>800</v>
      </c>
      <c r="E38" s="174"/>
    </row>
    <row r="39" spans="1:5" s="245" customFormat="1" ht="15">
      <c r="A39" s="339" t="s">
        <v>960</v>
      </c>
      <c r="B39" s="173" t="s">
        <v>1236</v>
      </c>
      <c r="C39" s="174">
        <v>500</v>
      </c>
      <c r="D39" s="174">
        <v>500</v>
      </c>
      <c r="E39" s="174"/>
    </row>
    <row r="40" spans="1:5" s="245" customFormat="1" ht="15">
      <c r="A40" s="339" t="s">
        <v>961</v>
      </c>
      <c r="B40" s="173" t="s">
        <v>1632</v>
      </c>
      <c r="C40" s="174">
        <v>800</v>
      </c>
      <c r="D40" s="174">
        <v>780</v>
      </c>
      <c r="E40" s="174"/>
    </row>
    <row r="41" spans="1:5" s="245" customFormat="1" ht="15">
      <c r="A41" s="339" t="s">
        <v>882</v>
      </c>
      <c r="B41" s="173" t="s">
        <v>1144</v>
      </c>
      <c r="C41" s="174">
        <v>96</v>
      </c>
      <c r="D41" s="174">
        <v>100</v>
      </c>
      <c r="E41" s="174"/>
    </row>
    <row r="42" spans="1:5" s="245" customFormat="1" ht="15">
      <c r="A42" s="339" t="s">
        <v>883</v>
      </c>
      <c r="B42" s="173" t="s">
        <v>286</v>
      </c>
      <c r="C42" s="174">
        <v>100</v>
      </c>
      <c r="D42" s="174">
        <v>100</v>
      </c>
      <c r="E42" s="174"/>
    </row>
    <row r="43" spans="1:5" s="245" customFormat="1" ht="15">
      <c r="A43" s="339" t="s">
        <v>93</v>
      </c>
      <c r="B43" s="173" t="s">
        <v>1237</v>
      </c>
      <c r="C43" s="174">
        <v>36170</v>
      </c>
      <c r="D43" s="174">
        <v>32000</v>
      </c>
      <c r="E43" s="174"/>
    </row>
    <row r="44" spans="1:5" s="245" customFormat="1" ht="15">
      <c r="A44" s="339" t="s">
        <v>94</v>
      </c>
      <c r="B44" s="173" t="s">
        <v>1629</v>
      </c>
      <c r="C44" s="174">
        <v>20</v>
      </c>
      <c r="D44" s="174">
        <v>20</v>
      </c>
      <c r="E44" s="174"/>
    </row>
    <row r="45" spans="1:5" s="245" customFormat="1" ht="15">
      <c r="A45" s="339" t="s">
        <v>1576</v>
      </c>
      <c r="B45" s="173" t="s">
        <v>1522</v>
      </c>
      <c r="C45" s="174">
        <v>200</v>
      </c>
      <c r="D45" s="174"/>
      <c r="E45" s="174"/>
    </row>
    <row r="46" spans="1:5" s="245" customFormat="1" ht="15">
      <c r="A46" s="339" t="s">
        <v>95</v>
      </c>
      <c r="B46" s="173" t="s">
        <v>1523</v>
      </c>
      <c r="C46" s="174">
        <v>100</v>
      </c>
      <c r="D46" s="174"/>
      <c r="E46" s="174"/>
    </row>
    <row r="47" spans="1:5" s="245" customFormat="1" ht="15">
      <c r="A47" s="339" t="s">
        <v>566</v>
      </c>
      <c r="B47" s="173" t="s">
        <v>1584</v>
      </c>
      <c r="C47" s="174">
        <v>50</v>
      </c>
      <c r="D47" s="174">
        <v>50</v>
      </c>
      <c r="E47" s="174"/>
    </row>
    <row r="48" spans="1:5" s="245" customFormat="1" ht="15">
      <c r="A48" s="339" t="s">
        <v>567</v>
      </c>
      <c r="B48" s="173" t="s">
        <v>678</v>
      </c>
      <c r="C48" s="174">
        <v>250</v>
      </c>
      <c r="D48" s="174">
        <v>250</v>
      </c>
      <c r="E48" s="174"/>
    </row>
    <row r="49" spans="1:5" s="245" customFormat="1" ht="15">
      <c r="A49" s="339" t="s">
        <v>568</v>
      </c>
      <c r="B49" s="173" t="s">
        <v>289</v>
      </c>
      <c r="C49" s="174">
        <v>60</v>
      </c>
      <c r="D49" s="174"/>
      <c r="E49" s="174"/>
    </row>
    <row r="50" spans="1:5" s="245" customFormat="1" ht="15">
      <c r="A50" s="339" t="s">
        <v>569</v>
      </c>
      <c r="B50" s="173" t="s">
        <v>290</v>
      </c>
      <c r="C50" s="174">
        <v>50</v>
      </c>
      <c r="D50" s="174">
        <v>0</v>
      </c>
      <c r="E50" s="174"/>
    </row>
    <row r="51" spans="1:5" s="245" customFormat="1" ht="15">
      <c r="A51" s="339" t="s">
        <v>570</v>
      </c>
      <c r="B51" s="173" t="s">
        <v>425</v>
      </c>
      <c r="C51" s="174">
        <v>60</v>
      </c>
      <c r="D51" s="174"/>
      <c r="E51" s="174"/>
    </row>
    <row r="52" spans="1:5" s="245" customFormat="1" ht="15">
      <c r="A52" s="339" t="s">
        <v>1690</v>
      </c>
      <c r="B52" s="173" t="s">
        <v>292</v>
      </c>
      <c r="C52" s="174">
        <v>200</v>
      </c>
      <c r="D52" s="174"/>
      <c r="E52" s="174"/>
    </row>
    <row r="53" spans="1:5" s="245" customFormat="1" ht="15">
      <c r="A53" s="339" t="s">
        <v>571</v>
      </c>
      <c r="B53" s="173" t="s">
        <v>284</v>
      </c>
      <c r="C53" s="174">
        <v>200</v>
      </c>
      <c r="D53" s="174"/>
      <c r="E53" s="174"/>
    </row>
    <row r="54" spans="1:5" s="245" customFormat="1" ht="15">
      <c r="A54" s="339" t="s">
        <v>572</v>
      </c>
      <c r="B54" s="173" t="s">
        <v>578</v>
      </c>
      <c r="C54" s="174">
        <v>50</v>
      </c>
      <c r="D54" s="174"/>
      <c r="E54" s="174"/>
    </row>
    <row r="55" spans="1:5" s="245" customFormat="1" ht="15">
      <c r="A55" s="339" t="s">
        <v>573</v>
      </c>
      <c r="B55" s="173" t="s">
        <v>287</v>
      </c>
      <c r="C55" s="174">
        <v>100</v>
      </c>
      <c r="D55" s="174">
        <v>100</v>
      </c>
      <c r="E55" s="174"/>
    </row>
    <row r="56" spans="1:5" ht="15">
      <c r="A56" s="339" t="s">
        <v>1691</v>
      </c>
      <c r="B56" s="173" t="s">
        <v>898</v>
      </c>
      <c r="C56" s="10"/>
      <c r="D56" s="174">
        <v>100</v>
      </c>
      <c r="E56" s="10"/>
    </row>
    <row r="57" spans="1:5" s="245" customFormat="1" ht="15">
      <c r="A57" s="339" t="s">
        <v>1692</v>
      </c>
      <c r="B57" s="173" t="s">
        <v>1720</v>
      </c>
      <c r="C57" s="174">
        <v>50</v>
      </c>
      <c r="D57" s="174"/>
      <c r="E57" s="174"/>
    </row>
    <row r="58" spans="1:5" s="245" customFormat="1" ht="15">
      <c r="A58" s="339" t="s">
        <v>574</v>
      </c>
      <c r="B58" s="173" t="s">
        <v>1231</v>
      </c>
      <c r="C58" s="174">
        <v>5</v>
      </c>
      <c r="D58" s="174">
        <v>5</v>
      </c>
      <c r="E58" s="174"/>
    </row>
    <row r="59" spans="1:5" s="245" customFormat="1" ht="15">
      <c r="A59" s="339" t="s">
        <v>575</v>
      </c>
      <c r="B59" s="173" t="s">
        <v>295</v>
      </c>
      <c r="C59" s="174"/>
      <c r="D59" s="174">
        <v>700</v>
      </c>
      <c r="E59" s="174"/>
    </row>
    <row r="60" spans="1:5" s="245" customFormat="1" ht="15">
      <c r="A60" s="339" t="s">
        <v>576</v>
      </c>
      <c r="B60" s="173" t="s">
        <v>288</v>
      </c>
      <c r="C60" s="174">
        <v>20</v>
      </c>
      <c r="D60" s="174"/>
      <c r="E60" s="174"/>
    </row>
    <row r="61" spans="1:5" s="245" customFormat="1" ht="15">
      <c r="A61" s="339" t="s">
        <v>1693</v>
      </c>
      <c r="B61" s="173" t="s">
        <v>293</v>
      </c>
      <c r="C61" s="174">
        <v>100</v>
      </c>
      <c r="D61" s="174"/>
      <c r="E61" s="174"/>
    </row>
    <row r="62" spans="1:5" s="245" customFormat="1" ht="15">
      <c r="A62" s="339" t="s">
        <v>1694</v>
      </c>
      <c r="B62" s="173" t="s">
        <v>285</v>
      </c>
      <c r="C62" s="174">
        <v>50</v>
      </c>
      <c r="D62" s="174"/>
      <c r="E62" s="174"/>
    </row>
    <row r="63" spans="1:5" s="245" customFormat="1" ht="15">
      <c r="A63" s="339" t="s">
        <v>302</v>
      </c>
      <c r="B63" s="173" t="s">
        <v>1521</v>
      </c>
      <c r="C63" s="174">
        <v>5</v>
      </c>
      <c r="D63" s="174"/>
      <c r="E63" s="174"/>
    </row>
    <row r="64" spans="1:5" s="245" customFormat="1" ht="15">
      <c r="A64" s="339" t="s">
        <v>1695</v>
      </c>
      <c r="B64" s="173" t="s">
        <v>465</v>
      </c>
      <c r="C64" s="174"/>
      <c r="D64" s="174">
        <v>5</v>
      </c>
      <c r="E64" s="174"/>
    </row>
    <row r="65" spans="1:5" s="245" customFormat="1" ht="15">
      <c r="A65" s="339" t="s">
        <v>1696</v>
      </c>
      <c r="B65" s="173" t="s">
        <v>466</v>
      </c>
      <c r="C65" s="174"/>
      <c r="D65" s="174">
        <v>50</v>
      </c>
      <c r="E65" s="174"/>
    </row>
    <row r="66" spans="1:5" s="245" customFormat="1" ht="15">
      <c r="A66" s="339" t="s">
        <v>1697</v>
      </c>
      <c r="B66" s="173" t="s">
        <v>294</v>
      </c>
      <c r="C66" s="174"/>
      <c r="D66" s="174">
        <v>200</v>
      </c>
      <c r="E66" s="174"/>
    </row>
    <row r="67" spans="1:5" s="245" customFormat="1" ht="15">
      <c r="A67" s="339" t="s">
        <v>1698</v>
      </c>
      <c r="B67" s="173" t="s">
        <v>1761</v>
      </c>
      <c r="C67" s="174"/>
      <c r="D67" s="174">
        <v>100</v>
      </c>
      <c r="E67" s="174"/>
    </row>
    <row r="68" spans="1:5" s="245" customFormat="1" ht="15">
      <c r="A68" s="339" t="s">
        <v>1699</v>
      </c>
      <c r="B68" s="173" t="s">
        <v>55</v>
      </c>
      <c r="C68" s="174"/>
      <c r="D68" s="174">
        <v>30</v>
      </c>
      <c r="E68" s="174"/>
    </row>
    <row r="69" spans="1:5" s="245" customFormat="1" ht="15">
      <c r="A69" s="339" t="s">
        <v>1700</v>
      </c>
      <c r="B69" s="173" t="s">
        <v>56</v>
      </c>
      <c r="C69" s="174"/>
      <c r="D69" s="174">
        <v>50</v>
      </c>
      <c r="E69" s="174"/>
    </row>
    <row r="70" spans="1:5" s="245" customFormat="1" ht="15">
      <c r="A70" s="339" t="s">
        <v>1701</v>
      </c>
      <c r="B70" s="173" t="s">
        <v>57</v>
      </c>
      <c r="C70" s="174"/>
      <c r="D70" s="174">
        <v>50</v>
      </c>
      <c r="E70" s="174"/>
    </row>
    <row r="71" spans="1:5" s="245" customFormat="1" ht="15">
      <c r="A71" s="339" t="s">
        <v>1702</v>
      </c>
      <c r="B71" s="173" t="s">
        <v>58</v>
      </c>
      <c r="C71" s="174"/>
      <c r="D71" s="174">
        <v>20</v>
      </c>
      <c r="E71" s="174"/>
    </row>
    <row r="72" spans="1:5" s="245" customFormat="1" ht="15">
      <c r="A72" s="339" t="s">
        <v>577</v>
      </c>
      <c r="B72" s="173" t="s">
        <v>59</v>
      </c>
      <c r="C72" s="174"/>
      <c r="D72" s="174">
        <v>100</v>
      </c>
      <c r="E72" s="174"/>
    </row>
    <row r="73" spans="1:5" s="245" customFormat="1" ht="15">
      <c r="A73" s="339" t="s">
        <v>1703</v>
      </c>
      <c r="B73" s="173" t="s">
        <v>60</v>
      </c>
      <c r="C73" s="174"/>
      <c r="D73" s="174">
        <v>100</v>
      </c>
      <c r="E73" s="174"/>
    </row>
    <row r="74" spans="1:6" s="245" customFormat="1" ht="15">
      <c r="A74" s="339" t="s">
        <v>1704</v>
      </c>
      <c r="B74" s="173" t="s">
        <v>61</v>
      </c>
      <c r="C74" s="174"/>
      <c r="D74" s="174">
        <v>2500</v>
      </c>
      <c r="E74" s="174"/>
      <c r="F74" s="252"/>
    </row>
    <row r="75" spans="1:5" s="245" customFormat="1" ht="15">
      <c r="A75" s="339" t="s">
        <v>1705</v>
      </c>
      <c r="B75" s="173" t="s">
        <v>62</v>
      </c>
      <c r="C75" s="174"/>
      <c r="D75" s="174">
        <v>100</v>
      </c>
      <c r="E75" s="174"/>
    </row>
    <row r="76" spans="1:5" s="245" customFormat="1" ht="15">
      <c r="A76" s="339" t="s">
        <v>1706</v>
      </c>
      <c r="B76" s="173" t="s">
        <v>63</v>
      </c>
      <c r="C76" s="174"/>
      <c r="D76" s="174">
        <v>20</v>
      </c>
      <c r="E76" s="174"/>
    </row>
    <row r="77" spans="1:5" s="245" customFormat="1" ht="15">
      <c r="A77" s="339" t="s">
        <v>1707</v>
      </c>
      <c r="B77" s="173" t="s">
        <v>291</v>
      </c>
      <c r="C77" s="174">
        <v>20</v>
      </c>
      <c r="D77" s="174"/>
      <c r="E77" s="174"/>
    </row>
    <row r="78" spans="1:5" ht="15">
      <c r="A78" s="339" t="s">
        <v>1708</v>
      </c>
      <c r="B78" s="173" t="s">
        <v>1541</v>
      </c>
      <c r="C78" s="10"/>
      <c r="D78" s="10"/>
      <c r="E78" s="174">
        <v>60000</v>
      </c>
    </row>
    <row r="79" spans="1:5" s="245" customFormat="1" ht="15">
      <c r="A79" s="339" t="s">
        <v>1709</v>
      </c>
      <c r="B79" s="173" t="s">
        <v>1488</v>
      </c>
      <c r="C79" s="174"/>
      <c r="D79" s="174"/>
      <c r="E79" s="174">
        <v>100000</v>
      </c>
    </row>
    <row r="80" spans="1:5" s="245" customFormat="1" ht="14.25">
      <c r="A80" s="339" t="s">
        <v>1710</v>
      </c>
      <c r="B80" s="172" t="s">
        <v>1238</v>
      </c>
      <c r="C80" s="171">
        <f>SUM(C29:C79)</f>
        <v>91791</v>
      </c>
      <c r="D80" s="171">
        <f>SUM(D29:D79)</f>
        <v>89360</v>
      </c>
      <c r="E80" s="171">
        <f>SUM(E29:E79)</f>
        <v>168675</v>
      </c>
    </row>
    <row r="81" spans="1:5" ht="15">
      <c r="A81" s="30"/>
      <c r="B81" s="1"/>
      <c r="C81" s="7"/>
      <c r="D81" s="7"/>
      <c r="E81" s="7"/>
    </row>
    <row r="82" spans="1:5" ht="14.25">
      <c r="A82" s="245" t="s">
        <v>1577</v>
      </c>
      <c r="B82" s="293" t="s">
        <v>598</v>
      </c>
      <c r="C82" s="171">
        <f>C26+C80</f>
        <v>139163</v>
      </c>
      <c r="D82" s="171">
        <f>D26+D80</f>
        <v>130202</v>
      </c>
      <c r="E82" s="171">
        <f>E26+E80</f>
        <v>214221</v>
      </c>
    </row>
    <row r="83" spans="1:5" ht="15">
      <c r="A83" s="1"/>
      <c r="B83" s="1"/>
      <c r="C83" s="7"/>
      <c r="D83" s="7"/>
      <c r="E83" s="7"/>
    </row>
    <row r="84" spans="1:5" ht="14.25" customHeight="1">
      <c r="A84" s="245" t="s">
        <v>37</v>
      </c>
      <c r="B84" s="400" t="s">
        <v>1542</v>
      </c>
      <c r="C84" s="178"/>
      <c r="D84" s="22"/>
      <c r="E84" s="22"/>
    </row>
    <row r="85" spans="1:5" ht="14.25" customHeight="1">
      <c r="A85" s="245" t="s">
        <v>1578</v>
      </c>
      <c r="B85" s="400" t="s">
        <v>1534</v>
      </c>
      <c r="C85" s="178"/>
      <c r="D85" s="22"/>
      <c r="E85" s="22"/>
    </row>
    <row r="86" spans="1:5" ht="14.25">
      <c r="A86" s="245" t="s">
        <v>1579</v>
      </c>
      <c r="B86" s="401" t="s">
        <v>67</v>
      </c>
      <c r="C86" s="178"/>
      <c r="D86" s="22"/>
      <c r="E86" s="22"/>
    </row>
    <row r="87" spans="1:5" ht="31.5" customHeight="1">
      <c r="A87" s="462" t="s">
        <v>1580</v>
      </c>
      <c r="B87" s="250" t="s">
        <v>296</v>
      </c>
      <c r="C87" s="174">
        <v>1128</v>
      </c>
      <c r="D87" s="10"/>
      <c r="E87" s="10"/>
    </row>
    <row r="88" spans="1:5" ht="16.5" customHeight="1">
      <c r="A88" s="245" t="s">
        <v>1581</v>
      </c>
      <c r="B88" s="250" t="s">
        <v>297</v>
      </c>
      <c r="C88" s="174">
        <v>1591</v>
      </c>
      <c r="D88" s="10"/>
      <c r="E88" s="10"/>
    </row>
    <row r="89" spans="1:5" ht="16.5" customHeight="1">
      <c r="A89" s="245" t="s">
        <v>1582</v>
      </c>
      <c r="B89" s="251" t="s">
        <v>298</v>
      </c>
      <c r="C89" s="174">
        <f>SUM(C87:C88)</f>
        <v>2719</v>
      </c>
      <c r="D89" s="10"/>
      <c r="E89" s="10"/>
    </row>
    <row r="90" spans="1:5" ht="14.25">
      <c r="A90" s="245" t="s">
        <v>1583</v>
      </c>
      <c r="B90" s="293" t="s">
        <v>597</v>
      </c>
      <c r="C90" s="171">
        <f>C89</f>
        <v>2719</v>
      </c>
      <c r="D90" s="171">
        <f>D89</f>
        <v>0</v>
      </c>
      <c r="E90" s="171">
        <f>E89</f>
        <v>0</v>
      </c>
    </row>
    <row r="91" spans="1:5" ht="14.25">
      <c r="A91" s="248"/>
      <c r="B91" s="52"/>
      <c r="C91" s="30"/>
      <c r="D91" s="30"/>
      <c r="E91" s="30"/>
    </row>
    <row r="92" spans="1:5" ht="14.25">
      <c r="A92" s="245" t="s">
        <v>524</v>
      </c>
      <c r="B92" s="172" t="s">
        <v>1655</v>
      </c>
      <c r="C92" s="171">
        <f>C26+C90</f>
        <v>50091</v>
      </c>
      <c r="D92" s="171">
        <f>D26+D90</f>
        <v>40842</v>
      </c>
      <c r="E92" s="171">
        <f>E26+E90</f>
        <v>45546</v>
      </c>
    </row>
    <row r="93" spans="1:5" ht="14.25">
      <c r="A93" s="245" t="s">
        <v>525</v>
      </c>
      <c r="B93" s="248" t="s">
        <v>1575</v>
      </c>
      <c r="C93" s="171">
        <f>C80</f>
        <v>91791</v>
      </c>
      <c r="D93" s="171">
        <f>D80</f>
        <v>89360</v>
      </c>
      <c r="E93" s="171">
        <f>E80</f>
        <v>168675</v>
      </c>
    </row>
    <row r="94" spans="1:5" ht="15">
      <c r="A94" s="245"/>
      <c r="C94" s="10"/>
      <c r="D94" s="10"/>
      <c r="E94" s="10"/>
    </row>
    <row r="95" spans="1:5" ht="14.25">
      <c r="A95" s="245" t="s">
        <v>526</v>
      </c>
      <c r="B95" s="293" t="s">
        <v>1719</v>
      </c>
      <c r="C95" s="171">
        <f>C92+C93</f>
        <v>141882</v>
      </c>
      <c r="D95" s="171">
        <f>D92+D93</f>
        <v>130202</v>
      </c>
      <c r="E95" s="171">
        <f>E92+E93</f>
        <v>214221</v>
      </c>
    </row>
    <row r="96" spans="1:5" ht="15">
      <c r="A96" s="245"/>
      <c r="C96" s="1"/>
      <c r="D96" s="1"/>
      <c r="E96" s="1"/>
    </row>
    <row r="97" spans="1:5" ht="15">
      <c r="A97" s="245"/>
      <c r="C97" s="1"/>
      <c r="D97" s="1"/>
      <c r="E97" s="1"/>
    </row>
    <row r="98" spans="3:5" ht="15">
      <c r="C98" s="1"/>
      <c r="D98" s="1"/>
      <c r="E98" s="1"/>
    </row>
    <row r="99" spans="3:5" ht="15">
      <c r="C99" s="1"/>
      <c r="D99" s="1"/>
      <c r="E99" s="1"/>
    </row>
  </sheetData>
  <mergeCells count="6">
    <mergeCell ref="A7:A8"/>
    <mergeCell ref="A5:E5"/>
    <mergeCell ref="B1:E1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I129"/>
  <sheetViews>
    <sheetView workbookViewId="0" topLeftCell="A97">
      <selection activeCell="A6" sqref="A6:A8"/>
    </sheetView>
  </sheetViews>
  <sheetFormatPr defaultColWidth="9.140625" defaultRowHeight="13.5" customHeight="1"/>
  <cols>
    <col min="1" max="1" width="3.421875" style="98" customWidth="1"/>
    <col min="2" max="2" width="63.00390625" style="98" customWidth="1"/>
    <col min="3" max="4" width="9.140625" style="98" customWidth="1"/>
    <col min="5" max="5" width="9.8515625" style="98" bestFit="1" customWidth="1"/>
    <col min="6" max="16384" width="9.140625" style="98" customWidth="1"/>
  </cols>
  <sheetData>
    <row r="1" spans="1:7" ht="12.75" customHeight="1">
      <c r="A1" s="485" t="s">
        <v>1311</v>
      </c>
      <c r="B1" s="485"/>
      <c r="C1" s="485"/>
      <c r="D1" s="485"/>
      <c r="E1" s="485"/>
      <c r="F1" s="485"/>
      <c r="G1" s="485"/>
    </row>
    <row r="2" spans="1:7" ht="13.5" customHeight="1">
      <c r="A2" s="396" t="s">
        <v>122</v>
      </c>
      <c r="B2" s="396"/>
      <c r="C2" s="396"/>
      <c r="D2" s="396"/>
      <c r="E2" s="396"/>
      <c r="F2" s="396"/>
      <c r="G2" s="396"/>
    </row>
    <row r="3" spans="1:7" ht="13.5" customHeight="1">
      <c r="A3" s="396" t="s">
        <v>810</v>
      </c>
      <c r="B3" s="396"/>
      <c r="C3" s="396"/>
      <c r="D3" s="396"/>
      <c r="E3" s="396"/>
      <c r="F3" s="396"/>
      <c r="G3" s="396"/>
    </row>
    <row r="4" spans="1:7" ht="13.5" customHeight="1">
      <c r="A4" s="396" t="s">
        <v>966</v>
      </c>
      <c r="B4" s="396"/>
      <c r="C4" s="396"/>
      <c r="D4" s="396"/>
      <c r="E4" s="396"/>
      <c r="F4" s="396"/>
      <c r="G4" s="396"/>
    </row>
    <row r="5" spans="1:7" ht="13.5" customHeight="1">
      <c r="A5" s="397" t="s">
        <v>322</v>
      </c>
      <c r="B5" s="397"/>
      <c r="C5" s="397"/>
      <c r="D5" s="397"/>
      <c r="E5" s="397"/>
      <c r="F5" s="397"/>
      <c r="G5" s="397"/>
    </row>
    <row r="6" spans="1:7" ht="15" customHeight="1">
      <c r="A6" s="488"/>
      <c r="B6" s="369" t="s">
        <v>1071</v>
      </c>
      <c r="C6" s="369" t="s">
        <v>1072</v>
      </c>
      <c r="D6" s="369" t="s">
        <v>1073</v>
      </c>
      <c r="E6" s="369" t="s">
        <v>1074</v>
      </c>
      <c r="F6" s="369" t="s">
        <v>1075</v>
      </c>
      <c r="G6" s="369" t="s">
        <v>1076</v>
      </c>
    </row>
    <row r="7" spans="1:9" s="222" customFormat="1" ht="24.75" customHeight="1">
      <c r="A7" s="488"/>
      <c r="B7" s="484" t="s">
        <v>323</v>
      </c>
      <c r="C7" s="478" t="s">
        <v>1265</v>
      </c>
      <c r="D7" s="486" t="s">
        <v>1</v>
      </c>
      <c r="E7" s="480" t="s">
        <v>437</v>
      </c>
      <c r="F7" s="480" t="s">
        <v>87</v>
      </c>
      <c r="G7" s="482" t="s">
        <v>438</v>
      </c>
      <c r="I7" s="98"/>
    </row>
    <row r="8" spans="1:9" s="222" customFormat="1" ht="21" customHeight="1">
      <c r="A8" s="488"/>
      <c r="B8" s="484"/>
      <c r="C8" s="479"/>
      <c r="D8" s="487"/>
      <c r="E8" s="481"/>
      <c r="F8" s="481"/>
      <c r="G8" s="483"/>
      <c r="I8" s="98"/>
    </row>
    <row r="9" spans="1:2" ht="13.5" customHeight="1">
      <c r="A9" s="343" t="s">
        <v>794</v>
      </c>
      <c r="B9" s="220" t="s">
        <v>66</v>
      </c>
    </row>
    <row r="10" spans="1:2" ht="12" customHeight="1">
      <c r="A10" s="343" t="s">
        <v>800</v>
      </c>
      <c r="B10" s="220" t="s">
        <v>967</v>
      </c>
    </row>
    <row r="11" spans="1:2" ht="13.5" customHeight="1">
      <c r="A11" s="343" t="s">
        <v>410</v>
      </c>
      <c r="B11" s="278" t="s">
        <v>592</v>
      </c>
    </row>
    <row r="12" spans="1:9" s="222" customFormat="1" ht="12.75">
      <c r="A12" s="343" t="s">
        <v>562</v>
      </c>
      <c r="B12" s="225" t="s">
        <v>1635</v>
      </c>
      <c r="C12" s="221" t="s">
        <v>348</v>
      </c>
      <c r="D12" s="221"/>
      <c r="E12" s="221">
        <v>2800</v>
      </c>
      <c r="F12" s="221">
        <f aca="true" t="shared" si="0" ref="F12:F18">E12*0.25</f>
        <v>700</v>
      </c>
      <c r="G12" s="221">
        <f>E12+F12</f>
        <v>3500</v>
      </c>
      <c r="I12" s="98"/>
    </row>
    <row r="13" spans="1:9" s="222" customFormat="1" ht="12.75">
      <c r="A13" s="343" t="s">
        <v>1722</v>
      </c>
      <c r="B13" s="225" t="s">
        <v>975</v>
      </c>
      <c r="C13" s="221" t="s">
        <v>348</v>
      </c>
      <c r="D13" s="221"/>
      <c r="E13" s="221">
        <v>1720</v>
      </c>
      <c r="F13" s="221">
        <f t="shared" si="0"/>
        <v>430</v>
      </c>
      <c r="G13" s="221">
        <f>E13+F13</f>
        <v>2150</v>
      </c>
      <c r="I13" s="98"/>
    </row>
    <row r="14" spans="1:9" s="222" customFormat="1" ht="12.75">
      <c r="A14" s="343" t="s">
        <v>131</v>
      </c>
      <c r="B14" s="225" t="s">
        <v>627</v>
      </c>
      <c r="C14" s="221" t="s">
        <v>42</v>
      </c>
      <c r="D14" s="221"/>
      <c r="E14" s="221">
        <v>4000</v>
      </c>
      <c r="F14" s="221">
        <f t="shared" si="0"/>
        <v>1000</v>
      </c>
      <c r="G14" s="221">
        <f>E14+F14</f>
        <v>5000</v>
      </c>
      <c r="I14" s="98"/>
    </row>
    <row r="15" spans="1:9" s="222" customFormat="1" ht="12.75">
      <c r="A15" s="343" t="s">
        <v>912</v>
      </c>
      <c r="B15" s="225" t="s">
        <v>617</v>
      </c>
      <c r="C15" s="221" t="s">
        <v>42</v>
      </c>
      <c r="D15" s="221"/>
      <c r="E15" s="221">
        <v>1600</v>
      </c>
      <c r="F15" s="221">
        <f t="shared" si="0"/>
        <v>400</v>
      </c>
      <c r="G15" s="221">
        <f>E15+F15</f>
        <v>2000</v>
      </c>
      <c r="I15" s="98"/>
    </row>
    <row r="16" spans="1:7" ht="13.5" customHeight="1">
      <c r="A16" s="343" t="s">
        <v>914</v>
      </c>
      <c r="B16" s="225" t="s">
        <v>1511</v>
      </c>
      <c r="C16" s="221" t="s">
        <v>42</v>
      </c>
      <c r="D16" s="341"/>
      <c r="E16" s="342">
        <v>5000</v>
      </c>
      <c r="F16" s="342">
        <f t="shared" si="0"/>
        <v>1250</v>
      </c>
      <c r="G16" s="342">
        <f>SUM(E16:F16)</f>
        <v>6250</v>
      </c>
    </row>
    <row r="17" spans="1:7" ht="14.25" customHeight="1">
      <c r="A17" s="343" t="s">
        <v>915</v>
      </c>
      <c r="B17" s="225" t="s">
        <v>1312</v>
      </c>
      <c r="C17" s="221" t="s">
        <v>42</v>
      </c>
      <c r="D17" s="341"/>
      <c r="E17" s="342">
        <v>10000</v>
      </c>
      <c r="F17" s="342">
        <f t="shared" si="0"/>
        <v>2500</v>
      </c>
      <c r="G17" s="342">
        <f>SUM(E17:F17)</f>
        <v>12500</v>
      </c>
    </row>
    <row r="18" spans="1:9" s="222" customFormat="1" ht="25.5">
      <c r="A18" s="454" t="s">
        <v>650</v>
      </c>
      <c r="B18" s="225" t="s">
        <v>622</v>
      </c>
      <c r="C18" s="221" t="s">
        <v>42</v>
      </c>
      <c r="D18" s="221"/>
      <c r="E18" s="221">
        <v>18000</v>
      </c>
      <c r="F18" s="221">
        <f t="shared" si="0"/>
        <v>4500</v>
      </c>
      <c r="G18" s="221">
        <f>E18+F18</f>
        <v>22500</v>
      </c>
      <c r="I18" s="98"/>
    </row>
    <row r="19" spans="1:9" s="222" customFormat="1" ht="12.75">
      <c r="A19" s="343" t="s">
        <v>652</v>
      </c>
      <c r="B19" s="278" t="s">
        <v>591</v>
      </c>
      <c r="C19" s="221"/>
      <c r="D19" s="221"/>
      <c r="E19" s="221"/>
      <c r="F19" s="221"/>
      <c r="G19" s="221"/>
      <c r="I19" s="98"/>
    </row>
    <row r="20" spans="1:9" s="222" customFormat="1" ht="12.75" customHeight="1">
      <c r="A20" s="343" t="s">
        <v>1746</v>
      </c>
      <c r="B20" s="225" t="s">
        <v>595</v>
      </c>
      <c r="C20" s="221" t="s">
        <v>348</v>
      </c>
      <c r="D20" s="221"/>
      <c r="E20" s="221">
        <v>3200</v>
      </c>
      <c r="F20" s="221">
        <f>E20*0.25</f>
        <v>800</v>
      </c>
      <c r="G20" s="221">
        <f>E20+F20</f>
        <v>4000</v>
      </c>
      <c r="I20" s="98"/>
    </row>
    <row r="21" spans="1:7" s="222" customFormat="1" ht="12.75">
      <c r="A21" s="343" t="s">
        <v>1749</v>
      </c>
      <c r="B21" s="225" t="s">
        <v>1505</v>
      </c>
      <c r="C21" s="221" t="s">
        <v>42</v>
      </c>
      <c r="D21" s="221"/>
      <c r="E21" s="221">
        <v>5760</v>
      </c>
      <c r="F21" s="221">
        <f>E21*0.25</f>
        <v>1440</v>
      </c>
      <c r="G21" s="221">
        <f>E21+F21</f>
        <v>7200</v>
      </c>
    </row>
    <row r="22" spans="1:9" s="222" customFormat="1" ht="12.75">
      <c r="A22" s="343" t="s">
        <v>1750</v>
      </c>
      <c r="B22" s="225" t="s">
        <v>758</v>
      </c>
      <c r="C22" s="221" t="s">
        <v>348</v>
      </c>
      <c r="D22" s="221"/>
      <c r="E22" s="221">
        <v>9200</v>
      </c>
      <c r="F22" s="221">
        <f>E22*0.25</f>
        <v>2300</v>
      </c>
      <c r="G22" s="221">
        <f>E22+F22</f>
        <v>11500</v>
      </c>
      <c r="I22" s="98"/>
    </row>
    <row r="23" spans="1:9" s="222" customFormat="1" ht="13.5" customHeight="1">
      <c r="A23" s="343" t="s">
        <v>1751</v>
      </c>
      <c r="B23" s="220" t="s">
        <v>500</v>
      </c>
      <c r="C23" s="223"/>
      <c r="D23" s="223"/>
      <c r="E23" s="223">
        <f>SUM(E12:E22)</f>
        <v>61280</v>
      </c>
      <c r="F23" s="223">
        <f>SUM(F12:F22)</f>
        <v>15320</v>
      </c>
      <c r="G23" s="223">
        <f>SUM(G12:G22)</f>
        <v>76600</v>
      </c>
      <c r="I23" s="98"/>
    </row>
    <row r="24" spans="1:7" ht="11.25" customHeight="1">
      <c r="A24" s="343"/>
      <c r="B24" s="99"/>
      <c r="C24" s="42"/>
      <c r="D24" s="42"/>
      <c r="E24" s="42"/>
      <c r="F24" s="42"/>
      <c r="G24" s="42"/>
    </row>
    <row r="25" spans="1:7" ht="13.5" customHeight="1">
      <c r="A25" s="343" t="s">
        <v>1753</v>
      </c>
      <c r="B25" s="220" t="s">
        <v>97</v>
      </c>
      <c r="C25" s="42"/>
      <c r="D25" s="42"/>
      <c r="E25" s="42"/>
      <c r="F25" s="42"/>
      <c r="G25" s="42"/>
    </row>
    <row r="26" spans="1:9" s="222" customFormat="1" ht="13.5" customHeight="1">
      <c r="A26" s="343" t="s">
        <v>1754</v>
      </c>
      <c r="B26" s="278" t="s">
        <v>1017</v>
      </c>
      <c r="C26" s="221"/>
      <c r="D26" s="221"/>
      <c r="E26" s="221"/>
      <c r="F26" s="221"/>
      <c r="G26" s="221"/>
      <c r="I26" s="98"/>
    </row>
    <row r="27" spans="1:9" s="222" customFormat="1" ht="13.5" customHeight="1">
      <c r="A27" s="343" t="s">
        <v>1755</v>
      </c>
      <c r="B27" s="225" t="s">
        <v>609</v>
      </c>
      <c r="C27" s="221" t="s">
        <v>348</v>
      </c>
      <c r="D27" s="221"/>
      <c r="E27" s="221">
        <v>200</v>
      </c>
      <c r="F27" s="221">
        <f aca="true" t="shared" si="1" ref="F27:F37">E27*0.25</f>
        <v>50</v>
      </c>
      <c r="G27" s="221">
        <f aca="true" t="shared" si="2" ref="G27:G37">E27+F27</f>
        <v>250</v>
      </c>
      <c r="I27" s="98"/>
    </row>
    <row r="28" spans="1:9" s="222" customFormat="1" ht="14.25" customHeight="1">
      <c r="A28" s="343" t="s">
        <v>1247</v>
      </c>
      <c r="B28" s="225" t="s">
        <v>1757</v>
      </c>
      <c r="C28" s="221" t="s">
        <v>348</v>
      </c>
      <c r="D28" s="221"/>
      <c r="E28" s="221">
        <v>6100</v>
      </c>
      <c r="F28" s="221">
        <f t="shared" si="1"/>
        <v>1525</v>
      </c>
      <c r="G28" s="221">
        <f t="shared" si="2"/>
        <v>7625</v>
      </c>
      <c r="I28" s="98"/>
    </row>
    <row r="29" spans="1:9" s="222" customFormat="1" ht="14.25" customHeight="1">
      <c r="A29" s="343" t="s">
        <v>1248</v>
      </c>
      <c r="B29" s="225" t="s">
        <v>611</v>
      </c>
      <c r="C29" s="221" t="s">
        <v>656</v>
      </c>
      <c r="D29" s="221"/>
      <c r="E29" s="221">
        <v>8000</v>
      </c>
      <c r="F29" s="221">
        <f t="shared" si="1"/>
        <v>2000</v>
      </c>
      <c r="G29" s="221">
        <f t="shared" si="2"/>
        <v>10000</v>
      </c>
      <c r="I29" s="98"/>
    </row>
    <row r="30" spans="1:9" s="222" customFormat="1" ht="12.75" customHeight="1">
      <c r="A30" s="343" t="s">
        <v>1249</v>
      </c>
      <c r="B30" s="225" t="s">
        <v>1503</v>
      </c>
      <c r="C30" s="221" t="s">
        <v>656</v>
      </c>
      <c r="D30" s="221"/>
      <c r="E30" s="221">
        <v>800</v>
      </c>
      <c r="F30" s="221">
        <f t="shared" si="1"/>
        <v>200</v>
      </c>
      <c r="G30" s="221">
        <f t="shared" si="2"/>
        <v>1000</v>
      </c>
      <c r="I30" s="98"/>
    </row>
    <row r="31" spans="1:9" s="222" customFormat="1" ht="14.25" customHeight="1">
      <c r="A31" s="343" t="s">
        <v>1250</v>
      </c>
      <c r="B31" s="225" t="s">
        <v>613</v>
      </c>
      <c r="C31" s="221" t="s">
        <v>656</v>
      </c>
      <c r="D31" s="221"/>
      <c r="E31" s="221">
        <v>6400</v>
      </c>
      <c r="F31" s="221">
        <f t="shared" si="1"/>
        <v>1600</v>
      </c>
      <c r="G31" s="221">
        <f t="shared" si="2"/>
        <v>8000</v>
      </c>
      <c r="I31" s="98"/>
    </row>
    <row r="32" spans="1:9" s="222" customFormat="1" ht="14.25" customHeight="1">
      <c r="A32" s="343" t="s">
        <v>1251</v>
      </c>
      <c r="B32" s="225" t="s">
        <v>614</v>
      </c>
      <c r="C32" s="221" t="s">
        <v>656</v>
      </c>
      <c r="D32" s="221"/>
      <c r="E32" s="221">
        <v>4000</v>
      </c>
      <c r="F32" s="221">
        <f t="shared" si="1"/>
        <v>1000</v>
      </c>
      <c r="G32" s="221">
        <f t="shared" si="2"/>
        <v>5000</v>
      </c>
      <c r="I32" s="98"/>
    </row>
    <row r="33" spans="1:9" s="222" customFormat="1" ht="14.25" customHeight="1">
      <c r="A33" s="343" t="s">
        <v>1252</v>
      </c>
      <c r="B33" s="225" t="s">
        <v>615</v>
      </c>
      <c r="C33" s="221" t="s">
        <v>656</v>
      </c>
      <c r="D33" s="221"/>
      <c r="E33" s="221">
        <v>1200</v>
      </c>
      <c r="F33" s="221">
        <f t="shared" si="1"/>
        <v>300</v>
      </c>
      <c r="G33" s="221">
        <f t="shared" si="2"/>
        <v>1500</v>
      </c>
      <c r="I33" s="98"/>
    </row>
    <row r="34" spans="1:9" s="222" customFormat="1" ht="14.25" customHeight="1">
      <c r="A34" s="343" t="s">
        <v>1253</v>
      </c>
      <c r="B34" s="225" t="s">
        <v>623</v>
      </c>
      <c r="C34" s="221" t="s">
        <v>656</v>
      </c>
      <c r="D34" s="221"/>
      <c r="E34" s="221">
        <v>2400</v>
      </c>
      <c r="F34" s="221">
        <f t="shared" si="1"/>
        <v>600</v>
      </c>
      <c r="G34" s="221">
        <f t="shared" si="2"/>
        <v>3000</v>
      </c>
      <c r="I34" s="98"/>
    </row>
    <row r="35" spans="1:9" s="222" customFormat="1" ht="14.25" customHeight="1">
      <c r="A35" s="343" t="s">
        <v>956</v>
      </c>
      <c r="B35" s="225" t="s">
        <v>628</v>
      </c>
      <c r="C35" s="221" t="s">
        <v>656</v>
      </c>
      <c r="D35" s="221"/>
      <c r="E35" s="221">
        <v>1600</v>
      </c>
      <c r="F35" s="221">
        <f t="shared" si="1"/>
        <v>400</v>
      </c>
      <c r="G35" s="221">
        <f t="shared" si="2"/>
        <v>2000</v>
      </c>
      <c r="I35" s="98"/>
    </row>
    <row r="36" spans="1:9" s="222" customFormat="1" ht="29.25" customHeight="1">
      <c r="A36" s="454" t="s">
        <v>957</v>
      </c>
      <c r="B36" s="225" t="s">
        <v>1316</v>
      </c>
      <c r="C36" s="221"/>
      <c r="D36" s="221"/>
      <c r="E36" s="221">
        <v>1816</v>
      </c>
      <c r="F36" s="221">
        <f>E36*0.25</f>
        <v>454</v>
      </c>
      <c r="G36" s="221">
        <f>SUM(E36:F36)</f>
        <v>2270</v>
      </c>
      <c r="I36" s="98"/>
    </row>
    <row r="37" spans="1:9" s="222" customFormat="1" ht="14.25" customHeight="1">
      <c r="A37" s="343" t="s">
        <v>958</v>
      </c>
      <c r="B37" s="225" t="s">
        <v>629</v>
      </c>
      <c r="C37" s="221" t="s">
        <v>656</v>
      </c>
      <c r="D37" s="221"/>
      <c r="E37" s="221">
        <v>2400</v>
      </c>
      <c r="F37" s="221">
        <f t="shared" si="1"/>
        <v>600</v>
      </c>
      <c r="G37" s="221">
        <f t="shared" si="2"/>
        <v>3000</v>
      </c>
      <c r="I37" s="98"/>
    </row>
    <row r="38" spans="1:9" s="222" customFormat="1" ht="13.5" customHeight="1">
      <c r="A38" s="343" t="s">
        <v>959</v>
      </c>
      <c r="B38" s="220" t="s">
        <v>807</v>
      </c>
      <c r="C38" s="223"/>
      <c r="D38" s="223"/>
      <c r="E38" s="223">
        <f>SUM(E27:E37)</f>
        <v>34916</v>
      </c>
      <c r="F38" s="223">
        <f>SUM(F27:F37)</f>
        <v>8729</v>
      </c>
      <c r="G38" s="223">
        <f>SUM(G27:G37)</f>
        <v>43645</v>
      </c>
      <c r="I38" s="98"/>
    </row>
    <row r="39" spans="1:7" ht="12" customHeight="1">
      <c r="A39" s="343"/>
      <c r="B39" s="100"/>
      <c r="C39" s="42"/>
      <c r="D39" s="42"/>
      <c r="E39" s="42"/>
      <c r="F39" s="42"/>
      <c r="G39" s="42"/>
    </row>
    <row r="40" spans="1:7" ht="13.5" customHeight="1">
      <c r="A40" s="343" t="s">
        <v>960</v>
      </c>
      <c r="B40" s="278" t="s">
        <v>499</v>
      </c>
      <c r="C40" s="42"/>
      <c r="D40" s="42"/>
      <c r="E40" s="42"/>
      <c r="F40" s="42"/>
      <c r="G40" s="42"/>
    </row>
    <row r="41" spans="1:9" s="222" customFormat="1" ht="13.5" customHeight="1">
      <c r="A41" s="343" t="s">
        <v>961</v>
      </c>
      <c r="B41" s="225" t="s">
        <v>170</v>
      </c>
      <c r="C41" s="221" t="s">
        <v>348</v>
      </c>
      <c r="D41" s="221"/>
      <c r="E41" s="221">
        <v>94000</v>
      </c>
      <c r="F41" s="221">
        <v>3600</v>
      </c>
      <c r="G41" s="221">
        <f aca="true" t="shared" si="3" ref="G41:G48">E41+F41</f>
        <v>97600</v>
      </c>
      <c r="I41" s="98"/>
    </row>
    <row r="42" spans="1:9" s="222" customFormat="1" ht="17.25" customHeight="1">
      <c r="A42" s="343" t="s">
        <v>882</v>
      </c>
      <c r="B42" s="225" t="s">
        <v>759</v>
      </c>
      <c r="C42" s="221" t="s">
        <v>348</v>
      </c>
      <c r="D42" s="221"/>
      <c r="E42" s="221">
        <v>86400</v>
      </c>
      <c r="F42" s="221">
        <f>E42*0.25</f>
        <v>21600</v>
      </c>
      <c r="G42" s="221">
        <f t="shared" si="3"/>
        <v>108000</v>
      </c>
      <c r="I42" s="352"/>
    </row>
    <row r="43" spans="1:9" s="222" customFormat="1" ht="25.5">
      <c r="A43" s="454" t="s">
        <v>883</v>
      </c>
      <c r="B43" s="225" t="s">
        <v>1633</v>
      </c>
      <c r="C43" s="221" t="s">
        <v>348</v>
      </c>
      <c r="D43" s="221"/>
      <c r="E43" s="221">
        <v>54620</v>
      </c>
      <c r="F43" s="221">
        <f>E43*0.25</f>
        <v>13655</v>
      </c>
      <c r="G43" s="221">
        <f>E43+F43</f>
        <v>68275</v>
      </c>
      <c r="I43" s="98"/>
    </row>
    <row r="44" spans="1:9" s="222" customFormat="1" ht="26.25" customHeight="1">
      <c r="A44" s="454" t="s">
        <v>93</v>
      </c>
      <c r="B44" s="225" t="s">
        <v>616</v>
      </c>
      <c r="C44" s="221"/>
      <c r="D44" s="221"/>
      <c r="E44" s="221">
        <v>16000</v>
      </c>
      <c r="F44" s="221">
        <f>E44*0.25</f>
        <v>4000</v>
      </c>
      <c r="G44" s="221">
        <f t="shared" si="3"/>
        <v>20000</v>
      </c>
      <c r="I44" s="98"/>
    </row>
    <row r="45" spans="1:9" s="222" customFormat="1" ht="13.5" customHeight="1">
      <c r="A45" s="343" t="s">
        <v>94</v>
      </c>
      <c r="B45" s="225" t="s">
        <v>1634</v>
      </c>
      <c r="C45" s="221" t="s">
        <v>348</v>
      </c>
      <c r="D45" s="221"/>
      <c r="E45" s="221">
        <v>81833</v>
      </c>
      <c r="F45" s="221">
        <f aca="true" t="shared" si="4" ref="F45:F52">E45*0.25</f>
        <v>20458.25</v>
      </c>
      <c r="G45" s="221">
        <f t="shared" si="3"/>
        <v>102291.25</v>
      </c>
      <c r="I45" s="98"/>
    </row>
    <row r="46" spans="1:9" s="222" customFormat="1" ht="13.5" customHeight="1">
      <c r="A46" s="343" t="s">
        <v>1576</v>
      </c>
      <c r="B46" s="225" t="s">
        <v>974</v>
      </c>
      <c r="C46" s="221" t="s">
        <v>348</v>
      </c>
      <c r="D46" s="221"/>
      <c r="E46" s="221">
        <v>4800</v>
      </c>
      <c r="F46" s="221">
        <f t="shared" si="4"/>
        <v>1200</v>
      </c>
      <c r="G46" s="221">
        <f t="shared" si="3"/>
        <v>6000</v>
      </c>
      <c r="I46" s="98"/>
    </row>
    <row r="47" spans="1:9" s="222" customFormat="1" ht="16.5" customHeight="1">
      <c r="A47" s="343" t="s">
        <v>95</v>
      </c>
      <c r="B47" s="225" t="s">
        <v>639</v>
      </c>
      <c r="C47" s="221" t="s">
        <v>42</v>
      </c>
      <c r="D47" s="221"/>
      <c r="E47" s="221">
        <v>59310</v>
      </c>
      <c r="F47" s="221">
        <f t="shared" si="4"/>
        <v>14827.5</v>
      </c>
      <c r="G47" s="221">
        <f t="shared" si="3"/>
        <v>74137.5</v>
      </c>
      <c r="I47" s="352"/>
    </row>
    <row r="48" spans="1:9" s="222" customFormat="1" ht="25.5" customHeight="1">
      <c r="A48" s="454" t="s">
        <v>566</v>
      </c>
      <c r="B48" s="225" t="s">
        <v>619</v>
      </c>
      <c r="C48" s="221" t="s">
        <v>42</v>
      </c>
      <c r="D48" s="221"/>
      <c r="E48" s="221">
        <v>16000</v>
      </c>
      <c r="F48" s="221">
        <f t="shared" si="4"/>
        <v>4000</v>
      </c>
      <c r="G48" s="221">
        <f t="shared" si="3"/>
        <v>20000</v>
      </c>
      <c r="I48" s="98"/>
    </row>
    <row r="49" spans="1:9" s="222" customFormat="1" ht="16.5" customHeight="1">
      <c r="A49" s="343" t="s">
        <v>567</v>
      </c>
      <c r="B49" s="340" t="s">
        <v>618</v>
      </c>
      <c r="C49" s="221" t="s">
        <v>42</v>
      </c>
      <c r="D49" s="221"/>
      <c r="E49" s="221">
        <v>2500</v>
      </c>
      <c r="F49" s="221">
        <f t="shared" si="4"/>
        <v>625</v>
      </c>
      <c r="G49" s="221">
        <f>SUM(E49:F49)</f>
        <v>3125</v>
      </c>
      <c r="I49" s="98"/>
    </row>
    <row r="50" spans="1:9" s="222" customFormat="1" ht="16.5" customHeight="1">
      <c r="A50" s="343" t="s">
        <v>568</v>
      </c>
      <c r="B50" s="340" t="s">
        <v>947</v>
      </c>
      <c r="C50" s="221" t="s">
        <v>42</v>
      </c>
      <c r="D50" s="221"/>
      <c r="E50" s="221">
        <v>4000</v>
      </c>
      <c r="F50" s="221">
        <f t="shared" si="4"/>
        <v>1000</v>
      </c>
      <c r="G50" s="221">
        <f>SUM(E50:F50)</f>
        <v>5000</v>
      </c>
      <c r="I50" s="98"/>
    </row>
    <row r="51" spans="1:7" s="222" customFormat="1" ht="12.75">
      <c r="A51" s="343" t="s">
        <v>569</v>
      </c>
      <c r="B51" s="225" t="s">
        <v>1504</v>
      </c>
      <c r="C51" s="221" t="s">
        <v>42</v>
      </c>
      <c r="D51" s="221"/>
      <c r="E51" s="221">
        <v>2800</v>
      </c>
      <c r="F51" s="221">
        <f t="shared" si="4"/>
        <v>700</v>
      </c>
      <c r="G51" s="221">
        <f>SUM(E51:F51)</f>
        <v>3500</v>
      </c>
    </row>
    <row r="52" spans="1:9" s="222" customFormat="1" ht="25.5" customHeight="1">
      <c r="A52" s="454" t="s">
        <v>570</v>
      </c>
      <c r="B52" s="225" t="s">
        <v>633</v>
      </c>
      <c r="C52" s="221" t="s">
        <v>42</v>
      </c>
      <c r="D52" s="221"/>
      <c r="E52" s="221">
        <v>15000</v>
      </c>
      <c r="F52" s="221">
        <f t="shared" si="4"/>
        <v>3750</v>
      </c>
      <c r="G52" s="221">
        <f>SUM(E52:F52)</f>
        <v>18750</v>
      </c>
      <c r="I52" s="98"/>
    </row>
    <row r="53" spans="1:7" ht="13.5" customHeight="1">
      <c r="A53" s="343" t="s">
        <v>1690</v>
      </c>
      <c r="B53" s="225" t="s">
        <v>1512</v>
      </c>
      <c r="C53" s="221" t="s">
        <v>42</v>
      </c>
      <c r="D53" s="341"/>
      <c r="E53" s="342">
        <v>1600</v>
      </c>
      <c r="F53" s="342">
        <f>E53*0.25</f>
        <v>400</v>
      </c>
      <c r="G53" s="342">
        <f>SUM(E53:F53)</f>
        <v>2000</v>
      </c>
    </row>
    <row r="54" spans="1:9" s="222" customFormat="1" ht="12.75">
      <c r="A54" s="343" t="s">
        <v>571</v>
      </c>
      <c r="B54" s="220" t="s">
        <v>501</v>
      </c>
      <c r="C54" s="223"/>
      <c r="D54" s="223"/>
      <c r="E54" s="223">
        <f>SUM(E41:E53)</f>
        <v>438863</v>
      </c>
      <c r="F54" s="223">
        <f>SUM(F41:F53)</f>
        <v>89815.75</v>
      </c>
      <c r="G54" s="223">
        <f>SUM(G41:G53)</f>
        <v>528678.75</v>
      </c>
      <c r="H54" s="221"/>
      <c r="I54" s="98"/>
    </row>
    <row r="55" spans="1:7" ht="15.75" customHeight="1">
      <c r="A55" s="343"/>
      <c r="B55" s="100"/>
      <c r="C55" s="42"/>
      <c r="D55" s="42"/>
      <c r="E55" s="42"/>
      <c r="F55" s="42"/>
      <c r="G55" s="42"/>
    </row>
    <row r="56" spans="1:7" ht="13.5" customHeight="1">
      <c r="A56" s="343" t="s">
        <v>572</v>
      </c>
      <c r="B56" s="278" t="s">
        <v>96</v>
      </c>
      <c r="C56" s="42"/>
      <c r="D56" s="42"/>
      <c r="E56" s="42"/>
      <c r="F56" s="42"/>
      <c r="G56" s="42"/>
    </row>
    <row r="57" spans="1:7" ht="13.5" customHeight="1">
      <c r="A57" s="343" t="s">
        <v>573</v>
      </c>
      <c r="B57" s="225" t="s">
        <v>1506</v>
      </c>
      <c r="C57" s="221" t="s">
        <v>42</v>
      </c>
      <c r="D57" s="42"/>
      <c r="E57" s="221">
        <v>40000</v>
      </c>
      <c r="F57" s="221">
        <f aca="true" t="shared" si="5" ref="F57:F64">E57*0.25</f>
        <v>10000</v>
      </c>
      <c r="G57" s="221">
        <f aca="true" t="shared" si="6" ref="G57:G64">SUM(E57:F57)</f>
        <v>50000</v>
      </c>
    </row>
    <row r="58" spans="1:7" ht="19.5" customHeight="1">
      <c r="A58" s="343" t="s">
        <v>1691</v>
      </c>
      <c r="B58" s="225" t="s">
        <v>1313</v>
      </c>
      <c r="C58" s="221" t="s">
        <v>42</v>
      </c>
      <c r="D58" s="42"/>
      <c r="E58" s="221">
        <v>4000</v>
      </c>
      <c r="F58" s="221">
        <f t="shared" si="5"/>
        <v>1000</v>
      </c>
      <c r="G58" s="221">
        <f t="shared" si="6"/>
        <v>5000</v>
      </c>
    </row>
    <row r="59" spans="1:7" s="222" customFormat="1" ht="25.5">
      <c r="A59" s="343" t="s">
        <v>1692</v>
      </c>
      <c r="B59" s="225" t="s">
        <v>1314</v>
      </c>
      <c r="C59" s="221" t="s">
        <v>42</v>
      </c>
      <c r="D59" s="221"/>
      <c r="E59" s="221">
        <v>2500</v>
      </c>
      <c r="F59" s="221">
        <f t="shared" si="5"/>
        <v>625</v>
      </c>
      <c r="G59" s="221">
        <f t="shared" si="6"/>
        <v>3125</v>
      </c>
    </row>
    <row r="60" spans="1:7" s="222" customFormat="1" ht="12.75">
      <c r="A60" s="343" t="s">
        <v>574</v>
      </c>
      <c r="B60" s="225" t="s">
        <v>976</v>
      </c>
      <c r="C60" s="221" t="s">
        <v>42</v>
      </c>
      <c r="D60" s="221"/>
      <c r="E60" s="221">
        <v>430</v>
      </c>
      <c r="F60" s="221">
        <f t="shared" si="5"/>
        <v>107.5</v>
      </c>
      <c r="G60" s="221">
        <f t="shared" si="6"/>
        <v>537.5</v>
      </c>
    </row>
    <row r="61" spans="1:7" s="222" customFormat="1" ht="12.75">
      <c r="A61" s="343" t="s">
        <v>575</v>
      </c>
      <c r="B61" s="225" t="s">
        <v>610</v>
      </c>
      <c r="C61" s="221" t="s">
        <v>42</v>
      </c>
      <c r="D61" s="221"/>
      <c r="E61" s="221">
        <v>2000</v>
      </c>
      <c r="F61" s="221">
        <f t="shared" si="5"/>
        <v>500</v>
      </c>
      <c r="G61" s="221">
        <f t="shared" si="6"/>
        <v>2500</v>
      </c>
    </row>
    <row r="62" spans="1:7" s="222" customFormat="1" ht="12.75">
      <c r="A62" s="343" t="s">
        <v>576</v>
      </c>
      <c r="B62" s="225" t="s">
        <v>620</v>
      </c>
      <c r="C62" s="221" t="s">
        <v>42</v>
      </c>
      <c r="D62" s="221"/>
      <c r="E62" s="221">
        <v>49000</v>
      </c>
      <c r="F62" s="221">
        <f t="shared" si="5"/>
        <v>12250</v>
      </c>
      <c r="G62" s="221">
        <f t="shared" si="6"/>
        <v>61250</v>
      </c>
    </row>
    <row r="63" spans="1:7" s="222" customFormat="1" ht="15" customHeight="1">
      <c r="A63" s="343" t="s">
        <v>1693</v>
      </c>
      <c r="B63" s="225" t="s">
        <v>1315</v>
      </c>
      <c r="C63" s="221" t="s">
        <v>348</v>
      </c>
      <c r="D63" s="221"/>
      <c r="E63" s="221">
        <v>96</v>
      </c>
      <c r="F63" s="221">
        <f t="shared" si="5"/>
        <v>24</v>
      </c>
      <c r="G63" s="221">
        <f t="shared" si="6"/>
        <v>120</v>
      </c>
    </row>
    <row r="64" spans="1:7" s="222" customFormat="1" ht="15.75" customHeight="1">
      <c r="A64" s="343" t="s">
        <v>1694</v>
      </c>
      <c r="B64" s="225" t="s">
        <v>612</v>
      </c>
      <c r="C64" s="221" t="s">
        <v>42</v>
      </c>
      <c r="D64" s="221"/>
      <c r="E64" s="221">
        <v>500</v>
      </c>
      <c r="F64" s="221">
        <f t="shared" si="5"/>
        <v>125</v>
      </c>
      <c r="G64" s="221">
        <f t="shared" si="6"/>
        <v>625</v>
      </c>
    </row>
    <row r="65" spans="1:7" s="222" customFormat="1" ht="15" customHeight="1">
      <c r="A65" s="343" t="s">
        <v>302</v>
      </c>
      <c r="B65" s="220" t="s">
        <v>98</v>
      </c>
      <c r="C65" s="223"/>
      <c r="D65" s="223"/>
      <c r="E65" s="223">
        <f>SUM(E57:E64)</f>
        <v>98526</v>
      </c>
      <c r="F65" s="223">
        <f>SUM(F57:F64)</f>
        <v>24631.5</v>
      </c>
      <c r="G65" s="223">
        <f>SUM(G57:G64)</f>
        <v>123157.5</v>
      </c>
    </row>
    <row r="66" spans="1:7" s="222" customFormat="1" ht="10.5" customHeight="1">
      <c r="A66" s="343"/>
      <c r="B66" s="225"/>
      <c r="C66" s="221"/>
      <c r="D66" s="221"/>
      <c r="E66" s="221"/>
      <c r="F66" s="221"/>
      <c r="G66" s="221"/>
    </row>
    <row r="67" spans="1:7" s="224" customFormat="1" ht="14.25" customHeight="1">
      <c r="A67" s="343" t="s">
        <v>1695</v>
      </c>
      <c r="B67" s="220" t="s">
        <v>624</v>
      </c>
      <c r="C67" s="344"/>
      <c r="D67" s="344"/>
      <c r="E67" s="344"/>
      <c r="F67" s="344"/>
      <c r="G67" s="344"/>
    </row>
    <row r="68" spans="1:7" s="222" customFormat="1" ht="13.5" customHeight="1">
      <c r="A68" s="343" t="s">
        <v>1696</v>
      </c>
      <c r="B68" s="225" t="s">
        <v>625</v>
      </c>
      <c r="C68" s="221" t="s">
        <v>42</v>
      </c>
      <c r="D68" s="221"/>
      <c r="E68" s="221">
        <v>10000</v>
      </c>
      <c r="F68" s="221">
        <f>E68*0.25</f>
        <v>2500</v>
      </c>
      <c r="G68" s="221">
        <f>SUM(E68:F68)</f>
        <v>12500</v>
      </c>
    </row>
    <row r="69" spans="1:7" s="222" customFormat="1" ht="13.5" customHeight="1">
      <c r="A69" s="343" t="s">
        <v>1697</v>
      </c>
      <c r="B69" s="220" t="s">
        <v>626</v>
      </c>
      <c r="C69" s="221"/>
      <c r="D69" s="221"/>
      <c r="E69" s="344">
        <f>SUM(E68)</f>
        <v>10000</v>
      </c>
      <c r="F69" s="344">
        <f>SUM(F68)</f>
        <v>2500</v>
      </c>
      <c r="G69" s="344">
        <f>SUM(G68)</f>
        <v>12500</v>
      </c>
    </row>
    <row r="70" spans="1:7" s="222" customFormat="1" ht="13.5" customHeight="1">
      <c r="A70" s="343" t="s">
        <v>1698</v>
      </c>
      <c r="B70" s="220" t="s">
        <v>99</v>
      </c>
      <c r="C70" s="223"/>
      <c r="D70" s="223"/>
      <c r="E70" s="223">
        <f>E38+E54+E65+E69</f>
        <v>582305</v>
      </c>
      <c r="F70" s="223">
        <f>F38+F54+F65+F69</f>
        <v>125676.25</v>
      </c>
      <c r="G70" s="223">
        <f>G38+G54+G65+G69</f>
        <v>707981.25</v>
      </c>
    </row>
    <row r="71" spans="1:7" s="222" customFormat="1" ht="7.5" customHeight="1">
      <c r="A71" s="343"/>
      <c r="B71" s="225"/>
      <c r="C71" s="221"/>
      <c r="D71" s="221"/>
      <c r="E71" s="221"/>
      <c r="F71" s="221"/>
      <c r="G71" s="221"/>
    </row>
    <row r="72" spans="1:7" s="222" customFormat="1" ht="12.75">
      <c r="A72" s="343" t="s">
        <v>1699</v>
      </c>
      <c r="B72" s="220" t="s">
        <v>497</v>
      </c>
      <c r="C72" s="221"/>
      <c r="D72" s="221"/>
      <c r="E72" s="221"/>
      <c r="F72" s="221"/>
      <c r="G72" s="221"/>
    </row>
    <row r="73" spans="1:7" s="222" customFormat="1" ht="12.75">
      <c r="A73" s="343" t="s">
        <v>1700</v>
      </c>
      <c r="B73" s="225" t="s">
        <v>977</v>
      </c>
      <c r="C73" s="221" t="s">
        <v>42</v>
      </c>
      <c r="D73" s="221"/>
      <c r="E73" s="221">
        <v>20000</v>
      </c>
      <c r="F73" s="221"/>
      <c r="G73" s="221">
        <f>E73+F73</f>
        <v>20000</v>
      </c>
    </row>
    <row r="74" spans="1:7" s="222" customFormat="1" ht="12.75">
      <c r="A74" s="343" t="s">
        <v>1701</v>
      </c>
      <c r="B74" s="220" t="s">
        <v>498</v>
      </c>
      <c r="C74" s="223"/>
      <c r="D74" s="223"/>
      <c r="E74" s="223">
        <f>SUM(E73:E73)</f>
        <v>20000</v>
      </c>
      <c r="F74" s="223">
        <f>SUM(F73:F73)</f>
        <v>0</v>
      </c>
      <c r="G74" s="223">
        <f>SUM(G73:G73)</f>
        <v>20000</v>
      </c>
    </row>
    <row r="75" spans="1:7" s="222" customFormat="1" ht="9.75" customHeight="1">
      <c r="A75" s="343"/>
      <c r="B75" s="220"/>
      <c r="C75" s="221"/>
      <c r="D75" s="221"/>
      <c r="E75" s="221"/>
      <c r="F75" s="221"/>
      <c r="G75" s="221"/>
    </row>
    <row r="76" spans="1:7" s="222" customFormat="1" ht="12.75">
      <c r="A76" s="343" t="s">
        <v>1702</v>
      </c>
      <c r="B76" s="220" t="s">
        <v>347</v>
      </c>
      <c r="C76" s="221"/>
      <c r="D76" s="221"/>
      <c r="E76" s="221"/>
      <c r="F76" s="221"/>
      <c r="G76" s="221"/>
    </row>
    <row r="77" spans="1:7" s="222" customFormat="1" ht="33" customHeight="1">
      <c r="A77" s="454" t="s">
        <v>577</v>
      </c>
      <c r="B77" s="225" t="s">
        <v>714</v>
      </c>
      <c r="C77" s="221" t="s">
        <v>348</v>
      </c>
      <c r="D77" s="221"/>
      <c r="E77" s="221">
        <v>4494</v>
      </c>
      <c r="F77" s="221"/>
      <c r="G77" s="221">
        <v>4494</v>
      </c>
    </row>
    <row r="78" spans="1:7" s="222" customFormat="1" ht="12.75">
      <c r="A78" s="343" t="s">
        <v>1703</v>
      </c>
      <c r="B78" s="220" t="s">
        <v>483</v>
      </c>
      <c r="C78" s="223"/>
      <c r="D78" s="223"/>
      <c r="E78" s="223">
        <f>SUM(E77)</f>
        <v>4494</v>
      </c>
      <c r="F78" s="223">
        <f>SUM(F77)</f>
        <v>0</v>
      </c>
      <c r="G78" s="223">
        <f>SUM(G77)</f>
        <v>4494</v>
      </c>
    </row>
    <row r="79" spans="1:7" ht="14.25" customHeight="1">
      <c r="A79" s="343"/>
      <c r="B79" s="99"/>
      <c r="C79" s="101"/>
      <c r="D79" s="101"/>
      <c r="E79" s="101"/>
      <c r="F79" s="101"/>
      <c r="G79" s="101"/>
    </row>
    <row r="80" spans="1:7" s="222" customFormat="1" ht="12.75">
      <c r="A80" s="343" t="s">
        <v>1704</v>
      </c>
      <c r="B80" s="220" t="s">
        <v>1232</v>
      </c>
      <c r="C80" s="221"/>
      <c r="D80" s="221"/>
      <c r="E80" s="221"/>
      <c r="F80" s="221"/>
      <c r="G80" s="221"/>
    </row>
    <row r="81" spans="1:7" s="222" customFormat="1" ht="12.75">
      <c r="A81" s="343" t="s">
        <v>1705</v>
      </c>
      <c r="B81" s="220" t="s">
        <v>1116</v>
      </c>
      <c r="C81" s="221" t="s">
        <v>348</v>
      </c>
      <c r="D81" s="221"/>
      <c r="E81" s="344">
        <v>900</v>
      </c>
      <c r="F81" s="344">
        <v>0</v>
      </c>
      <c r="G81" s="344">
        <f>E81+F81</f>
        <v>900</v>
      </c>
    </row>
    <row r="82" spans="1:7" s="222" customFormat="1" ht="12.75" customHeight="1">
      <c r="A82" s="343"/>
      <c r="B82" s="220"/>
      <c r="C82" s="221"/>
      <c r="D82" s="221"/>
      <c r="E82" s="344"/>
      <c r="F82" s="344"/>
      <c r="G82" s="344"/>
    </row>
    <row r="83" spans="1:7" ht="12.75">
      <c r="A83" s="343" t="s">
        <v>1706</v>
      </c>
      <c r="B83" s="220" t="s">
        <v>776</v>
      </c>
      <c r="C83" s="42"/>
      <c r="D83" s="42"/>
      <c r="E83" s="42"/>
      <c r="F83" s="42"/>
      <c r="G83" s="42"/>
    </row>
    <row r="84" spans="1:7" ht="12.75">
      <c r="A84" s="343" t="s">
        <v>1707</v>
      </c>
      <c r="B84" s="225" t="s">
        <v>482</v>
      </c>
      <c r="C84" s="221" t="s">
        <v>348</v>
      </c>
      <c r="D84" s="42"/>
      <c r="E84" s="221">
        <v>3200</v>
      </c>
      <c r="F84" s="221">
        <v>0</v>
      </c>
      <c r="G84" s="221">
        <f>E84+F84</f>
        <v>3200</v>
      </c>
    </row>
    <row r="85" spans="1:7" ht="12.75">
      <c r="A85" s="343" t="s">
        <v>1708</v>
      </c>
      <c r="B85" s="225" t="s">
        <v>481</v>
      </c>
      <c r="C85" s="395" t="s">
        <v>42</v>
      </c>
      <c r="D85" s="42"/>
      <c r="E85" s="395">
        <v>4000</v>
      </c>
      <c r="F85" s="261"/>
      <c r="G85" s="395">
        <f>E85+F85</f>
        <v>4000</v>
      </c>
    </row>
    <row r="86" spans="1:7" ht="12.75">
      <c r="A86" s="343" t="s">
        <v>1709</v>
      </c>
      <c r="B86" s="225" t="s">
        <v>480</v>
      </c>
      <c r="C86" s="395"/>
      <c r="D86" s="42"/>
      <c r="E86" s="395"/>
      <c r="F86" s="261"/>
      <c r="G86" s="395">
        <f>E86+F86</f>
        <v>0</v>
      </c>
    </row>
    <row r="87" spans="1:7" s="222" customFormat="1" ht="12.75">
      <c r="A87" s="343" t="s">
        <v>1710</v>
      </c>
      <c r="B87" s="220" t="s">
        <v>439</v>
      </c>
      <c r="C87" s="223"/>
      <c r="D87" s="223"/>
      <c r="E87" s="223">
        <f>SUM(E83:E85)</f>
        <v>7200</v>
      </c>
      <c r="F87" s="223">
        <f>SUM(F83:F86)</f>
        <v>0</v>
      </c>
      <c r="G87" s="223">
        <f>SUM(G83:G86)</f>
        <v>7200</v>
      </c>
    </row>
    <row r="88" spans="1:7" ht="9" customHeight="1">
      <c r="A88" s="343"/>
      <c r="B88" s="100"/>
      <c r="C88" s="42"/>
      <c r="D88" s="42"/>
      <c r="E88" s="42"/>
      <c r="F88" s="42"/>
      <c r="G88" s="42"/>
    </row>
    <row r="89" spans="1:7" s="224" customFormat="1" ht="13.5" customHeight="1">
      <c r="A89" s="343" t="s">
        <v>1577</v>
      </c>
      <c r="B89" s="220" t="s">
        <v>953</v>
      </c>
      <c r="C89" s="223"/>
      <c r="D89" s="223"/>
      <c r="E89" s="223">
        <f>E23+E70+E74+E87+E78+E81</f>
        <v>676179</v>
      </c>
      <c r="F89" s="223">
        <f>F23+F70+F74+F87+F78+F81</f>
        <v>140996.25</v>
      </c>
      <c r="G89" s="223">
        <f>G23+G70+G74+G87+G78+G81</f>
        <v>817175.25</v>
      </c>
    </row>
    <row r="90" spans="1:7" s="102" customFormat="1" ht="9" customHeight="1">
      <c r="A90" s="343"/>
      <c r="B90" s="99"/>
      <c r="C90" s="101"/>
      <c r="D90" s="101"/>
      <c r="E90" s="101"/>
      <c r="F90" s="101"/>
      <c r="G90" s="101"/>
    </row>
    <row r="91" spans="1:7" s="102" customFormat="1" ht="13.5" customHeight="1">
      <c r="A91" s="343" t="s">
        <v>37</v>
      </c>
      <c r="B91" s="220" t="s">
        <v>86</v>
      </c>
      <c r="C91" s="101"/>
      <c r="D91" s="101"/>
      <c r="E91" s="101"/>
      <c r="F91" s="101"/>
      <c r="G91" s="101"/>
    </row>
    <row r="92" spans="1:7" s="102" customFormat="1" ht="13.5" customHeight="1">
      <c r="A92" s="343" t="s">
        <v>1578</v>
      </c>
      <c r="B92" s="220" t="s">
        <v>967</v>
      </c>
      <c r="C92" s="101"/>
      <c r="D92" s="101"/>
      <c r="E92" s="101"/>
      <c r="F92" s="101"/>
      <c r="G92" s="101"/>
    </row>
    <row r="93" spans="1:7" ht="13.5" customHeight="1">
      <c r="A93" s="343" t="s">
        <v>1579</v>
      </c>
      <c r="B93" s="225" t="s">
        <v>632</v>
      </c>
      <c r="C93" s="221" t="s">
        <v>42</v>
      </c>
      <c r="D93" s="341"/>
      <c r="E93" s="342">
        <v>4000</v>
      </c>
      <c r="F93" s="342">
        <f>E93*0.25</f>
        <v>1000</v>
      </c>
      <c r="G93" s="342">
        <f>SUM(E93:F93)</f>
        <v>5000</v>
      </c>
    </row>
    <row r="94" spans="1:7" ht="13.5" customHeight="1">
      <c r="A94" s="343" t="s">
        <v>1580</v>
      </c>
      <c r="B94" s="220" t="s">
        <v>635</v>
      </c>
      <c r="C94" s="341"/>
      <c r="D94" s="341"/>
      <c r="E94" s="223">
        <f>SUM(E93:E93)</f>
        <v>4000</v>
      </c>
      <c r="F94" s="223">
        <f>SUM(F93:F93)</f>
        <v>1000</v>
      </c>
      <c r="G94" s="223">
        <f>SUM(G93:G93)</f>
        <v>5000</v>
      </c>
    </row>
    <row r="95" spans="1:7" s="102" customFormat="1" ht="13.5" customHeight="1">
      <c r="A95" s="343" t="s">
        <v>1581</v>
      </c>
      <c r="B95" s="220" t="s">
        <v>97</v>
      </c>
      <c r="C95" s="101"/>
      <c r="D95" s="101"/>
      <c r="E95" s="101"/>
      <c r="F95" s="223"/>
      <c r="G95" s="223"/>
    </row>
    <row r="96" spans="1:7" s="222" customFormat="1" ht="13.5" customHeight="1">
      <c r="A96" s="343" t="s">
        <v>1582</v>
      </c>
      <c r="B96" s="225" t="s">
        <v>630</v>
      </c>
      <c r="C96" s="221" t="s">
        <v>42</v>
      </c>
      <c r="D96" s="342"/>
      <c r="E96" s="342">
        <v>5200</v>
      </c>
      <c r="F96" s="342">
        <f>E96*0.25</f>
        <v>1300</v>
      </c>
      <c r="G96" s="342">
        <f>SUM(E96:F96)</f>
        <v>6500</v>
      </c>
    </row>
    <row r="97" spans="1:7" s="222" customFormat="1" ht="13.5" customHeight="1">
      <c r="A97" s="343" t="s">
        <v>1583</v>
      </c>
      <c r="B97" s="225" t="s">
        <v>631</v>
      </c>
      <c r="C97" s="221" t="s">
        <v>42</v>
      </c>
      <c r="D97" s="342"/>
      <c r="E97" s="342">
        <v>8000</v>
      </c>
      <c r="F97" s="342">
        <f>E97*0.25</f>
        <v>2000</v>
      </c>
      <c r="G97" s="342">
        <f>SUM(E97:F97)</f>
        <v>10000</v>
      </c>
    </row>
    <row r="98" spans="1:7" s="102" customFormat="1" ht="13.5" customHeight="1">
      <c r="A98" s="343" t="s">
        <v>524</v>
      </c>
      <c r="B98" s="220" t="s">
        <v>636</v>
      </c>
      <c r="C98" s="101"/>
      <c r="D98" s="101"/>
      <c r="E98" s="223">
        <f>SUM(E96:E97)</f>
        <v>13200</v>
      </c>
      <c r="F98" s="223">
        <f>SUM(F96:F97)</f>
        <v>3300</v>
      </c>
      <c r="G98" s="223">
        <f>SUM(G96:G97)</f>
        <v>16500</v>
      </c>
    </row>
    <row r="99" spans="1:7" s="102" customFormat="1" ht="13.5" customHeight="1">
      <c r="A99" s="343" t="s">
        <v>525</v>
      </c>
      <c r="B99" s="220" t="s">
        <v>952</v>
      </c>
      <c r="C99" s="101"/>
      <c r="D99" s="101"/>
      <c r="E99" s="223">
        <f>E94+E98</f>
        <v>17200</v>
      </c>
      <c r="F99" s="223">
        <f>F94+F98</f>
        <v>4300</v>
      </c>
      <c r="G99" s="223">
        <f>G94+G98</f>
        <v>21500</v>
      </c>
    </row>
    <row r="100" spans="1:7" s="102" customFormat="1" ht="10.5" customHeight="1">
      <c r="A100" s="343"/>
      <c r="B100" s="220"/>
      <c r="C100" s="101"/>
      <c r="D100" s="101"/>
      <c r="E100" s="223"/>
      <c r="F100" s="223"/>
      <c r="G100" s="223"/>
    </row>
    <row r="101" spans="1:7" s="102" customFormat="1" ht="13.5" customHeight="1">
      <c r="A101" s="343" t="s">
        <v>526</v>
      </c>
      <c r="B101" s="220" t="s">
        <v>1741</v>
      </c>
      <c r="C101" s="101"/>
      <c r="D101" s="101"/>
      <c r="E101" s="101"/>
      <c r="F101" s="223"/>
      <c r="G101" s="223"/>
    </row>
    <row r="102" spans="1:7" s="222" customFormat="1" ht="14.25" customHeight="1">
      <c r="A102" s="343" t="s">
        <v>527</v>
      </c>
      <c r="B102" s="225" t="s">
        <v>634</v>
      </c>
      <c r="C102" s="221" t="s">
        <v>42</v>
      </c>
      <c r="D102" s="342"/>
      <c r="E102" s="342">
        <v>6000</v>
      </c>
      <c r="F102" s="342">
        <f>E102*0.25</f>
        <v>1500</v>
      </c>
      <c r="G102" s="342">
        <f>SUM(E102:F102)</f>
        <v>7500</v>
      </c>
    </row>
    <row r="103" spans="1:7" ht="14.25" customHeight="1">
      <c r="A103" s="343" t="s">
        <v>528</v>
      </c>
      <c r="B103" s="225" t="s">
        <v>946</v>
      </c>
      <c r="C103" s="221" t="s">
        <v>42</v>
      </c>
      <c r="D103" s="341"/>
      <c r="E103" s="342">
        <v>4000</v>
      </c>
      <c r="F103" s="342">
        <f>E103*0.25</f>
        <v>1000</v>
      </c>
      <c r="G103" s="342">
        <f>SUM(E103:F103)</f>
        <v>5000</v>
      </c>
    </row>
    <row r="104" spans="1:7" s="102" customFormat="1" ht="14.25" customHeight="1">
      <c r="A104" s="343" t="s">
        <v>529</v>
      </c>
      <c r="B104" s="220" t="s">
        <v>1513</v>
      </c>
      <c r="C104" s="101"/>
      <c r="D104" s="101"/>
      <c r="E104" s="223">
        <f>SUM(E102:E103)</f>
        <v>10000</v>
      </c>
      <c r="F104" s="223">
        <f>SUM(F102:F103)</f>
        <v>2500</v>
      </c>
      <c r="G104" s="221">
        <f>SUM(G102:G103)</f>
        <v>12500</v>
      </c>
    </row>
    <row r="105" spans="1:7" ht="11.25" customHeight="1">
      <c r="A105" s="343"/>
      <c r="B105" s="225"/>
      <c r="C105" s="341"/>
      <c r="D105" s="341"/>
      <c r="E105" s="342"/>
      <c r="F105" s="342"/>
      <c r="G105" s="342"/>
    </row>
    <row r="106" spans="1:7" s="224" customFormat="1" ht="13.5" customHeight="1">
      <c r="A106" s="343" t="s">
        <v>530</v>
      </c>
      <c r="B106" s="220" t="s">
        <v>2</v>
      </c>
      <c r="C106" s="223"/>
      <c r="D106" s="223"/>
      <c r="E106" s="223"/>
      <c r="F106" s="223"/>
      <c r="G106" s="223"/>
    </row>
    <row r="107" spans="1:7" s="224" customFormat="1" ht="13.5" customHeight="1">
      <c r="A107" s="343" t="s">
        <v>38</v>
      </c>
      <c r="B107" s="220" t="s">
        <v>949</v>
      </c>
      <c r="C107" s="223"/>
      <c r="D107" s="223"/>
      <c r="E107" s="223"/>
      <c r="F107" s="223"/>
      <c r="G107" s="223"/>
    </row>
    <row r="108" spans="1:7" s="222" customFormat="1" ht="13.5" customHeight="1">
      <c r="A108" s="343" t="s">
        <v>531</v>
      </c>
      <c r="B108" s="225" t="s">
        <v>948</v>
      </c>
      <c r="C108" s="221" t="s">
        <v>42</v>
      </c>
      <c r="D108" s="342"/>
      <c r="E108" s="342">
        <v>8000</v>
      </c>
      <c r="F108" s="342">
        <f>E108*0.25</f>
        <v>2000</v>
      </c>
      <c r="G108" s="342">
        <f>SUM(E108:F108)</f>
        <v>10000</v>
      </c>
    </row>
    <row r="109" spans="1:7" s="224" customFormat="1" ht="13.5" customHeight="1">
      <c r="A109" s="343" t="s">
        <v>532</v>
      </c>
      <c r="B109" s="220" t="s">
        <v>636</v>
      </c>
      <c r="C109" s="223"/>
      <c r="D109" s="223"/>
      <c r="E109" s="223">
        <f>SUM(E108)</f>
        <v>8000</v>
      </c>
      <c r="F109" s="223">
        <f>SUM(F108)</f>
        <v>2000</v>
      </c>
      <c r="G109" s="223">
        <f>SUM(G108)</f>
        <v>10000</v>
      </c>
    </row>
    <row r="110" spans="1:7" s="224" customFormat="1" ht="13.5" customHeight="1">
      <c r="A110" s="343" t="s">
        <v>533</v>
      </c>
      <c r="B110" s="220" t="s">
        <v>1232</v>
      </c>
      <c r="C110" s="223"/>
      <c r="D110" s="223"/>
      <c r="E110" s="223"/>
      <c r="F110" s="223"/>
      <c r="G110" s="223"/>
    </row>
    <row r="111" spans="1:7" s="222" customFormat="1" ht="13.5" customHeight="1">
      <c r="A111" s="343" t="s">
        <v>534</v>
      </c>
      <c r="B111" s="225" t="s">
        <v>3</v>
      </c>
      <c r="C111" s="221" t="s">
        <v>348</v>
      </c>
      <c r="D111" s="342"/>
      <c r="E111" s="342">
        <v>120</v>
      </c>
      <c r="F111" s="342"/>
      <c r="G111" s="342">
        <v>120</v>
      </c>
    </row>
    <row r="112" spans="1:7" s="224" customFormat="1" ht="13.5" customHeight="1">
      <c r="A112" s="343" t="s">
        <v>535</v>
      </c>
      <c r="B112" s="220" t="s">
        <v>950</v>
      </c>
      <c r="C112" s="223"/>
      <c r="D112" s="223"/>
      <c r="E112" s="223">
        <f>SUM(E111)</f>
        <v>120</v>
      </c>
      <c r="F112" s="223">
        <f>SUM(F111)</f>
        <v>0</v>
      </c>
      <c r="G112" s="223">
        <f>SUM(G111)</f>
        <v>120</v>
      </c>
    </row>
    <row r="113" spans="1:7" s="102" customFormat="1" ht="15" customHeight="1">
      <c r="A113" s="343" t="s">
        <v>536</v>
      </c>
      <c r="B113" s="220" t="s">
        <v>951</v>
      </c>
      <c r="C113" s="101"/>
      <c r="D113" s="101"/>
      <c r="E113" s="223">
        <f>E109+E112</f>
        <v>8120</v>
      </c>
      <c r="F113" s="223">
        <f>F109+F112</f>
        <v>2000</v>
      </c>
      <c r="G113" s="223">
        <f>G109+G112</f>
        <v>10120</v>
      </c>
    </row>
    <row r="114" spans="1:7" s="102" customFormat="1" ht="11.25" customHeight="1">
      <c r="A114" s="343"/>
      <c r="B114" s="220"/>
      <c r="C114" s="101"/>
      <c r="D114" s="101"/>
      <c r="E114" s="223"/>
      <c r="F114" s="223"/>
      <c r="G114" s="223"/>
    </row>
    <row r="115" spans="1:7" s="102" customFormat="1" ht="19.5" customHeight="1">
      <c r="A115" s="343" t="s">
        <v>537</v>
      </c>
      <c r="B115" s="220" t="s">
        <v>1514</v>
      </c>
      <c r="C115" s="101"/>
      <c r="D115" s="101"/>
      <c r="E115" s="223">
        <f>E99+E104+E113</f>
        <v>35320</v>
      </c>
      <c r="F115" s="223">
        <f>F99+F104+F113</f>
        <v>8800</v>
      </c>
      <c r="G115" s="223">
        <f>G99+G104+G113</f>
        <v>44120</v>
      </c>
    </row>
    <row r="116" spans="1:7" s="224" customFormat="1" ht="12.75">
      <c r="A116" s="343" t="s">
        <v>538</v>
      </c>
      <c r="B116" s="220" t="s">
        <v>1515</v>
      </c>
      <c r="C116" s="344"/>
      <c r="D116" s="344"/>
      <c r="E116" s="344">
        <f>E113+E104+E99+E89</f>
        <v>711499</v>
      </c>
      <c r="F116" s="344">
        <f>F113+F104+F99+F89</f>
        <v>149796.25</v>
      </c>
      <c r="G116" s="344">
        <f>G113+G104+G99+G89</f>
        <v>861295.25</v>
      </c>
    </row>
    <row r="117" ht="25.5" customHeight="1">
      <c r="G117" s="42"/>
    </row>
    <row r="118" ht="13.5" customHeight="1">
      <c r="B118" s="222" t="s">
        <v>41</v>
      </c>
    </row>
    <row r="119" spans="2:4" ht="13.5" customHeight="1">
      <c r="B119" s="222" t="s">
        <v>978</v>
      </c>
      <c r="C119" s="342">
        <v>76000</v>
      </c>
      <c r="D119" s="103"/>
    </row>
    <row r="120" spans="2:4" ht="13.5" customHeight="1">
      <c r="B120" s="222" t="s">
        <v>985</v>
      </c>
      <c r="C120" s="342">
        <v>9300</v>
      </c>
      <c r="D120" s="103"/>
    </row>
    <row r="121" spans="2:4" ht="13.5" customHeight="1">
      <c r="B121" s="222" t="s">
        <v>979</v>
      </c>
      <c r="C121" s="342">
        <v>400</v>
      </c>
      <c r="D121" s="103"/>
    </row>
    <row r="122" spans="2:4" ht="13.5" customHeight="1">
      <c r="B122" s="222" t="s">
        <v>980</v>
      </c>
      <c r="C122" s="342">
        <v>2000</v>
      </c>
      <c r="D122" s="103"/>
    </row>
    <row r="123" spans="2:4" ht="13.5" customHeight="1">
      <c r="B123" s="222" t="s">
        <v>982</v>
      </c>
      <c r="C123" s="342">
        <v>3300</v>
      </c>
      <c r="D123" s="103"/>
    </row>
    <row r="124" spans="2:4" ht="13.5" customHeight="1">
      <c r="B124" s="222" t="s">
        <v>981</v>
      </c>
      <c r="C124" s="342">
        <v>3000</v>
      </c>
      <c r="D124" s="103"/>
    </row>
    <row r="125" spans="2:4" s="102" customFormat="1" ht="13.5" customHeight="1">
      <c r="B125" s="224" t="s">
        <v>82</v>
      </c>
      <c r="C125" s="223">
        <f>SUM(C119:C124)</f>
        <v>94000</v>
      </c>
      <c r="D125" s="104"/>
    </row>
    <row r="126" spans="2:4" ht="13.5" customHeight="1">
      <c r="B126" s="222"/>
      <c r="C126" s="342"/>
      <c r="D126" s="103"/>
    </row>
    <row r="127" spans="2:4" ht="13.5" customHeight="1">
      <c r="B127" s="222"/>
      <c r="C127" s="342"/>
      <c r="D127" s="103"/>
    </row>
    <row r="128" spans="2:4" ht="13.5" customHeight="1">
      <c r="B128" s="224"/>
      <c r="C128" s="342"/>
      <c r="D128" s="104"/>
    </row>
    <row r="129" spans="2:3" ht="13.5" customHeight="1">
      <c r="B129" s="222"/>
      <c r="C129" s="342"/>
    </row>
  </sheetData>
  <mergeCells count="15">
    <mergeCell ref="G7:G8"/>
    <mergeCell ref="B7:B8"/>
    <mergeCell ref="A1:G1"/>
    <mergeCell ref="D7:D8"/>
    <mergeCell ref="A6:A8"/>
    <mergeCell ref="C85:C86"/>
    <mergeCell ref="E85:E86"/>
    <mergeCell ref="G85:G86"/>
    <mergeCell ref="A2:G2"/>
    <mergeCell ref="A3:G3"/>
    <mergeCell ref="A4:G4"/>
    <mergeCell ref="A5:G5"/>
    <mergeCell ref="C7:C8"/>
    <mergeCell ref="E7:E8"/>
    <mergeCell ref="F7:F8"/>
  </mergeCells>
  <printOptions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2011-02-09T14:46:58Z</cp:lastPrinted>
  <dcterms:created xsi:type="dcterms:W3CDTF">2007-01-15T16:24:15Z</dcterms:created>
  <dcterms:modified xsi:type="dcterms:W3CDTF">2011-02-09T14:47:29Z</dcterms:modified>
  <cp:category/>
  <cp:version/>
  <cp:contentType/>
  <cp:contentStatus/>
</cp:coreProperties>
</file>